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mc:AlternateContent xmlns:mc="http://schemas.openxmlformats.org/markup-compatibility/2006">
    <mc:Choice Requires="x15">
      <x15ac:absPath xmlns:x15ac="http://schemas.microsoft.com/office/spreadsheetml/2010/11/ac" url="\\stwater.intra\stw\userdata\users\LFoxxx4\Documents\"/>
    </mc:Choice>
  </mc:AlternateContent>
  <xr:revisionPtr revIDLastSave="0" documentId="8_{A0AF6F1C-A9D6-46FA-8CA4-87870C6817AB}" xr6:coauthVersionLast="45" xr6:coauthVersionMax="45" xr10:uidLastSave="{00000000-0000-0000-0000-000000000000}"/>
  <workbookProtection workbookAlgorithmName="SHA-512" workbookHashValue="zk6d5mXJZXH88WFHgXPAK8gWf5KWMMffXp9ANEVW5jm4Jn/vbC73qvUCT2Px+lF2m+JVlWj+4hN6NzGgKannYQ==" workbookSaltValue="662pkrdAuvNn53tPGz3R4Q==" workbookSpinCount="100000" lockStructure="1"/>
  <bookViews>
    <workbookView xWindow="-120" yWindow="-120" windowWidth="19440" windowHeight="11640" xr2:uid="{00000000-000D-0000-FFFF-FFFF00000000}"/>
  </bookViews>
  <sheets>
    <sheet name="Guide" sheetId="1" r:id="rId1"/>
    <sheet name="UserInput" sheetId="13" r:id="rId2"/>
    <sheet name="InpC" sheetId="3" state="hidden" r:id="rId3"/>
    <sheet name="InpS" sheetId="2" state="hidden" r:id="rId4"/>
    <sheet name="StandardCharges" sheetId="6" state="hidden" r:id="rId5"/>
    <sheet name="Costs" sheetId="5" state="hidden" r:id="rId6"/>
    <sheet name="ComSum" sheetId="4" state="hidden" r:id="rId7"/>
    <sheet name="DiscountCalc" sheetId="12" r:id="rId8"/>
    <sheet name="Rates" sheetId="14" r:id="rId9"/>
  </sheets>
  <definedNames>
    <definedName name="Boolean" localSheetId="1">UserInput!#REF!</definedName>
    <definedName name="Boolean">InpC!$G$79:$G$80</definedName>
    <definedName name="MainsUnitRateOptions" localSheetId="7">InpC!#REF!</definedName>
    <definedName name="MainsUnitRateOptions" localSheetId="8">InpC!#REF!</definedName>
    <definedName name="MainsUnitRateOptions" localSheetId="1">UserInput!#REF!</definedName>
    <definedName name="MainsUnitRateOptions">InpC!#REF!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76" i="6" l="1"/>
  <c r="R176" i="6"/>
  <c r="Q176" i="6"/>
  <c r="P176" i="6"/>
  <c r="O176" i="6"/>
  <c r="N176" i="6"/>
  <c r="M176" i="6"/>
  <c r="L176" i="6"/>
  <c r="K176" i="6"/>
  <c r="G12" i="6" l="1"/>
  <c r="H75" i="5" l="1"/>
  <c r="E75" i="5"/>
  <c r="G43" i="5"/>
  <c r="G75" i="5" s="1"/>
  <c r="H123" i="4"/>
  <c r="H122" i="4"/>
  <c r="H121" i="4"/>
  <c r="H120" i="4"/>
  <c r="G122" i="4"/>
  <c r="G121" i="4"/>
  <c r="G120" i="4"/>
  <c r="E122" i="4"/>
  <c r="E121" i="4"/>
  <c r="G10" i="13"/>
  <c r="G123" i="4" s="1"/>
  <c r="E10" i="13"/>
  <c r="E123" i="4" s="1"/>
  <c r="J9" i="13"/>
  <c r="J6" i="13" l="1"/>
  <c r="K7" i="13" l="1"/>
  <c r="E7" i="13" s="1"/>
  <c r="E12" i="6" s="1"/>
  <c r="L7" i="13"/>
  <c r="G11" i="6"/>
  <c r="G16" i="6"/>
  <c r="H46" i="6"/>
  <c r="E46" i="6"/>
  <c r="G40" i="6"/>
  <c r="G39" i="6"/>
  <c r="G38" i="6"/>
  <c r="G37" i="6"/>
  <c r="G36" i="6"/>
  <c r="G35" i="6"/>
  <c r="G34" i="6"/>
  <c r="G33" i="6"/>
  <c r="G32" i="6"/>
  <c r="G31" i="6"/>
  <c r="G30" i="6"/>
  <c r="L54" i="13"/>
  <c r="L53" i="13"/>
  <c r="L52" i="13"/>
  <c r="L45" i="13"/>
  <c r="L46" i="13"/>
  <c r="G44" i="6"/>
  <c r="G43" i="6"/>
  <c r="G42" i="6"/>
  <c r="G46" i="6"/>
  <c r="H49" i="6"/>
  <c r="E49" i="6"/>
  <c r="H48" i="6"/>
  <c r="E48" i="6"/>
  <c r="H18" i="6"/>
  <c r="E18" i="6"/>
  <c r="H17" i="6"/>
  <c r="E17" i="6"/>
  <c r="H12" i="6"/>
  <c r="H11" i="6"/>
  <c r="E6" i="13"/>
  <c r="E15" i="6"/>
  <c r="F47" i="6" l="1"/>
  <c r="G47" i="6" s="1"/>
  <c r="E11" i="6"/>
  <c r="E120" i="4"/>
  <c r="J7" i="13"/>
  <c r="G17" i="6"/>
  <c r="F48" i="6" s="1"/>
  <c r="G48" i="6" s="1"/>
  <c r="G18" i="6"/>
  <c r="F49" i="6" s="1"/>
  <c r="G49" i="6" s="1"/>
  <c r="C63" i="12"/>
  <c r="H117" i="5" l="1"/>
  <c r="G117" i="5"/>
  <c r="E117" i="5"/>
  <c r="H32" i="14" l="1"/>
  <c r="E230" i="6"/>
  <c r="E269" i="6" s="1"/>
  <c r="H230" i="6"/>
  <c r="H269" i="6" s="1"/>
  <c r="E57" i="12" l="1"/>
  <c r="H57" i="12"/>
  <c r="H87" i="12"/>
  <c r="F57" i="12"/>
  <c r="H46" i="14" l="1"/>
  <c r="F46" i="14"/>
  <c r="E46" i="14"/>
  <c r="H45" i="14"/>
  <c r="F45" i="14"/>
  <c r="E45" i="14"/>
  <c r="H43" i="14"/>
  <c r="F43" i="14"/>
  <c r="E43" i="14"/>
  <c r="H42" i="14"/>
  <c r="F42" i="14"/>
  <c r="E42" i="14"/>
  <c r="E40" i="14"/>
  <c r="F40" i="14"/>
  <c r="H40" i="14"/>
  <c r="H69" i="14"/>
  <c r="E69" i="14"/>
  <c r="H68" i="14"/>
  <c r="E68" i="14"/>
  <c r="H67" i="14"/>
  <c r="E67" i="14"/>
  <c r="H66" i="14"/>
  <c r="E66" i="14"/>
  <c r="H65" i="14"/>
  <c r="E65" i="14"/>
  <c r="H64" i="14"/>
  <c r="E64" i="14"/>
  <c r="H63" i="14"/>
  <c r="E63" i="14"/>
  <c r="H62" i="14"/>
  <c r="E62" i="14"/>
  <c r="H61" i="14"/>
  <c r="E61" i="14"/>
  <c r="H60" i="14"/>
  <c r="E60" i="14"/>
  <c r="H59" i="14"/>
  <c r="E59" i="14"/>
  <c r="H58" i="14"/>
  <c r="E58" i="14"/>
  <c r="H57" i="14"/>
  <c r="E57" i="14"/>
  <c r="H56" i="14"/>
  <c r="E56" i="14"/>
  <c r="H55" i="14"/>
  <c r="E55" i="14"/>
  <c r="H54" i="14"/>
  <c r="E54" i="14"/>
  <c r="H53" i="14"/>
  <c r="E53" i="14"/>
  <c r="H52" i="14"/>
  <c r="E52" i="14"/>
  <c r="H51" i="14"/>
  <c r="E51" i="14"/>
  <c r="H50" i="14"/>
  <c r="E50" i="14"/>
  <c r="H49" i="14"/>
  <c r="E49" i="14"/>
  <c r="H48" i="14"/>
  <c r="E48" i="14"/>
  <c r="H39" i="14"/>
  <c r="E39" i="14"/>
  <c r="E235" i="6"/>
  <c r="H234" i="6"/>
  <c r="F234" i="6"/>
  <c r="E234" i="6"/>
  <c r="H23" i="14"/>
  <c r="E23" i="14"/>
  <c r="H8" i="14"/>
  <c r="E8" i="14"/>
  <c r="E237" i="6" l="1"/>
  <c r="E215" i="6"/>
  <c r="F215" i="6"/>
  <c r="G215" i="6"/>
  <c r="E222" i="6" s="1"/>
  <c r="H215" i="6"/>
  <c r="H207" i="6" l="1"/>
  <c r="H169" i="5" s="1"/>
  <c r="E169" i="5"/>
  <c r="H204" i="6"/>
  <c r="H104" i="6" l="1"/>
  <c r="G104" i="6"/>
  <c r="CQ66" i="12" l="1"/>
  <c r="CQ65" i="12"/>
  <c r="CQ64" i="12"/>
  <c r="H29" i="5" l="1"/>
  <c r="H28" i="5"/>
  <c r="H27" i="5"/>
  <c r="G29" i="5"/>
  <c r="G28" i="5"/>
  <c r="G27" i="5"/>
  <c r="E29" i="5"/>
  <c r="E28" i="5"/>
  <c r="E27" i="5"/>
  <c r="H47" i="4"/>
  <c r="H46" i="4"/>
  <c r="H45" i="4"/>
  <c r="G47" i="4"/>
  <c r="G46" i="4"/>
  <c r="G45" i="4"/>
  <c r="E47" i="4"/>
  <c r="E46" i="4"/>
  <c r="E45" i="4"/>
  <c r="H206" i="6"/>
  <c r="H203" i="6"/>
  <c r="H205" i="6"/>
  <c r="H202" i="6"/>
  <c r="H233" i="6" s="1"/>
  <c r="E203" i="6"/>
  <c r="E206" i="6"/>
  <c r="E205" i="6"/>
  <c r="E202" i="6"/>
  <c r="E233" i="6" s="1"/>
  <c r="H227" i="6"/>
  <c r="E227" i="6"/>
  <c r="G181" i="6" l="1"/>
  <c r="H88" i="12"/>
  <c r="H197" i="6"/>
  <c r="H276" i="6" s="1"/>
  <c r="G197" i="6"/>
  <c r="G276" i="6" s="1"/>
  <c r="E197" i="6"/>
  <c r="E276" i="6" s="1"/>
  <c r="G175" i="6"/>
  <c r="E175" i="6"/>
  <c r="E247" i="6"/>
  <c r="G186" i="6"/>
  <c r="G183" i="6"/>
  <c r="G184" i="6"/>
  <c r="G187" i="6"/>
  <c r="H187" i="6"/>
  <c r="H186" i="6"/>
  <c r="H184" i="6"/>
  <c r="H183" i="6"/>
  <c r="H181" i="6"/>
  <c r="H179" i="6"/>
  <c r="H178" i="6"/>
  <c r="H176" i="6"/>
  <c r="E187" i="6"/>
  <c r="E186" i="6"/>
  <c r="E184" i="6"/>
  <c r="E183" i="6"/>
  <c r="E181" i="6"/>
  <c r="E32" i="14" s="1"/>
  <c r="E179" i="6"/>
  <c r="E178" i="6"/>
  <c r="E176" i="6"/>
  <c r="CO199" i="6" l="1"/>
  <c r="CG199" i="6"/>
  <c r="BY199" i="6"/>
  <c r="BQ199" i="6"/>
  <c r="BI199" i="6"/>
  <c r="BA199" i="6"/>
  <c r="AS199" i="6"/>
  <c r="AK199" i="6"/>
  <c r="AC199" i="6"/>
  <c r="U199" i="6"/>
  <c r="M199" i="6"/>
  <c r="CE199" i="6"/>
  <c r="BG199" i="6"/>
  <c r="AQ199" i="6"/>
  <c r="AA199" i="6"/>
  <c r="CD199" i="6"/>
  <c r="AX199" i="6"/>
  <c r="Z199" i="6"/>
  <c r="G199" i="6"/>
  <c r="CC199" i="6"/>
  <c r="BE199" i="6"/>
  <c r="AO199" i="6"/>
  <c r="Q199" i="6"/>
  <c r="BT199" i="6"/>
  <c r="P199" i="6"/>
  <c r="BK199" i="6"/>
  <c r="AM199" i="6"/>
  <c r="BJ199" i="6"/>
  <c r="V199" i="6"/>
  <c r="CN199" i="6"/>
  <c r="CF199" i="6"/>
  <c r="BX199" i="6"/>
  <c r="BP199" i="6"/>
  <c r="BH199" i="6"/>
  <c r="AZ199" i="6"/>
  <c r="AR199" i="6"/>
  <c r="AJ199" i="6"/>
  <c r="AB199" i="6"/>
  <c r="T199" i="6"/>
  <c r="L199" i="6"/>
  <c r="CM199" i="6"/>
  <c r="BW199" i="6"/>
  <c r="BO199" i="6"/>
  <c r="AY199" i="6"/>
  <c r="AI199" i="6"/>
  <c r="S199" i="6"/>
  <c r="K199" i="6"/>
  <c r="CL199" i="6"/>
  <c r="BN199" i="6"/>
  <c r="BF199" i="6"/>
  <c r="AH199" i="6"/>
  <c r="R199" i="6"/>
  <c r="CK199" i="6"/>
  <c r="BM199" i="6"/>
  <c r="Y199" i="6"/>
  <c r="BD199" i="6"/>
  <c r="AN199" i="6"/>
  <c r="CA199" i="6"/>
  <c r="AE199" i="6"/>
  <c r="BZ199" i="6"/>
  <c r="AL199" i="6"/>
  <c r="AP199" i="6"/>
  <c r="AW199" i="6"/>
  <c r="CB199" i="6"/>
  <c r="AV199" i="6"/>
  <c r="AF199" i="6"/>
  <c r="CI199" i="6"/>
  <c r="BC199" i="6"/>
  <c r="W199" i="6"/>
  <c r="CH199" i="6"/>
  <c r="BB199" i="6"/>
  <c r="AD199" i="6"/>
  <c r="BV199" i="6"/>
  <c r="BU199" i="6"/>
  <c r="AG199" i="6"/>
  <c r="CJ199" i="6"/>
  <c r="BL199" i="6"/>
  <c r="X199" i="6"/>
  <c r="BS199" i="6"/>
  <c r="AU199" i="6"/>
  <c r="O199" i="6"/>
  <c r="BR199" i="6"/>
  <c r="AT199" i="6"/>
  <c r="N199" i="6"/>
  <c r="G194" i="6"/>
  <c r="G176" i="6"/>
  <c r="G178" i="6" s="1"/>
  <c r="G179" i="6" l="1"/>
  <c r="H101" i="6" l="1"/>
  <c r="E101" i="6"/>
  <c r="H87" i="6"/>
  <c r="H212" i="6" s="1"/>
  <c r="E87" i="6"/>
  <c r="E212" i="6" s="1"/>
  <c r="H86" i="6" l="1"/>
  <c r="E86" i="6"/>
  <c r="H88" i="6"/>
  <c r="H42" i="5"/>
  <c r="G42" i="5"/>
  <c r="G44" i="5" s="1"/>
  <c r="E42" i="5"/>
  <c r="H74" i="5"/>
  <c r="G74" i="5"/>
  <c r="E74" i="5"/>
  <c r="G78" i="5" l="1"/>
  <c r="G77" i="5"/>
  <c r="G56" i="6"/>
  <c r="H51" i="6"/>
  <c r="G51" i="6"/>
  <c r="E51" i="6"/>
  <c r="G52" i="6"/>
  <c r="H56" i="6"/>
  <c r="F56" i="6"/>
  <c r="E56" i="6"/>
  <c r="H52" i="6"/>
  <c r="F52" i="6"/>
  <c r="E52" i="6"/>
  <c r="H58" i="6"/>
  <c r="F58" i="6"/>
  <c r="E58" i="6"/>
  <c r="H57" i="6"/>
  <c r="F57" i="6"/>
  <c r="E57" i="6"/>
  <c r="H54" i="6"/>
  <c r="F54" i="6"/>
  <c r="E54" i="6"/>
  <c r="H53" i="6"/>
  <c r="F53" i="6"/>
  <c r="E53" i="6"/>
  <c r="H47" i="6"/>
  <c r="E47" i="6"/>
  <c r="H44" i="6"/>
  <c r="F44" i="6"/>
  <c r="E44" i="6"/>
  <c r="H43" i="6"/>
  <c r="F43" i="6"/>
  <c r="E43" i="6"/>
  <c r="G53" i="6" l="1"/>
  <c r="G54" i="6" s="1"/>
  <c r="G57" i="6"/>
  <c r="G58" i="6" s="1"/>
  <c r="G64" i="6" l="1"/>
  <c r="G87" i="6" s="1"/>
  <c r="G212" i="6" s="1"/>
  <c r="H42" i="6" l="1"/>
  <c r="F42" i="6"/>
  <c r="E42" i="6"/>
  <c r="E30" i="6"/>
  <c r="E11" i="14" s="1"/>
  <c r="F30" i="6"/>
  <c r="H30" i="6"/>
  <c r="H11" i="14" s="1"/>
  <c r="E31" i="6"/>
  <c r="E12" i="14" s="1"/>
  <c r="F31" i="6"/>
  <c r="H31" i="6"/>
  <c r="H12" i="14" s="1"/>
  <c r="E32" i="6"/>
  <c r="E13" i="14" s="1"/>
  <c r="F32" i="6"/>
  <c r="H32" i="6"/>
  <c r="H13" i="14" s="1"/>
  <c r="E33" i="6"/>
  <c r="E14" i="14" s="1"/>
  <c r="F33" i="6"/>
  <c r="H33" i="6"/>
  <c r="H14" i="14" s="1"/>
  <c r="E34" i="6"/>
  <c r="E15" i="14" s="1"/>
  <c r="F34" i="6"/>
  <c r="H34" i="6"/>
  <c r="H15" i="14" s="1"/>
  <c r="E35" i="6"/>
  <c r="E16" i="14" s="1"/>
  <c r="F35" i="6"/>
  <c r="H35" i="6"/>
  <c r="H16" i="14" s="1"/>
  <c r="E36" i="6"/>
  <c r="E17" i="14" s="1"/>
  <c r="F36" i="6"/>
  <c r="H36" i="6"/>
  <c r="H17" i="14" s="1"/>
  <c r="E37" i="6"/>
  <c r="E18" i="14" s="1"/>
  <c r="F37" i="6"/>
  <c r="H37" i="6"/>
  <c r="H18" i="14" s="1"/>
  <c r="E38" i="6"/>
  <c r="E19" i="14" s="1"/>
  <c r="F38" i="6"/>
  <c r="H38" i="6"/>
  <c r="H19" i="14" s="1"/>
  <c r="E39" i="6"/>
  <c r="E20" i="14" s="1"/>
  <c r="F39" i="6"/>
  <c r="H39" i="6"/>
  <c r="H20" i="14" s="1"/>
  <c r="E40" i="6"/>
  <c r="E21" i="14" s="1"/>
  <c r="F40" i="6"/>
  <c r="H40" i="6"/>
  <c r="H21" i="14" s="1"/>
  <c r="L47" i="13" l="1"/>
  <c r="L51" i="13" l="1"/>
  <c r="L50" i="13"/>
  <c r="L49" i="13"/>
  <c r="L48" i="13"/>
  <c r="F128" i="6" l="1"/>
  <c r="H261" i="6" l="1"/>
  <c r="E261" i="6"/>
  <c r="H260" i="6"/>
  <c r="E260" i="6"/>
  <c r="H253" i="6"/>
  <c r="E253" i="6"/>
  <c r="H252" i="6"/>
  <c r="E252" i="6"/>
  <c r="H250" i="6"/>
  <c r="E250" i="6"/>
  <c r="J140" i="6"/>
  <c r="H140" i="6"/>
  <c r="F140" i="6"/>
  <c r="E140" i="6"/>
  <c r="J139" i="6"/>
  <c r="H139" i="6"/>
  <c r="F139" i="6"/>
  <c r="E139" i="6"/>
  <c r="J138" i="6"/>
  <c r="H138" i="6"/>
  <c r="F138" i="6"/>
  <c r="E138" i="6"/>
  <c r="E129" i="6"/>
  <c r="F129" i="6"/>
  <c r="H129" i="6"/>
  <c r="J129" i="6"/>
  <c r="E130" i="6"/>
  <c r="F130" i="6"/>
  <c r="H130" i="6"/>
  <c r="J130" i="6"/>
  <c r="E131" i="6"/>
  <c r="F131" i="6"/>
  <c r="H131" i="6"/>
  <c r="J131" i="6"/>
  <c r="E124" i="6"/>
  <c r="F124" i="6"/>
  <c r="G124" i="6"/>
  <c r="H124" i="6"/>
  <c r="G74" i="6" l="1"/>
  <c r="H74" i="6"/>
  <c r="E74" i="6"/>
  <c r="P77" i="6" l="1"/>
  <c r="AS78" i="6"/>
  <c r="BL77" i="6"/>
  <c r="BY77" i="6"/>
  <c r="BZ77" i="6"/>
  <c r="BG78" i="6"/>
  <c r="AH78" i="6"/>
  <c r="AA77" i="6"/>
  <c r="AB77" i="6"/>
  <c r="AL77" i="6"/>
  <c r="CB77" i="6"/>
  <c r="BT78" i="6"/>
  <c r="AM77" i="6"/>
  <c r="CJ77" i="6"/>
  <c r="CF78" i="6"/>
  <c r="AY77" i="6"/>
  <c r="CM77" i="6"/>
  <c r="BA77" i="6"/>
  <c r="S78" i="6"/>
  <c r="O77" i="6"/>
  <c r="BK77" i="6"/>
  <c r="T78" i="6"/>
  <c r="S77" i="6"/>
  <c r="AC77" i="6"/>
  <c r="AN77" i="6"/>
  <c r="BB77" i="6"/>
  <c r="BO77" i="6"/>
  <c r="CA77" i="6"/>
  <c r="CO77" i="6"/>
  <c r="U78" i="6"/>
  <c r="AI78" i="6"/>
  <c r="AV78" i="6"/>
  <c r="BH78" i="6"/>
  <c r="BV78" i="6"/>
  <c r="CG78" i="6"/>
  <c r="BW78" i="6"/>
  <c r="CJ78" i="6"/>
  <c r="T77" i="6"/>
  <c r="BC77" i="6"/>
  <c r="X78" i="6"/>
  <c r="BI78" i="6"/>
  <c r="AE77" i="6"/>
  <c r="BR77" i="6"/>
  <c r="Z78" i="6"/>
  <c r="BL78" i="6"/>
  <c r="L77" i="6"/>
  <c r="V77" i="6"/>
  <c r="AF77" i="6"/>
  <c r="AT77" i="6"/>
  <c r="BG77" i="6"/>
  <c r="BS77" i="6"/>
  <c r="CG77" i="6"/>
  <c r="M78" i="6"/>
  <c r="AA78" i="6"/>
  <c r="AN78" i="6"/>
  <c r="AZ78" i="6"/>
  <c r="BN78" i="6"/>
  <c r="BY78" i="6"/>
  <c r="CM78" i="6"/>
  <c r="AQ77" i="6"/>
  <c r="K78" i="6"/>
  <c r="AX78" i="6"/>
  <c r="U77" i="6"/>
  <c r="BD77" i="6"/>
  <c r="CE77" i="6"/>
  <c r="AY78" i="6"/>
  <c r="CL78" i="6"/>
  <c r="M77" i="6"/>
  <c r="W77" i="6"/>
  <c r="AI77" i="6"/>
  <c r="AU77" i="6"/>
  <c r="BI77" i="6"/>
  <c r="BT77" i="6"/>
  <c r="CH77" i="6"/>
  <c r="P78" i="6"/>
  <c r="AB78" i="6"/>
  <c r="AP78" i="6"/>
  <c r="BA78" i="6"/>
  <c r="BO78" i="6"/>
  <c r="CB78" i="6"/>
  <c r="CN78" i="6"/>
  <c r="AD77" i="6"/>
  <c r="BQ77" i="6"/>
  <c r="AJ78" i="6"/>
  <c r="K77" i="6"/>
  <c r="AS77" i="6"/>
  <c r="L78" i="6"/>
  <c r="AK78" i="6"/>
  <c r="BX78" i="6"/>
  <c r="N77" i="6"/>
  <c r="X77" i="6"/>
  <c r="AK77" i="6"/>
  <c r="AV77" i="6"/>
  <c r="BJ77" i="6"/>
  <c r="BW77" i="6"/>
  <c r="CI77" i="6"/>
  <c r="R78" i="6"/>
  <c r="AC78" i="6"/>
  <c r="AQ78" i="6"/>
  <c r="BD78" i="6"/>
  <c r="BP78" i="6"/>
  <c r="CD78" i="6"/>
  <c r="CO78" i="6"/>
  <c r="AF78" i="6"/>
  <c r="AR78" i="6"/>
  <c r="BF78" i="6"/>
  <c r="BQ78" i="6"/>
  <c r="CE78" i="6"/>
  <c r="AJ77" i="6"/>
  <c r="AR77" i="6"/>
  <c r="AZ77" i="6"/>
  <c r="BH77" i="6"/>
  <c r="BP77" i="6"/>
  <c r="BX77" i="6"/>
  <c r="CF77" i="6"/>
  <c r="CN77" i="6"/>
  <c r="Q78" i="6"/>
  <c r="Y78" i="6"/>
  <c r="AG78" i="6"/>
  <c r="AO78" i="6"/>
  <c r="AW78" i="6"/>
  <c r="BE78" i="6"/>
  <c r="BM78" i="6"/>
  <c r="BU78" i="6"/>
  <c r="CC78" i="6"/>
  <c r="CK78" i="6"/>
  <c r="Q77" i="6"/>
  <c r="Y77" i="6"/>
  <c r="AG77" i="6"/>
  <c r="AO77" i="6"/>
  <c r="AW77" i="6"/>
  <c r="BE77" i="6"/>
  <c r="BM77" i="6"/>
  <c r="BU77" i="6"/>
  <c r="CC77" i="6"/>
  <c r="CK77" i="6"/>
  <c r="N78" i="6"/>
  <c r="V78" i="6"/>
  <c r="AD78" i="6"/>
  <c r="AL78" i="6"/>
  <c r="AT78" i="6"/>
  <c r="BB78" i="6"/>
  <c r="BJ78" i="6"/>
  <c r="BR78" i="6"/>
  <c r="BZ78" i="6"/>
  <c r="CH78" i="6"/>
  <c r="R77" i="6"/>
  <c r="Z77" i="6"/>
  <c r="AH77" i="6"/>
  <c r="AP77" i="6"/>
  <c r="AX77" i="6"/>
  <c r="BF77" i="6"/>
  <c r="BN77" i="6"/>
  <c r="BV77" i="6"/>
  <c r="CD77" i="6"/>
  <c r="CL77" i="6"/>
  <c r="O78" i="6"/>
  <c r="W78" i="6"/>
  <c r="AE78" i="6"/>
  <c r="AM78" i="6"/>
  <c r="AU78" i="6"/>
  <c r="BC78" i="6"/>
  <c r="BK78" i="6"/>
  <c r="BS78" i="6"/>
  <c r="CA78" i="6"/>
  <c r="CI78" i="6"/>
  <c r="H17" i="12"/>
  <c r="F17" i="12"/>
  <c r="E17" i="12"/>
  <c r="H18" i="12"/>
  <c r="F18" i="12"/>
  <c r="H58" i="12"/>
  <c r="E58" i="12"/>
  <c r="H84" i="12"/>
  <c r="H75" i="12"/>
  <c r="E75" i="12"/>
  <c r="H189" i="5"/>
  <c r="H188" i="5"/>
  <c r="H187" i="5"/>
  <c r="H186" i="5"/>
  <c r="H185" i="5"/>
  <c r="G189" i="5"/>
  <c r="G188" i="5"/>
  <c r="G187" i="5"/>
  <c r="G186" i="5"/>
  <c r="G185" i="5"/>
  <c r="E189" i="5"/>
  <c r="E188" i="5"/>
  <c r="E187" i="5"/>
  <c r="E186" i="5"/>
  <c r="E185" i="5"/>
  <c r="H74" i="12"/>
  <c r="E74" i="12"/>
  <c r="H66" i="12"/>
  <c r="H65" i="12"/>
  <c r="H64" i="12"/>
  <c r="E73" i="12"/>
  <c r="H73" i="12"/>
  <c r="E70" i="12"/>
  <c r="H173" i="5"/>
  <c r="E173" i="5"/>
  <c r="E30" i="12"/>
  <c r="H30" i="12"/>
  <c r="H29" i="12"/>
  <c r="E29" i="12"/>
  <c r="F87" i="12"/>
  <c r="F75" i="12"/>
  <c r="F74" i="12"/>
  <c r="F73" i="12"/>
  <c r="H67" i="12"/>
  <c r="F67" i="12"/>
  <c r="F66" i="12"/>
  <c r="F65" i="12"/>
  <c r="F64" i="12"/>
  <c r="E67" i="12"/>
  <c r="H55" i="12"/>
  <c r="E55" i="12"/>
  <c r="H231" i="6"/>
  <c r="G231" i="6"/>
  <c r="E231" i="6"/>
  <c r="H164" i="6" l="1"/>
  <c r="H211" i="6" s="1"/>
  <c r="E164" i="6"/>
  <c r="E211" i="6" l="1"/>
  <c r="H153" i="6"/>
  <c r="H31" i="14" s="1"/>
  <c r="E153" i="6"/>
  <c r="E31" i="14" s="1"/>
  <c r="H98" i="4"/>
  <c r="E98" i="4"/>
  <c r="G98" i="4"/>
  <c r="H35" i="12" l="1"/>
  <c r="E35" i="12"/>
  <c r="F35" i="12"/>
  <c r="H23" i="12"/>
  <c r="F23" i="12"/>
  <c r="H24" i="12"/>
  <c r="F24" i="12"/>
  <c r="H25" i="12"/>
  <c r="F25" i="12"/>
  <c r="E94" i="6"/>
  <c r="H118" i="5" l="1"/>
  <c r="G118" i="5"/>
  <c r="E118" i="5"/>
  <c r="H130" i="5"/>
  <c r="G130" i="5"/>
  <c r="E130" i="5"/>
  <c r="H129" i="5"/>
  <c r="H70" i="12" s="1"/>
  <c r="G129" i="5"/>
  <c r="E129" i="5"/>
  <c r="H128" i="5"/>
  <c r="G128" i="5"/>
  <c r="E128" i="5"/>
  <c r="H127" i="5"/>
  <c r="G127" i="5"/>
  <c r="E127" i="5"/>
  <c r="H126" i="5"/>
  <c r="G126" i="5"/>
  <c r="E126" i="5"/>
  <c r="H120" i="5"/>
  <c r="E120" i="5"/>
  <c r="H119" i="5"/>
  <c r="G119" i="5"/>
  <c r="E35" i="3"/>
  <c r="E119" i="5" s="1"/>
  <c r="H35" i="5"/>
  <c r="G35" i="5"/>
  <c r="H34" i="5"/>
  <c r="G34" i="5"/>
  <c r="H33" i="5"/>
  <c r="G33" i="5"/>
  <c r="H32" i="5"/>
  <c r="G32" i="5"/>
  <c r="E35" i="5"/>
  <c r="E34" i="5"/>
  <c r="E33" i="5"/>
  <c r="E32" i="5"/>
  <c r="F33" i="12" l="1"/>
  <c r="F34" i="12"/>
  <c r="I147" i="5"/>
  <c r="E26" i="12"/>
  <c r="F26" i="12"/>
  <c r="H26" i="12"/>
  <c r="H60" i="12"/>
  <c r="E60" i="12"/>
  <c r="H36" i="12"/>
  <c r="F36" i="12"/>
  <c r="E36" i="12"/>
  <c r="H19" i="12"/>
  <c r="E19" i="12"/>
  <c r="G10" i="12"/>
  <c r="E10" i="12"/>
  <c r="H9" i="12"/>
  <c r="G9" i="12"/>
  <c r="E9" i="12"/>
  <c r="H8" i="12"/>
  <c r="G8" i="12"/>
  <c r="E12" i="12" s="1"/>
  <c r="E8" i="12"/>
  <c r="K6" i="12"/>
  <c r="I5" i="12"/>
  <c r="H5" i="12"/>
  <c r="G5" i="12"/>
  <c r="E5" i="12"/>
  <c r="E4" i="12"/>
  <c r="H72" i="6" l="1"/>
  <c r="G72" i="6"/>
  <c r="F72" i="6"/>
  <c r="E72" i="6"/>
  <c r="H147" i="5" l="1"/>
  <c r="H34" i="12" s="1"/>
  <c r="E147" i="5"/>
  <c r="E34" i="12" s="1"/>
  <c r="H121" i="5"/>
  <c r="H105" i="5"/>
  <c r="E105" i="5"/>
  <c r="H106" i="5"/>
  <c r="H170" i="5" s="1"/>
  <c r="H110" i="5"/>
  <c r="H109" i="5"/>
  <c r="G106" i="5"/>
  <c r="G170" i="5" s="1"/>
  <c r="G110" i="5"/>
  <c r="G109" i="5"/>
  <c r="E106" i="5"/>
  <c r="E170" i="5" s="1"/>
  <c r="E110" i="5"/>
  <c r="E109" i="5"/>
  <c r="CP78" i="6" l="1"/>
  <c r="CQ78" i="6" s="1"/>
  <c r="CR78" i="6" s="1"/>
  <c r="CS78" i="6" s="1"/>
  <c r="CT78" i="6" s="1"/>
  <c r="CU78" i="6" s="1"/>
  <c r="CV78" i="6" s="1"/>
  <c r="CW78" i="6" s="1"/>
  <c r="CX78" i="6" s="1"/>
  <c r="CY78" i="6" s="1"/>
  <c r="CZ78" i="6" s="1"/>
  <c r="DA78" i="6" s="1"/>
  <c r="DB78" i="6" s="1"/>
  <c r="DC78" i="6" s="1"/>
  <c r="DD78" i="6" s="1"/>
  <c r="DE78" i="6" s="1"/>
  <c r="DF78" i="6" s="1"/>
  <c r="DG78" i="6" s="1"/>
  <c r="DH78" i="6" s="1"/>
  <c r="DI78" i="6" s="1"/>
  <c r="DJ78" i="6" s="1"/>
  <c r="DK78" i="6" s="1"/>
  <c r="DL78" i="6" s="1"/>
  <c r="DM78" i="6" s="1"/>
  <c r="DN78" i="6" s="1"/>
  <c r="DO78" i="6" s="1"/>
  <c r="DP78" i="6" s="1"/>
  <c r="DQ78" i="6" s="1"/>
  <c r="DR78" i="6" s="1"/>
  <c r="DS78" i="6" s="1"/>
  <c r="DT78" i="6" s="1"/>
  <c r="DU78" i="6" s="1"/>
  <c r="DV78" i="6" s="1"/>
  <c r="DW78" i="6" s="1"/>
  <c r="DX78" i="6" s="1"/>
  <c r="DY78" i="6" s="1"/>
  <c r="DZ78" i="6" s="1"/>
  <c r="EA78" i="6" s="1"/>
  <c r="EB78" i="6" s="1"/>
  <c r="EC78" i="6" s="1"/>
  <c r="ED78" i="6" s="1"/>
  <c r="EE78" i="6" s="1"/>
  <c r="EF78" i="6" s="1"/>
  <c r="EG78" i="6" s="1"/>
  <c r="EH78" i="6" s="1"/>
  <c r="EI78" i="6" s="1"/>
  <c r="EJ78" i="6" s="1"/>
  <c r="EK78" i="6" s="1"/>
  <c r="EL78" i="6" s="1"/>
  <c r="EM78" i="6" s="1"/>
  <c r="EN78" i="6" s="1"/>
  <c r="EO78" i="6" s="1"/>
  <c r="EP78" i="6" s="1"/>
  <c r="EQ78" i="6" s="1"/>
  <c r="ER78" i="6" s="1"/>
  <c r="ES78" i="6" s="1"/>
  <c r="ET78" i="6" s="1"/>
  <c r="EU78" i="6" s="1"/>
  <c r="EV78" i="6" s="1"/>
  <c r="EW78" i="6" s="1"/>
  <c r="EX78" i="6" s="1"/>
  <c r="EY78" i="6" s="1"/>
  <c r="EZ78" i="6" s="1"/>
  <c r="FA78" i="6" s="1"/>
  <c r="FB78" i="6" s="1"/>
  <c r="FC78" i="6" s="1"/>
  <c r="FD78" i="6" s="1"/>
  <c r="FE78" i="6" s="1"/>
  <c r="FF78" i="6" s="1"/>
  <c r="FG78" i="6" s="1"/>
  <c r="FH78" i="6" s="1"/>
  <c r="FI78" i="6" s="1"/>
  <c r="FJ78" i="6" s="1"/>
  <c r="FK78" i="6" s="1"/>
  <c r="FL78" i="6" s="1"/>
  <c r="FM78" i="6" s="1"/>
  <c r="FN78" i="6" s="1"/>
  <c r="FO78" i="6" s="1"/>
  <c r="FP78" i="6" s="1"/>
  <c r="FQ78" i="6" s="1"/>
  <c r="FR78" i="6" s="1"/>
  <c r="FS78" i="6" s="1"/>
  <c r="FT78" i="6" s="1"/>
  <c r="FU78" i="6" s="1"/>
  <c r="FV78" i="6" s="1"/>
  <c r="FW78" i="6" s="1"/>
  <c r="FX78" i="6" s="1"/>
  <c r="FY78" i="6" s="1"/>
  <c r="FZ78" i="6" s="1"/>
  <c r="GA78" i="6" s="1"/>
  <c r="GB78" i="6" s="1"/>
  <c r="GC78" i="6" s="1"/>
  <c r="GD78" i="6" s="1"/>
  <c r="GE78" i="6" s="1"/>
  <c r="GF78" i="6" s="1"/>
  <c r="GG78" i="6" s="1"/>
  <c r="GH78" i="6" s="1"/>
  <c r="GI78" i="6" s="1"/>
  <c r="GJ78" i="6" s="1"/>
  <c r="GK78" i="6" s="1"/>
  <c r="GL78" i="6" s="1"/>
  <c r="GM78" i="6" s="1"/>
  <c r="GN78" i="6" s="1"/>
  <c r="GO78" i="6" s="1"/>
  <c r="GP78" i="6" s="1"/>
  <c r="GQ78" i="6" s="1"/>
  <c r="GR78" i="6" s="1"/>
  <c r="GS78" i="6" s="1"/>
  <c r="GT78" i="6" s="1"/>
  <c r="GU78" i="6" s="1"/>
  <c r="GV78" i="6" s="1"/>
  <c r="GW78" i="6" s="1"/>
  <c r="GX78" i="6" s="1"/>
  <c r="GY78" i="6" s="1"/>
  <c r="GZ78" i="6" s="1"/>
  <c r="HA78" i="6" s="1"/>
  <c r="HB78" i="6" s="1"/>
  <c r="HC78" i="6" s="1"/>
  <c r="H78" i="6"/>
  <c r="E78" i="6"/>
  <c r="E91" i="6" s="1"/>
  <c r="E77" i="6"/>
  <c r="E90" i="6" s="1"/>
  <c r="H77" i="6"/>
  <c r="H75" i="6"/>
  <c r="E75" i="6"/>
  <c r="F75" i="6"/>
  <c r="G75" i="6"/>
  <c r="K75" i="6" s="1"/>
  <c r="H73" i="6"/>
  <c r="E73" i="6"/>
  <c r="E92" i="6" s="1"/>
  <c r="F73" i="6"/>
  <c r="G73" i="6"/>
  <c r="E114" i="6" l="1"/>
  <c r="E23" i="12" s="1"/>
  <c r="E216" i="6"/>
  <c r="E116" i="6"/>
  <c r="E25" i="12" s="1"/>
  <c r="E218" i="6"/>
  <c r="E115" i="6"/>
  <c r="E24" i="12" s="1"/>
  <c r="E217" i="6"/>
  <c r="G79" i="6"/>
  <c r="L75" i="6"/>
  <c r="E245" i="6" l="1"/>
  <c r="E66" i="12" s="1"/>
  <c r="E244" i="6"/>
  <c r="E65" i="12" s="1"/>
  <c r="E243" i="6"/>
  <c r="E64" i="12" s="1"/>
  <c r="L79" i="6"/>
  <c r="L81" i="6" s="1"/>
  <c r="K79" i="6"/>
  <c r="K81" i="6" s="1"/>
  <c r="M75" i="6"/>
  <c r="M79" i="6" s="1"/>
  <c r="N75" i="6" l="1"/>
  <c r="N79" i="6" s="1"/>
  <c r="M81" i="6"/>
  <c r="N81" i="6" l="1"/>
  <c r="O75" i="6"/>
  <c r="O79" i="6" s="1"/>
  <c r="O81" i="6" l="1"/>
  <c r="P75" i="6"/>
  <c r="P79" i="6" s="1"/>
  <c r="P81" i="6" l="1"/>
  <c r="Q75" i="6"/>
  <c r="Q79" i="6" s="1"/>
  <c r="Q81" i="6" l="1"/>
  <c r="R75" i="6"/>
  <c r="R79" i="6" s="1"/>
  <c r="R81" i="6" l="1"/>
  <c r="S75" i="6"/>
  <c r="S79" i="6" s="1"/>
  <c r="S81" i="6" l="1"/>
  <c r="T75" i="6"/>
  <c r="T79" i="6" s="1"/>
  <c r="T81" i="6" l="1"/>
  <c r="U75" i="6"/>
  <c r="U79" i="6" s="1"/>
  <c r="U81" i="6" l="1"/>
  <c r="V75" i="6"/>
  <c r="V79" i="6" s="1"/>
  <c r="V81" i="6" l="1"/>
  <c r="W75" i="6"/>
  <c r="W79" i="6" s="1"/>
  <c r="W81" i="6" l="1"/>
  <c r="X75" i="6"/>
  <c r="X79" i="6" s="1"/>
  <c r="X81" i="6" l="1"/>
  <c r="Y75" i="6"/>
  <c r="Y79" i="6" s="1"/>
  <c r="Y81" i="6" l="1"/>
  <c r="Z75" i="6"/>
  <c r="Z79" i="6" s="1"/>
  <c r="Z81" i="6" l="1"/>
  <c r="AA75" i="6"/>
  <c r="AA79" i="6" s="1"/>
  <c r="AA81" i="6" l="1"/>
  <c r="AB75" i="6"/>
  <c r="AB79" i="6" s="1"/>
  <c r="AB81" i="6" l="1"/>
  <c r="AC75" i="6"/>
  <c r="AC79" i="6" s="1"/>
  <c r="AC81" i="6" l="1"/>
  <c r="AD75" i="6"/>
  <c r="AD79" i="6" s="1"/>
  <c r="AD81" i="6" l="1"/>
  <c r="AE75" i="6"/>
  <c r="AE79" i="6" s="1"/>
  <c r="AE81" i="6" l="1"/>
  <c r="AF75" i="6"/>
  <c r="AF79" i="6" s="1"/>
  <c r="AF81" i="6" l="1"/>
  <c r="AG75" i="6"/>
  <c r="AG79" i="6" s="1"/>
  <c r="AG81" i="6" l="1"/>
  <c r="AH75" i="6"/>
  <c r="AH79" i="6" s="1"/>
  <c r="AH81" i="6" l="1"/>
  <c r="AI75" i="6"/>
  <c r="AI79" i="6" s="1"/>
  <c r="AI81" i="6" l="1"/>
  <c r="AJ75" i="6"/>
  <c r="AJ79" i="6" s="1"/>
  <c r="AJ81" i="6" l="1"/>
  <c r="AK75" i="6"/>
  <c r="AK79" i="6" s="1"/>
  <c r="AK81" i="6" l="1"/>
  <c r="AL75" i="6"/>
  <c r="AL79" i="6" s="1"/>
  <c r="AL81" i="6" l="1"/>
  <c r="AM75" i="6"/>
  <c r="AM79" i="6" s="1"/>
  <c r="AM81" i="6" l="1"/>
  <c r="AN75" i="6"/>
  <c r="AN79" i="6" s="1"/>
  <c r="AN81" i="6" l="1"/>
  <c r="AO75" i="6"/>
  <c r="AO79" i="6" s="1"/>
  <c r="AO81" i="6" l="1"/>
  <c r="AP75" i="6"/>
  <c r="AP79" i="6" s="1"/>
  <c r="AP81" i="6" l="1"/>
  <c r="AQ75" i="6"/>
  <c r="AQ79" i="6" s="1"/>
  <c r="AQ81" i="6" l="1"/>
  <c r="AR75" i="6"/>
  <c r="AR79" i="6" s="1"/>
  <c r="AR81" i="6" l="1"/>
  <c r="AS75" i="6"/>
  <c r="AS79" i="6" s="1"/>
  <c r="AS81" i="6" l="1"/>
  <c r="AT75" i="6"/>
  <c r="AT79" i="6" s="1"/>
  <c r="AT81" i="6" l="1"/>
  <c r="AU75" i="6"/>
  <c r="AU79" i="6" s="1"/>
  <c r="AU81" i="6" l="1"/>
  <c r="AV75" i="6"/>
  <c r="AV79" i="6" s="1"/>
  <c r="AV81" i="6" l="1"/>
  <c r="AW75" i="6"/>
  <c r="AW79" i="6" s="1"/>
  <c r="AW81" i="6" l="1"/>
  <c r="AX75" i="6"/>
  <c r="AX79" i="6" s="1"/>
  <c r="AX81" i="6" l="1"/>
  <c r="AY75" i="6"/>
  <c r="AY79" i="6" s="1"/>
  <c r="AY81" i="6" l="1"/>
  <c r="AZ75" i="6"/>
  <c r="AZ79" i="6" s="1"/>
  <c r="AZ81" i="6" l="1"/>
  <c r="BA75" i="6"/>
  <c r="BA79" i="6" s="1"/>
  <c r="BA81" i="6" l="1"/>
  <c r="BB75" i="6"/>
  <c r="BB79" i="6" s="1"/>
  <c r="BB81" i="6" l="1"/>
  <c r="BC75" i="6"/>
  <c r="BC79" i="6" s="1"/>
  <c r="BC81" i="6" l="1"/>
  <c r="BD75" i="6"/>
  <c r="BD79" i="6" s="1"/>
  <c r="BD81" i="6" l="1"/>
  <c r="BE75" i="6"/>
  <c r="BE79" i="6" s="1"/>
  <c r="BE81" i="6" l="1"/>
  <c r="BF75" i="6"/>
  <c r="BF79" i="6" s="1"/>
  <c r="BF81" i="6" l="1"/>
  <c r="BG75" i="6"/>
  <c r="BG79" i="6" s="1"/>
  <c r="BG81" i="6" l="1"/>
  <c r="BH75" i="6"/>
  <c r="BH79" i="6" s="1"/>
  <c r="BH81" i="6" l="1"/>
  <c r="BI75" i="6"/>
  <c r="BI79" i="6" s="1"/>
  <c r="BI81" i="6" l="1"/>
  <c r="BJ75" i="6"/>
  <c r="BJ79" i="6" s="1"/>
  <c r="BJ81" i="6" l="1"/>
  <c r="BK75" i="6"/>
  <c r="BK79" i="6" s="1"/>
  <c r="BK81" i="6" l="1"/>
  <c r="BL75" i="6"/>
  <c r="BL79" i="6" s="1"/>
  <c r="BL81" i="6" l="1"/>
  <c r="BM75" i="6"/>
  <c r="BM79" i="6" s="1"/>
  <c r="BM81" i="6" l="1"/>
  <c r="BN75" i="6"/>
  <c r="BN79" i="6" s="1"/>
  <c r="BN81" i="6" l="1"/>
  <c r="BO75" i="6"/>
  <c r="BO79" i="6" s="1"/>
  <c r="BO81" i="6" l="1"/>
  <c r="BP75" i="6"/>
  <c r="BP79" i="6" s="1"/>
  <c r="BP81" i="6" l="1"/>
  <c r="BQ75" i="6"/>
  <c r="BQ79" i="6" s="1"/>
  <c r="BQ81" i="6" l="1"/>
  <c r="BR75" i="6"/>
  <c r="BR79" i="6" s="1"/>
  <c r="BR81" i="6" l="1"/>
  <c r="BS75" i="6"/>
  <c r="BS79" i="6" s="1"/>
  <c r="BS81" i="6" l="1"/>
  <c r="BT75" i="6"/>
  <c r="BT79" i="6" s="1"/>
  <c r="BT81" i="6" l="1"/>
  <c r="BU75" i="6"/>
  <c r="BU79" i="6" s="1"/>
  <c r="BU81" i="6" l="1"/>
  <c r="BV75" i="6"/>
  <c r="BV79" i="6" s="1"/>
  <c r="BV81" i="6" l="1"/>
  <c r="BW75" i="6"/>
  <c r="BW79" i="6" s="1"/>
  <c r="BW81" i="6" l="1"/>
  <c r="BX75" i="6"/>
  <c r="BX79" i="6" s="1"/>
  <c r="BX81" i="6" l="1"/>
  <c r="BY75" i="6"/>
  <c r="BY79" i="6" s="1"/>
  <c r="BY81" i="6" l="1"/>
  <c r="BZ75" i="6"/>
  <c r="BZ79" i="6" s="1"/>
  <c r="BZ81" i="6" l="1"/>
  <c r="CA75" i="6"/>
  <c r="CA79" i="6" s="1"/>
  <c r="CA81" i="6" l="1"/>
  <c r="CB75" i="6"/>
  <c r="CB79" i="6" s="1"/>
  <c r="CB81" i="6" l="1"/>
  <c r="CC75" i="6"/>
  <c r="CC79" i="6" s="1"/>
  <c r="CC81" i="6" l="1"/>
  <c r="CD75" i="6"/>
  <c r="CD79" i="6" s="1"/>
  <c r="CD81" i="6" l="1"/>
  <c r="CE75" i="6"/>
  <c r="CE79" i="6" s="1"/>
  <c r="CE81" i="6" l="1"/>
  <c r="CF75" i="6"/>
  <c r="CF79" i="6" s="1"/>
  <c r="CF81" i="6" l="1"/>
  <c r="CG75" i="6"/>
  <c r="CG79" i="6" s="1"/>
  <c r="CG81" i="6" l="1"/>
  <c r="CH75" i="6"/>
  <c r="CH79" i="6" s="1"/>
  <c r="CH81" i="6" l="1"/>
  <c r="CI75" i="6"/>
  <c r="CI79" i="6" s="1"/>
  <c r="CI81" i="6" l="1"/>
  <c r="CJ75" i="6"/>
  <c r="CJ79" i="6" s="1"/>
  <c r="CJ81" i="6" l="1"/>
  <c r="CK75" i="6"/>
  <c r="CK79" i="6" s="1"/>
  <c r="CK81" i="6" l="1"/>
  <c r="CL75" i="6"/>
  <c r="CL79" i="6" s="1"/>
  <c r="CL81" i="6" l="1"/>
  <c r="CM75" i="6"/>
  <c r="CM79" i="6" s="1"/>
  <c r="CM81" i="6" l="1"/>
  <c r="CN75" i="6"/>
  <c r="CN79" i="6" s="1"/>
  <c r="CN81" i="6" l="1"/>
  <c r="CO75" i="6"/>
  <c r="CO79" i="6" s="1"/>
  <c r="CO81" i="6" l="1"/>
  <c r="CP77" i="6"/>
  <c r="CQ77" i="6" s="1"/>
  <c r="CR77" i="6" s="1"/>
  <c r="CS77" i="6" s="1"/>
  <c r="CT77" i="6" s="1"/>
  <c r="CU77" i="6" s="1"/>
  <c r="CV77" i="6" s="1"/>
  <c r="CW77" i="6" s="1"/>
  <c r="CX77" i="6" s="1"/>
  <c r="CY77" i="6" s="1"/>
  <c r="CZ77" i="6" s="1"/>
  <c r="DA77" i="6" s="1"/>
  <c r="DB77" i="6" s="1"/>
  <c r="DC77" i="6" s="1"/>
  <c r="DD77" i="6" s="1"/>
  <c r="DE77" i="6" s="1"/>
  <c r="DF77" i="6" s="1"/>
  <c r="DG77" i="6" s="1"/>
  <c r="DH77" i="6" s="1"/>
  <c r="DI77" i="6" s="1"/>
  <c r="DJ77" i="6" s="1"/>
  <c r="DK77" i="6" s="1"/>
  <c r="DL77" i="6" s="1"/>
  <c r="DM77" i="6" s="1"/>
  <c r="DN77" i="6" s="1"/>
  <c r="DO77" i="6" s="1"/>
  <c r="DP77" i="6" s="1"/>
  <c r="DQ77" i="6" s="1"/>
  <c r="DR77" i="6" s="1"/>
  <c r="DS77" i="6" s="1"/>
  <c r="DT77" i="6" s="1"/>
  <c r="DU77" i="6" s="1"/>
  <c r="DV77" i="6" s="1"/>
  <c r="DW77" i="6" s="1"/>
  <c r="DX77" i="6" s="1"/>
  <c r="DY77" i="6" s="1"/>
  <c r="DZ77" i="6" s="1"/>
  <c r="EA77" i="6" s="1"/>
  <c r="EB77" i="6" s="1"/>
  <c r="EC77" i="6" s="1"/>
  <c r="ED77" i="6" s="1"/>
  <c r="EE77" i="6" s="1"/>
  <c r="EF77" i="6" s="1"/>
  <c r="EG77" i="6" s="1"/>
  <c r="EH77" i="6" s="1"/>
  <c r="EI77" i="6" s="1"/>
  <c r="EJ77" i="6" s="1"/>
  <c r="EK77" i="6" s="1"/>
  <c r="EL77" i="6" s="1"/>
  <c r="EM77" i="6" s="1"/>
  <c r="EN77" i="6" s="1"/>
  <c r="EO77" i="6" s="1"/>
  <c r="EP77" i="6" s="1"/>
  <c r="EQ77" i="6" s="1"/>
  <c r="ER77" i="6" s="1"/>
  <c r="ES77" i="6" s="1"/>
  <c r="ET77" i="6" s="1"/>
  <c r="EU77" i="6" s="1"/>
  <c r="EV77" i="6" s="1"/>
  <c r="EW77" i="6" s="1"/>
  <c r="EX77" i="6" s="1"/>
  <c r="EY77" i="6" s="1"/>
  <c r="EZ77" i="6" s="1"/>
  <c r="FA77" i="6" s="1"/>
  <c r="FB77" i="6" s="1"/>
  <c r="FC77" i="6" s="1"/>
  <c r="FD77" i="6" s="1"/>
  <c r="FE77" i="6" s="1"/>
  <c r="FF77" i="6" s="1"/>
  <c r="FG77" i="6" s="1"/>
  <c r="FH77" i="6" s="1"/>
  <c r="FI77" i="6" s="1"/>
  <c r="FJ77" i="6" s="1"/>
  <c r="FK77" i="6" s="1"/>
  <c r="FL77" i="6" s="1"/>
  <c r="FM77" i="6" s="1"/>
  <c r="FN77" i="6" s="1"/>
  <c r="FO77" i="6" s="1"/>
  <c r="FP77" i="6" s="1"/>
  <c r="FQ77" i="6" s="1"/>
  <c r="FR77" i="6" s="1"/>
  <c r="FS77" i="6" s="1"/>
  <c r="FT77" i="6" s="1"/>
  <c r="FU77" i="6" s="1"/>
  <c r="FV77" i="6" s="1"/>
  <c r="FW77" i="6" s="1"/>
  <c r="FX77" i="6" s="1"/>
  <c r="FY77" i="6" s="1"/>
  <c r="FZ77" i="6" s="1"/>
  <c r="GA77" i="6" s="1"/>
  <c r="GB77" i="6" s="1"/>
  <c r="GC77" i="6" s="1"/>
  <c r="GD77" i="6" s="1"/>
  <c r="GE77" i="6" s="1"/>
  <c r="GF77" i="6" s="1"/>
  <c r="GG77" i="6" s="1"/>
  <c r="GH77" i="6" s="1"/>
  <c r="GI77" i="6" s="1"/>
  <c r="GJ77" i="6" s="1"/>
  <c r="GK77" i="6" s="1"/>
  <c r="GL77" i="6" s="1"/>
  <c r="GM77" i="6" s="1"/>
  <c r="GN77" i="6" s="1"/>
  <c r="GO77" i="6" s="1"/>
  <c r="GP77" i="6" s="1"/>
  <c r="GQ77" i="6" s="1"/>
  <c r="GR77" i="6" s="1"/>
  <c r="GS77" i="6" s="1"/>
  <c r="GT77" i="6" s="1"/>
  <c r="GU77" i="6" s="1"/>
  <c r="GV77" i="6" s="1"/>
  <c r="GW77" i="6" s="1"/>
  <c r="GX77" i="6" s="1"/>
  <c r="GY77" i="6" s="1"/>
  <c r="GZ77" i="6" s="1"/>
  <c r="HA77" i="6" s="1"/>
  <c r="HB77" i="6" s="1"/>
  <c r="HC77" i="6" s="1"/>
  <c r="G230" i="6"/>
  <c r="G269" i="6" s="1"/>
  <c r="G170" i="6"/>
  <c r="K5" i="12" l="1"/>
  <c r="L5" i="12"/>
  <c r="L6" i="12" s="1"/>
  <c r="M5" i="12"/>
  <c r="N5" i="12"/>
  <c r="O5" i="12"/>
  <c r="P5" i="12"/>
  <c r="Q5" i="12"/>
  <c r="R5" i="12"/>
  <c r="S5" i="12"/>
  <c r="T5" i="12"/>
  <c r="V6" i="2"/>
  <c r="W6" i="2" s="1"/>
  <c r="X6" i="2" s="1"/>
  <c r="Y6" i="2" s="1"/>
  <c r="Z6" i="2" s="1"/>
  <c r="AA6" i="2" s="1"/>
  <c r="AB6" i="2" s="1"/>
  <c r="AC6" i="2" s="1"/>
  <c r="AD6" i="2" s="1"/>
  <c r="AE6" i="2" s="1"/>
  <c r="AF6" i="2" s="1"/>
  <c r="AG6" i="2" s="1"/>
  <c r="AH6" i="2" s="1"/>
  <c r="AI6" i="2" s="1"/>
  <c r="AJ6" i="2" s="1"/>
  <c r="AK6" i="2" s="1"/>
  <c r="AL6" i="2" s="1"/>
  <c r="AM6" i="2" s="1"/>
  <c r="AN6" i="2" s="1"/>
  <c r="AO6" i="2" s="1"/>
  <c r="AP6" i="2" s="1"/>
  <c r="AQ6" i="2" s="1"/>
  <c r="AR6" i="2" s="1"/>
  <c r="AS6" i="2" s="1"/>
  <c r="AT6" i="2" s="1"/>
  <c r="AU6" i="2" s="1"/>
  <c r="AV6" i="2" s="1"/>
  <c r="AW6" i="2" s="1"/>
  <c r="AX6" i="2" s="1"/>
  <c r="AY6" i="2" s="1"/>
  <c r="AZ6" i="2" s="1"/>
  <c r="BA6" i="2" s="1"/>
  <c r="BB6" i="2" s="1"/>
  <c r="BC6" i="2" s="1"/>
  <c r="BD6" i="2" s="1"/>
  <c r="BE6" i="2" s="1"/>
  <c r="BF6" i="2" s="1"/>
  <c r="BG6" i="2" s="1"/>
  <c r="BH6" i="2" s="1"/>
  <c r="BI6" i="2" s="1"/>
  <c r="BJ6" i="2" s="1"/>
  <c r="BK6" i="2" s="1"/>
  <c r="BL6" i="2" s="1"/>
  <c r="BM6" i="2" s="1"/>
  <c r="BN6" i="2" s="1"/>
  <c r="BO6" i="2" s="1"/>
  <c r="BP6" i="2" s="1"/>
  <c r="BQ6" i="2" s="1"/>
  <c r="BR6" i="2" s="1"/>
  <c r="BS6" i="2" s="1"/>
  <c r="BT6" i="2" s="1"/>
  <c r="BU6" i="2" s="1"/>
  <c r="BV6" i="2" s="1"/>
  <c r="BW6" i="2" s="1"/>
  <c r="BX6" i="2" s="1"/>
  <c r="BY6" i="2" s="1"/>
  <c r="BZ6" i="2" s="1"/>
  <c r="CA6" i="2" s="1"/>
  <c r="CB6" i="2" s="1"/>
  <c r="CC6" i="2" s="1"/>
  <c r="CD6" i="2" s="1"/>
  <c r="CE6" i="2" s="1"/>
  <c r="CF6" i="2" s="1"/>
  <c r="CG6" i="2" s="1"/>
  <c r="CH6" i="2" s="1"/>
  <c r="CI6" i="2" s="1"/>
  <c r="CJ6" i="2" s="1"/>
  <c r="CK6" i="2" s="1"/>
  <c r="CL6" i="2" s="1"/>
  <c r="CM6" i="2" s="1"/>
  <c r="CN6" i="2" s="1"/>
  <c r="CO6" i="2" s="1"/>
  <c r="CP6" i="2" s="1"/>
  <c r="CQ6" i="2" s="1"/>
  <c r="CR6" i="2" s="1"/>
  <c r="CS6" i="2" s="1"/>
  <c r="CT6" i="2" s="1"/>
  <c r="CU6" i="2" s="1"/>
  <c r="CV6" i="2" s="1"/>
  <c r="CW6" i="2" s="1"/>
  <c r="CX6" i="2" s="1"/>
  <c r="CY6" i="2" s="1"/>
  <c r="CZ6" i="2" s="1"/>
  <c r="DA6" i="2" s="1"/>
  <c r="DB6" i="2" s="1"/>
  <c r="DC6" i="2" s="1"/>
  <c r="DD6" i="2" s="1"/>
  <c r="DE6" i="2" s="1"/>
  <c r="DF6" i="2" s="1"/>
  <c r="DG6" i="2" s="1"/>
  <c r="DH6" i="2" s="1"/>
  <c r="DI6" i="2" s="1"/>
  <c r="DJ6" i="2" s="1"/>
  <c r="DK6" i="2" s="1"/>
  <c r="DL6" i="2" s="1"/>
  <c r="DM6" i="2" s="1"/>
  <c r="DN6" i="2" s="1"/>
  <c r="DO6" i="2" s="1"/>
  <c r="DP6" i="2" s="1"/>
  <c r="DQ6" i="2" s="1"/>
  <c r="DR6" i="2" s="1"/>
  <c r="DS6" i="2" s="1"/>
  <c r="DT6" i="2" s="1"/>
  <c r="DU6" i="2" s="1"/>
  <c r="DV6" i="2" s="1"/>
  <c r="DW6" i="2" s="1"/>
  <c r="DX6" i="2" s="1"/>
  <c r="DY6" i="2" s="1"/>
  <c r="DZ6" i="2" s="1"/>
  <c r="EA6" i="2" s="1"/>
  <c r="EB6" i="2" s="1"/>
  <c r="EC6" i="2" s="1"/>
  <c r="ED6" i="2" s="1"/>
  <c r="EE6" i="2" s="1"/>
  <c r="EF6" i="2" s="1"/>
  <c r="EG6" i="2" s="1"/>
  <c r="EH6" i="2" s="1"/>
  <c r="EI6" i="2" s="1"/>
  <c r="EJ6" i="2" s="1"/>
  <c r="EK6" i="2" s="1"/>
  <c r="EL6" i="2" s="1"/>
  <c r="EM6" i="2" s="1"/>
  <c r="EN6" i="2" s="1"/>
  <c r="EO6" i="2" s="1"/>
  <c r="EP6" i="2" s="1"/>
  <c r="EQ6" i="2" s="1"/>
  <c r="ER6" i="2" s="1"/>
  <c r="ES6" i="2" s="1"/>
  <c r="ET6" i="2" s="1"/>
  <c r="EU6" i="2" s="1"/>
  <c r="EV6" i="2" s="1"/>
  <c r="EW6" i="2" s="1"/>
  <c r="EX6" i="2" s="1"/>
  <c r="EY6" i="2" s="1"/>
  <c r="EZ6" i="2" s="1"/>
  <c r="FA6" i="2" s="1"/>
  <c r="FB6" i="2" s="1"/>
  <c r="FC6" i="2" s="1"/>
  <c r="FD6" i="2" s="1"/>
  <c r="FE6" i="2" s="1"/>
  <c r="FF6" i="2" s="1"/>
  <c r="FG6" i="2" s="1"/>
  <c r="FH6" i="2" s="1"/>
  <c r="FI6" i="2" s="1"/>
  <c r="FJ6" i="2" s="1"/>
  <c r="FK6" i="2" s="1"/>
  <c r="FL6" i="2" s="1"/>
  <c r="FM6" i="2" s="1"/>
  <c r="FN6" i="2" s="1"/>
  <c r="FO6" i="2" s="1"/>
  <c r="FP6" i="2" s="1"/>
  <c r="FQ6" i="2" s="1"/>
  <c r="FR6" i="2" s="1"/>
  <c r="FS6" i="2" s="1"/>
  <c r="FT6" i="2" s="1"/>
  <c r="FU6" i="2" s="1"/>
  <c r="FV6" i="2" s="1"/>
  <c r="FW6" i="2" s="1"/>
  <c r="FX6" i="2" s="1"/>
  <c r="FY6" i="2" s="1"/>
  <c r="FZ6" i="2" s="1"/>
  <c r="GA6" i="2" s="1"/>
  <c r="GB6" i="2" s="1"/>
  <c r="GC6" i="2" s="1"/>
  <c r="GD6" i="2" s="1"/>
  <c r="GE6" i="2" s="1"/>
  <c r="GF6" i="2" s="1"/>
  <c r="GG6" i="2" s="1"/>
  <c r="GH6" i="2" s="1"/>
  <c r="GI6" i="2" s="1"/>
  <c r="GJ6" i="2" s="1"/>
  <c r="GK6" i="2" s="1"/>
  <c r="GL6" i="2" s="1"/>
  <c r="GM6" i="2" s="1"/>
  <c r="GN6" i="2" s="1"/>
  <c r="GO6" i="2" s="1"/>
  <c r="GP6" i="2" s="1"/>
  <c r="GQ6" i="2" s="1"/>
  <c r="GR6" i="2" s="1"/>
  <c r="GS6" i="2" s="1"/>
  <c r="GT6" i="2" s="1"/>
  <c r="GU6" i="2" s="1"/>
  <c r="GV6" i="2" s="1"/>
  <c r="GW6" i="2" s="1"/>
  <c r="GX6" i="2" s="1"/>
  <c r="GY6" i="2" s="1"/>
  <c r="GZ6" i="2" s="1"/>
  <c r="HA6" i="2" s="1"/>
  <c r="HB6" i="2" s="1"/>
  <c r="HC6" i="2" s="1"/>
  <c r="M6" i="12" l="1"/>
  <c r="N6" i="12" s="1"/>
  <c r="O6" i="12" s="1"/>
  <c r="P6" i="12" s="1"/>
  <c r="Q6" i="12" s="1"/>
  <c r="R6" i="12" s="1"/>
  <c r="S6" i="12" s="1"/>
  <c r="T6" i="12" s="1"/>
  <c r="V7" i="2"/>
  <c r="U5" i="12"/>
  <c r="U6" i="12" l="1"/>
  <c r="W7" i="2"/>
  <c r="V5" i="12"/>
  <c r="V6" i="12" l="1"/>
  <c r="X7" i="2"/>
  <c r="W5" i="12"/>
  <c r="W6" i="12" l="1"/>
  <c r="Y7" i="2"/>
  <c r="X5" i="12"/>
  <c r="H18" i="5"/>
  <c r="H17" i="5"/>
  <c r="H19" i="5"/>
  <c r="H20" i="5"/>
  <c r="H14" i="5"/>
  <c r="G14" i="5"/>
  <c r="F14" i="5"/>
  <c r="E14" i="5"/>
  <c r="E17" i="5"/>
  <c r="G17" i="5"/>
  <c r="I178" i="5"/>
  <c r="I179" i="5"/>
  <c r="H179" i="5"/>
  <c r="H178" i="5"/>
  <c r="G179" i="5"/>
  <c r="G178" i="5"/>
  <c r="E179" i="5"/>
  <c r="E178" i="5"/>
  <c r="X6" i="12" l="1"/>
  <c r="Z7" i="2"/>
  <c r="Y5" i="12"/>
  <c r="G164" i="5"/>
  <c r="E164" i="5"/>
  <c r="Y6" i="12" l="1"/>
  <c r="AA7" i="2"/>
  <c r="Z5" i="12"/>
  <c r="K8" i="5"/>
  <c r="Z6" i="12" l="1"/>
  <c r="AB7" i="2"/>
  <c r="AA5" i="12"/>
  <c r="H63" i="5"/>
  <c r="G63" i="5"/>
  <c r="E63" i="5"/>
  <c r="H55" i="5"/>
  <c r="G55" i="5"/>
  <c r="E55" i="5"/>
  <c r="H54" i="5"/>
  <c r="G54" i="5"/>
  <c r="E54" i="5"/>
  <c r="AA6" i="12" l="1"/>
  <c r="AC7" i="2"/>
  <c r="AB5" i="12"/>
  <c r="AB6" i="12" l="1"/>
  <c r="AD7" i="2"/>
  <c r="AC5" i="12"/>
  <c r="H16" i="5"/>
  <c r="G16" i="5"/>
  <c r="E16" i="5"/>
  <c r="H15" i="5"/>
  <c r="G15" i="5"/>
  <c r="E15" i="5"/>
  <c r="F47" i="5"/>
  <c r="H44" i="5"/>
  <c r="H47" i="5" s="1"/>
  <c r="K44" i="5"/>
  <c r="L44" i="5" s="1"/>
  <c r="M44" i="5" s="1"/>
  <c r="N44" i="5" s="1"/>
  <c r="O44" i="5" s="1"/>
  <c r="P44" i="5" s="1"/>
  <c r="Q44" i="5" s="1"/>
  <c r="R44" i="5" s="1"/>
  <c r="S44" i="5" s="1"/>
  <c r="T44" i="5" s="1"/>
  <c r="U44" i="5" s="1"/>
  <c r="V44" i="5" s="1"/>
  <c r="W44" i="5" s="1"/>
  <c r="X44" i="5" s="1"/>
  <c r="Y44" i="5" s="1"/>
  <c r="Z44" i="5" s="1"/>
  <c r="AA44" i="5" s="1"/>
  <c r="AB44" i="5" s="1"/>
  <c r="AC44" i="5" s="1"/>
  <c r="AD44" i="5" s="1"/>
  <c r="AE44" i="5" s="1"/>
  <c r="AF44" i="5" s="1"/>
  <c r="AG44" i="5" s="1"/>
  <c r="AH44" i="5" s="1"/>
  <c r="AI44" i="5" s="1"/>
  <c r="AJ44" i="5" s="1"/>
  <c r="AK44" i="5" s="1"/>
  <c r="AL44" i="5" s="1"/>
  <c r="AM44" i="5" s="1"/>
  <c r="AN44" i="5" s="1"/>
  <c r="AO44" i="5" s="1"/>
  <c r="AP44" i="5" s="1"/>
  <c r="AQ44" i="5" s="1"/>
  <c r="AR44" i="5" s="1"/>
  <c r="AS44" i="5" s="1"/>
  <c r="AT44" i="5" s="1"/>
  <c r="AU44" i="5" s="1"/>
  <c r="AV44" i="5" s="1"/>
  <c r="AW44" i="5" s="1"/>
  <c r="AX44" i="5" s="1"/>
  <c r="AY44" i="5" s="1"/>
  <c r="AZ44" i="5" s="1"/>
  <c r="BA44" i="5" s="1"/>
  <c r="BB44" i="5" s="1"/>
  <c r="BC44" i="5" s="1"/>
  <c r="BD44" i="5" s="1"/>
  <c r="BE44" i="5" s="1"/>
  <c r="BF44" i="5" s="1"/>
  <c r="BG44" i="5" s="1"/>
  <c r="BH44" i="5" s="1"/>
  <c r="BI44" i="5" s="1"/>
  <c r="BJ44" i="5" s="1"/>
  <c r="BK44" i="5" s="1"/>
  <c r="BL44" i="5" s="1"/>
  <c r="BM44" i="5" s="1"/>
  <c r="BN44" i="5" s="1"/>
  <c r="BO44" i="5" s="1"/>
  <c r="BP44" i="5" s="1"/>
  <c r="BQ44" i="5" s="1"/>
  <c r="BR44" i="5" s="1"/>
  <c r="BS44" i="5" s="1"/>
  <c r="BT44" i="5" s="1"/>
  <c r="BU44" i="5" s="1"/>
  <c r="BV44" i="5" s="1"/>
  <c r="BW44" i="5" s="1"/>
  <c r="BX44" i="5" s="1"/>
  <c r="BY44" i="5" s="1"/>
  <c r="BZ44" i="5" s="1"/>
  <c r="CA44" i="5" s="1"/>
  <c r="CB44" i="5" s="1"/>
  <c r="CC44" i="5" s="1"/>
  <c r="CD44" i="5" s="1"/>
  <c r="CE44" i="5" s="1"/>
  <c r="CF44" i="5" s="1"/>
  <c r="CG44" i="5" s="1"/>
  <c r="CH44" i="5" s="1"/>
  <c r="CI44" i="5" s="1"/>
  <c r="CJ44" i="5" s="1"/>
  <c r="CK44" i="5" s="1"/>
  <c r="CL44" i="5" s="1"/>
  <c r="CM44" i="5" s="1"/>
  <c r="CN44" i="5" s="1"/>
  <c r="CO44" i="5" s="1"/>
  <c r="E44" i="5"/>
  <c r="E47" i="5" s="1"/>
  <c r="H20" i="6"/>
  <c r="E20" i="6"/>
  <c r="H39" i="5"/>
  <c r="G39" i="5"/>
  <c r="F39" i="5"/>
  <c r="E39" i="5"/>
  <c r="AC6" i="12" l="1"/>
  <c r="AE7" i="2"/>
  <c r="AD5" i="12"/>
  <c r="G20" i="5"/>
  <c r="CO47" i="5"/>
  <c r="CG47" i="5"/>
  <c r="BY47" i="5"/>
  <c r="BQ47" i="5"/>
  <c r="BI47" i="5"/>
  <c r="BA47" i="5"/>
  <c r="AS47" i="5"/>
  <c r="AK47" i="5"/>
  <c r="AC47" i="5"/>
  <c r="U47" i="5"/>
  <c r="M47" i="5"/>
  <c r="CN47" i="5"/>
  <c r="BX47" i="5"/>
  <c r="BP47" i="5"/>
  <c r="BH47" i="5"/>
  <c r="AZ47" i="5"/>
  <c r="AR47" i="5"/>
  <c r="AJ47" i="5"/>
  <c r="AB47" i="5"/>
  <c r="T47" i="5"/>
  <c r="L47" i="5"/>
  <c r="BU47" i="5"/>
  <c r="AW47" i="5"/>
  <c r="BK47" i="5"/>
  <c r="AE47" i="5"/>
  <c r="AT47" i="5"/>
  <c r="AD47" i="5"/>
  <c r="CF47" i="5"/>
  <c r="CK47" i="5"/>
  <c r="CC47" i="5"/>
  <c r="BE47" i="5"/>
  <c r="AO47" i="5"/>
  <c r="Y47" i="5"/>
  <c r="BT47" i="5"/>
  <c r="AV47" i="5"/>
  <c r="AF47" i="5"/>
  <c r="P47" i="5"/>
  <c r="CA47" i="5"/>
  <c r="BS47" i="5"/>
  <c r="AU47" i="5"/>
  <c r="W47" i="5"/>
  <c r="CH47" i="5"/>
  <c r="BZ47" i="5"/>
  <c r="BR47" i="5"/>
  <c r="BJ47" i="5"/>
  <c r="AL47" i="5"/>
  <c r="N47" i="5"/>
  <c r="CM47" i="5"/>
  <c r="CE47" i="5"/>
  <c r="BW47" i="5"/>
  <c r="BO47" i="5"/>
  <c r="BG47" i="5"/>
  <c r="AY47" i="5"/>
  <c r="AQ47" i="5"/>
  <c r="AI47" i="5"/>
  <c r="AA47" i="5"/>
  <c r="S47" i="5"/>
  <c r="BM47" i="5"/>
  <c r="AG47" i="5"/>
  <c r="Q47" i="5"/>
  <c r="CJ47" i="5"/>
  <c r="CB47" i="5"/>
  <c r="BL47" i="5"/>
  <c r="BD47" i="5"/>
  <c r="AN47" i="5"/>
  <c r="X47" i="5"/>
  <c r="BB47" i="5"/>
  <c r="V47" i="5"/>
  <c r="CL47" i="5"/>
  <c r="CD47" i="5"/>
  <c r="BV47" i="5"/>
  <c r="BN47" i="5"/>
  <c r="BF47" i="5"/>
  <c r="AX47" i="5"/>
  <c r="AP47" i="5"/>
  <c r="AH47" i="5"/>
  <c r="Z47" i="5"/>
  <c r="R47" i="5"/>
  <c r="CI47" i="5"/>
  <c r="BC47" i="5"/>
  <c r="AM47" i="5"/>
  <c r="O47" i="5"/>
  <c r="K47" i="5"/>
  <c r="I44" i="5"/>
  <c r="G47" i="5"/>
  <c r="AD6" i="12" l="1"/>
  <c r="AF7" i="2"/>
  <c r="AE5" i="12"/>
  <c r="I47" i="5"/>
  <c r="CO6" i="6"/>
  <c r="CN6" i="6"/>
  <c r="CM6" i="6"/>
  <c r="CL6" i="6"/>
  <c r="CK6" i="6"/>
  <c r="CJ6" i="6"/>
  <c r="CI6" i="6"/>
  <c r="CH6" i="6"/>
  <c r="CG6" i="6"/>
  <c r="CF6" i="6"/>
  <c r="CE6" i="6"/>
  <c r="CD6" i="6"/>
  <c r="CC6" i="6"/>
  <c r="CB6" i="6"/>
  <c r="CA6" i="6"/>
  <c r="BZ6" i="6"/>
  <c r="BY6" i="6"/>
  <c r="BX6" i="6"/>
  <c r="BW6" i="6"/>
  <c r="BV6" i="6"/>
  <c r="BU6" i="6"/>
  <c r="BT6" i="6"/>
  <c r="BS6" i="6"/>
  <c r="BR6" i="6"/>
  <c r="BQ6" i="6"/>
  <c r="BP6" i="6"/>
  <c r="BO6" i="6"/>
  <c r="BN6" i="6"/>
  <c r="BM6" i="6"/>
  <c r="BL6" i="6"/>
  <c r="BK6" i="6"/>
  <c r="BJ6" i="6"/>
  <c r="BI6" i="6"/>
  <c r="BH6" i="6"/>
  <c r="BG6" i="6"/>
  <c r="BF6" i="6"/>
  <c r="BE6" i="6"/>
  <c r="BD6" i="6"/>
  <c r="BC6" i="6"/>
  <c r="BB6" i="6"/>
  <c r="BA6" i="6"/>
  <c r="AZ6" i="6"/>
  <c r="AY6" i="6"/>
  <c r="AX6" i="6"/>
  <c r="AW6" i="6"/>
  <c r="AV6" i="6"/>
  <c r="AU6" i="6"/>
  <c r="AT6" i="6"/>
  <c r="AS6" i="6"/>
  <c r="AR6" i="6"/>
  <c r="AQ6" i="6"/>
  <c r="AP6" i="6"/>
  <c r="AO6" i="6"/>
  <c r="AN6" i="6"/>
  <c r="AM6" i="6"/>
  <c r="AL6" i="6"/>
  <c r="AK6" i="6"/>
  <c r="AJ6" i="6"/>
  <c r="AI6" i="6"/>
  <c r="AH6" i="6"/>
  <c r="AG6" i="6"/>
  <c r="AF6" i="6"/>
  <c r="AE6" i="6"/>
  <c r="AD6" i="6"/>
  <c r="AC6" i="6"/>
  <c r="AB6" i="6"/>
  <c r="AA6" i="6"/>
  <c r="Z6" i="6"/>
  <c r="Y6" i="6"/>
  <c r="X6" i="6"/>
  <c r="W6" i="6"/>
  <c r="V6" i="6"/>
  <c r="U6" i="6"/>
  <c r="T6" i="6"/>
  <c r="T176" i="6" s="1"/>
  <c r="U176" i="6" s="1"/>
  <c r="V176" i="6" s="1"/>
  <c r="W176" i="6" s="1"/>
  <c r="X176" i="6" s="1"/>
  <c r="Y176" i="6" s="1"/>
  <c r="Z176" i="6" s="1"/>
  <c r="AA176" i="6" s="1"/>
  <c r="AB176" i="6" s="1"/>
  <c r="AC176" i="6" s="1"/>
  <c r="AD176" i="6" s="1"/>
  <c r="AE176" i="6" s="1"/>
  <c r="AF176" i="6" s="1"/>
  <c r="AG176" i="6" s="1"/>
  <c r="AH176" i="6" s="1"/>
  <c r="AI176" i="6" s="1"/>
  <c r="AJ176" i="6" s="1"/>
  <c r="AK176" i="6" s="1"/>
  <c r="AL176" i="6" s="1"/>
  <c r="AM176" i="6" s="1"/>
  <c r="AN176" i="6" s="1"/>
  <c r="AO176" i="6" s="1"/>
  <c r="AP176" i="6" s="1"/>
  <c r="AQ176" i="6" s="1"/>
  <c r="AR176" i="6" s="1"/>
  <c r="AS176" i="6" s="1"/>
  <c r="AT176" i="6" s="1"/>
  <c r="AU176" i="6" s="1"/>
  <c r="AV176" i="6" s="1"/>
  <c r="AW176" i="6" s="1"/>
  <c r="AX176" i="6" s="1"/>
  <c r="AY176" i="6" s="1"/>
  <c r="AZ176" i="6" s="1"/>
  <c r="BA176" i="6" s="1"/>
  <c r="BB176" i="6" s="1"/>
  <c r="BC176" i="6" s="1"/>
  <c r="BD176" i="6" s="1"/>
  <c r="BE176" i="6" s="1"/>
  <c r="BF176" i="6" s="1"/>
  <c r="BG176" i="6" s="1"/>
  <c r="BH176" i="6" s="1"/>
  <c r="BI176" i="6" s="1"/>
  <c r="BJ176" i="6" s="1"/>
  <c r="BK176" i="6" s="1"/>
  <c r="BL176" i="6" s="1"/>
  <c r="BM176" i="6" s="1"/>
  <c r="BN176" i="6" s="1"/>
  <c r="BO176" i="6" s="1"/>
  <c r="BP176" i="6" s="1"/>
  <c r="BQ176" i="6" s="1"/>
  <c r="BR176" i="6" s="1"/>
  <c r="BS176" i="6" s="1"/>
  <c r="BT176" i="6" s="1"/>
  <c r="BU176" i="6" s="1"/>
  <c r="BV176" i="6" s="1"/>
  <c r="BW176" i="6" s="1"/>
  <c r="BX176" i="6" s="1"/>
  <c r="BY176" i="6" s="1"/>
  <c r="BZ176" i="6" s="1"/>
  <c r="CA176" i="6" s="1"/>
  <c r="CB176" i="6" s="1"/>
  <c r="CC176" i="6" s="1"/>
  <c r="CD176" i="6" s="1"/>
  <c r="CE176" i="6" s="1"/>
  <c r="CF176" i="6" s="1"/>
  <c r="CG176" i="6" s="1"/>
  <c r="CH176" i="6" s="1"/>
  <c r="CI176" i="6" s="1"/>
  <c r="CJ176" i="6" s="1"/>
  <c r="CK176" i="6" s="1"/>
  <c r="CL176" i="6" s="1"/>
  <c r="CM176" i="6" s="1"/>
  <c r="CN176" i="6" s="1"/>
  <c r="CO176" i="6" s="1"/>
  <c r="S6" i="6"/>
  <c r="R6" i="6"/>
  <c r="Q6" i="6"/>
  <c r="P6" i="6"/>
  <c r="O6" i="6"/>
  <c r="N6" i="6"/>
  <c r="M6" i="6"/>
  <c r="L6" i="6"/>
  <c r="K6" i="6"/>
  <c r="J6" i="6"/>
  <c r="H6" i="6"/>
  <c r="F6" i="6"/>
  <c r="E6" i="6"/>
  <c r="H15" i="6"/>
  <c r="H7" i="14" s="1"/>
  <c r="F15" i="6"/>
  <c r="E7" i="14"/>
  <c r="AE6" i="12" l="1"/>
  <c r="AG7" i="2"/>
  <c r="AF5" i="12"/>
  <c r="AF6" i="12" l="1"/>
  <c r="AH7" i="2"/>
  <c r="AG5" i="12"/>
  <c r="AG6" i="12" l="1"/>
  <c r="AI7" i="2"/>
  <c r="AH5" i="12"/>
  <c r="AH6" i="12" l="1"/>
  <c r="AJ7" i="2"/>
  <c r="AI5" i="12"/>
  <c r="AI6" i="12" l="1"/>
  <c r="AK7" i="2"/>
  <c r="AJ5" i="12"/>
  <c r="H146" i="5"/>
  <c r="H33" i="12" s="1"/>
  <c r="E146" i="5"/>
  <c r="E33" i="12" s="1"/>
  <c r="J142" i="5"/>
  <c r="H142" i="5"/>
  <c r="F142" i="5"/>
  <c r="J141" i="5"/>
  <c r="H141" i="5"/>
  <c r="F141" i="5"/>
  <c r="J137" i="5"/>
  <c r="H137" i="5"/>
  <c r="F137" i="5"/>
  <c r="J136" i="5"/>
  <c r="H136" i="5"/>
  <c r="F136" i="5"/>
  <c r="E142" i="5"/>
  <c r="E141" i="5"/>
  <c r="E137" i="5"/>
  <c r="E136" i="5"/>
  <c r="H22" i="6"/>
  <c r="E22" i="6"/>
  <c r="E101" i="4"/>
  <c r="H84" i="6"/>
  <c r="G84" i="6"/>
  <c r="E84" i="6"/>
  <c r="H229" i="6"/>
  <c r="G229" i="6"/>
  <c r="E229" i="6"/>
  <c r="H235" i="6"/>
  <c r="H56" i="12" s="1"/>
  <c r="F235" i="6"/>
  <c r="E56" i="12"/>
  <c r="H226" i="6"/>
  <c r="E226" i="6"/>
  <c r="H273" i="6"/>
  <c r="H272" i="6"/>
  <c r="H271" i="6"/>
  <c r="H270" i="6"/>
  <c r="G273" i="6"/>
  <c r="G272" i="6"/>
  <c r="G271" i="6"/>
  <c r="G270" i="6"/>
  <c r="E273" i="6"/>
  <c r="E272" i="6"/>
  <c r="E271" i="6"/>
  <c r="E270" i="6"/>
  <c r="E166" i="6" l="1"/>
  <c r="H166" i="6"/>
  <c r="AJ6" i="12"/>
  <c r="AL7" i="2"/>
  <c r="AK5" i="12"/>
  <c r="H162" i="6"/>
  <c r="G162" i="6"/>
  <c r="F162" i="6"/>
  <c r="E162" i="6"/>
  <c r="H161" i="6"/>
  <c r="G161" i="6"/>
  <c r="F161" i="6"/>
  <c r="E161" i="6"/>
  <c r="H160" i="6"/>
  <c r="G160" i="6"/>
  <c r="F160" i="6"/>
  <c r="E160" i="6"/>
  <c r="H159" i="6"/>
  <c r="G159" i="6"/>
  <c r="F159" i="6"/>
  <c r="E159" i="6"/>
  <c r="H157" i="6"/>
  <c r="H36" i="14" s="1"/>
  <c r="H156" i="6"/>
  <c r="H35" i="14" s="1"/>
  <c r="H155" i="6"/>
  <c r="H34" i="14" s="1"/>
  <c r="E157" i="6"/>
  <c r="E36" i="14" s="1"/>
  <c r="E156" i="6"/>
  <c r="E35" i="14" s="1"/>
  <c r="E155" i="6"/>
  <c r="E34" i="14" s="1"/>
  <c r="H213" i="6"/>
  <c r="E5" i="6"/>
  <c r="F5" i="6"/>
  <c r="G5" i="6"/>
  <c r="H5" i="6"/>
  <c r="I5" i="6"/>
  <c r="J5" i="6"/>
  <c r="E16" i="6"/>
  <c r="E100" i="6" s="1"/>
  <c r="H16" i="6"/>
  <c r="E21" i="6"/>
  <c r="G121" i="6"/>
  <c r="E122" i="6"/>
  <c r="G122" i="6"/>
  <c r="H122" i="6"/>
  <c r="E152" i="6"/>
  <c r="E30" i="14" s="1"/>
  <c r="H152" i="6"/>
  <c r="H30" i="14" s="1"/>
  <c r="E154" i="6"/>
  <c r="H154" i="6"/>
  <c r="E4" i="6"/>
  <c r="G128" i="6" l="1"/>
  <c r="E123" i="6"/>
  <c r="E128" i="6"/>
  <c r="G123" i="6"/>
  <c r="AK6" i="12"/>
  <c r="AM7" i="2"/>
  <c r="AL5" i="12"/>
  <c r="G275" i="6"/>
  <c r="G168" i="6"/>
  <c r="G169" i="6" s="1"/>
  <c r="G277" i="6" l="1"/>
  <c r="G279" i="6" s="1"/>
  <c r="E199" i="6" s="1"/>
  <c r="E18" i="12"/>
  <c r="AL6" i="12"/>
  <c r="AN7" i="2"/>
  <c r="AM5" i="12"/>
  <c r="E59" i="12"/>
  <c r="CO59" i="5"/>
  <c r="CN59" i="5"/>
  <c r="CM59" i="5"/>
  <c r="CL59" i="5"/>
  <c r="CK59" i="5"/>
  <c r="CJ59" i="5"/>
  <c r="CI59" i="5"/>
  <c r="CH59" i="5"/>
  <c r="CG59" i="5"/>
  <c r="CF59" i="5"/>
  <c r="CE59" i="5"/>
  <c r="CD59" i="5"/>
  <c r="CC59" i="5"/>
  <c r="CB59" i="5"/>
  <c r="CA59" i="5"/>
  <c r="BZ59" i="5"/>
  <c r="BY59" i="5"/>
  <c r="BX59" i="5"/>
  <c r="BW59" i="5"/>
  <c r="BV59" i="5"/>
  <c r="BU59" i="5"/>
  <c r="BT59" i="5"/>
  <c r="BS59" i="5"/>
  <c r="BR59" i="5"/>
  <c r="BQ59" i="5"/>
  <c r="BP59" i="5"/>
  <c r="BO59" i="5"/>
  <c r="BN59" i="5"/>
  <c r="BM59" i="5"/>
  <c r="BL59" i="5"/>
  <c r="BK59" i="5"/>
  <c r="BJ59" i="5"/>
  <c r="BI59" i="5"/>
  <c r="BH59" i="5"/>
  <c r="BG59" i="5"/>
  <c r="BF59" i="5"/>
  <c r="BE59" i="5"/>
  <c r="BD59" i="5"/>
  <c r="BC59" i="5"/>
  <c r="BB59" i="5"/>
  <c r="BA59" i="5"/>
  <c r="AZ59" i="5"/>
  <c r="AY59" i="5"/>
  <c r="AX59" i="5"/>
  <c r="AW59" i="5"/>
  <c r="AV59" i="5"/>
  <c r="AU59" i="5"/>
  <c r="AT59" i="5"/>
  <c r="AS59" i="5"/>
  <c r="AR59" i="5"/>
  <c r="AQ59" i="5"/>
  <c r="AP59" i="5"/>
  <c r="AO59" i="5"/>
  <c r="AN59" i="5"/>
  <c r="AM59" i="5"/>
  <c r="AL59" i="5"/>
  <c r="AK59" i="5"/>
  <c r="AJ59" i="5"/>
  <c r="AI59" i="5"/>
  <c r="AH59" i="5"/>
  <c r="AG59" i="5"/>
  <c r="AF59" i="5"/>
  <c r="AE59" i="5"/>
  <c r="AD59" i="5"/>
  <c r="AC59" i="5"/>
  <c r="AB59" i="5"/>
  <c r="AA59" i="5"/>
  <c r="Z59" i="5"/>
  <c r="Y59" i="5"/>
  <c r="X59" i="5"/>
  <c r="W59" i="5"/>
  <c r="V59" i="5"/>
  <c r="U59" i="5"/>
  <c r="T59" i="5"/>
  <c r="T60" i="5" s="1"/>
  <c r="S59" i="5"/>
  <c r="S60" i="5" s="1"/>
  <c r="R59" i="5"/>
  <c r="R60" i="5" s="1"/>
  <c r="Q59" i="5"/>
  <c r="Q60" i="5" s="1"/>
  <c r="P59" i="5"/>
  <c r="P60" i="5" s="1"/>
  <c r="O59" i="5"/>
  <c r="O60" i="5" s="1"/>
  <c r="N59" i="5"/>
  <c r="N60" i="5" s="1"/>
  <c r="M59" i="5"/>
  <c r="M60" i="5" s="1"/>
  <c r="L59" i="5"/>
  <c r="L60" i="5" s="1"/>
  <c r="K59" i="5"/>
  <c r="K60" i="5" s="1"/>
  <c r="J59" i="5"/>
  <c r="H59" i="5"/>
  <c r="E59" i="5"/>
  <c r="CO180" i="5"/>
  <c r="CN180" i="5"/>
  <c r="CM180" i="5"/>
  <c r="CL180" i="5"/>
  <c r="CK180" i="5"/>
  <c r="CJ180" i="5"/>
  <c r="CI180" i="5"/>
  <c r="CH180" i="5"/>
  <c r="CG180" i="5"/>
  <c r="CF180" i="5"/>
  <c r="CE180" i="5"/>
  <c r="CD180" i="5"/>
  <c r="CC180" i="5"/>
  <c r="CB180" i="5"/>
  <c r="CA180" i="5"/>
  <c r="BZ180" i="5"/>
  <c r="BY180" i="5"/>
  <c r="BX180" i="5"/>
  <c r="BW180" i="5"/>
  <c r="BV180" i="5"/>
  <c r="BU180" i="5"/>
  <c r="BT180" i="5"/>
  <c r="BS180" i="5"/>
  <c r="BR180" i="5"/>
  <c r="BQ180" i="5"/>
  <c r="BP180" i="5"/>
  <c r="BO180" i="5"/>
  <c r="BN180" i="5"/>
  <c r="BM180" i="5"/>
  <c r="BL180" i="5"/>
  <c r="BK180" i="5"/>
  <c r="BJ180" i="5"/>
  <c r="BI180" i="5"/>
  <c r="BH180" i="5"/>
  <c r="BG180" i="5"/>
  <c r="BF180" i="5"/>
  <c r="BE180" i="5"/>
  <c r="BD180" i="5"/>
  <c r="BC180" i="5"/>
  <c r="BB180" i="5"/>
  <c r="BA180" i="5"/>
  <c r="AZ180" i="5"/>
  <c r="AY180" i="5"/>
  <c r="AX180" i="5"/>
  <c r="AW180" i="5"/>
  <c r="AV180" i="5"/>
  <c r="AU180" i="5"/>
  <c r="AT180" i="5"/>
  <c r="AS180" i="5"/>
  <c r="AR180" i="5"/>
  <c r="AQ180" i="5"/>
  <c r="AP180" i="5"/>
  <c r="AO180" i="5"/>
  <c r="AN180" i="5"/>
  <c r="AM180" i="5"/>
  <c r="AL180" i="5"/>
  <c r="AK180" i="5"/>
  <c r="AJ180" i="5"/>
  <c r="AI180" i="5"/>
  <c r="AH180" i="5"/>
  <c r="AG180" i="5"/>
  <c r="AF180" i="5"/>
  <c r="AE180" i="5"/>
  <c r="AD180" i="5"/>
  <c r="AC180" i="5"/>
  <c r="AB180" i="5"/>
  <c r="AA180" i="5"/>
  <c r="Z180" i="5"/>
  <c r="Y180" i="5"/>
  <c r="X180" i="5"/>
  <c r="W180" i="5"/>
  <c r="V180" i="5"/>
  <c r="U180" i="5"/>
  <c r="T180" i="5"/>
  <c r="S180" i="5"/>
  <c r="R180" i="5"/>
  <c r="Q180" i="5"/>
  <c r="P180" i="5"/>
  <c r="O180" i="5"/>
  <c r="N180" i="5"/>
  <c r="M180" i="5"/>
  <c r="L180" i="5"/>
  <c r="K180" i="5"/>
  <c r="J180" i="5"/>
  <c r="H180" i="5"/>
  <c r="E180" i="5"/>
  <c r="H163" i="5"/>
  <c r="G163" i="5"/>
  <c r="E163" i="5"/>
  <c r="H48" i="5"/>
  <c r="E48" i="5"/>
  <c r="H156" i="5"/>
  <c r="H159" i="5"/>
  <c r="E159" i="5"/>
  <c r="G156" i="5"/>
  <c r="E156" i="5"/>
  <c r="H237" i="6" l="1"/>
  <c r="H59" i="12" s="1"/>
  <c r="H199" i="6"/>
  <c r="E279" i="6"/>
  <c r="AM6" i="12"/>
  <c r="AO7" i="2"/>
  <c r="AN5" i="12"/>
  <c r="I180" i="5"/>
  <c r="I59" i="5"/>
  <c r="E158" i="5"/>
  <c r="H158" i="5"/>
  <c r="H157" i="5"/>
  <c r="G157" i="5"/>
  <c r="E157" i="5"/>
  <c r="G54" i="4"/>
  <c r="AN6" i="12" l="1"/>
  <c r="AP7" i="2"/>
  <c r="AO5" i="12"/>
  <c r="K6"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L8" i="5" s="1"/>
  <c r="K7" i="5"/>
  <c r="J7" i="5"/>
  <c r="I7" i="5"/>
  <c r="H7" i="5"/>
  <c r="G7" i="5"/>
  <c r="F7" i="5"/>
  <c r="E7" i="5"/>
  <c r="AO6" i="12" l="1"/>
  <c r="K186" i="5"/>
  <c r="K188" i="5"/>
  <c r="K189" i="5"/>
  <c r="K185" i="5"/>
  <c r="K187" i="5"/>
  <c r="K126" i="5"/>
  <c r="K128" i="5"/>
  <c r="K127" i="5"/>
  <c r="K130" i="5"/>
  <c r="K129" i="5"/>
  <c r="AQ7" i="2"/>
  <c r="AP5" i="12"/>
  <c r="K61" i="5"/>
  <c r="M8" i="5"/>
  <c r="N8" i="5" s="1"/>
  <c r="O8" i="5" s="1"/>
  <c r="P8" i="5" s="1"/>
  <c r="Q8" i="5" s="1"/>
  <c r="R8" i="5" s="1"/>
  <c r="S8" i="5" s="1"/>
  <c r="T8" i="5" s="1"/>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S8" i="5" s="1"/>
  <c r="AT8" i="5" s="1"/>
  <c r="AU8" i="5" s="1"/>
  <c r="AV8" i="5" s="1"/>
  <c r="AW8" i="5" s="1"/>
  <c r="AX8" i="5" s="1"/>
  <c r="AY8" i="5" s="1"/>
  <c r="AZ8" i="5" s="1"/>
  <c r="BA8" i="5" s="1"/>
  <c r="BB8" i="5" s="1"/>
  <c r="BC8" i="5" s="1"/>
  <c r="BD8" i="5" s="1"/>
  <c r="BE8" i="5" s="1"/>
  <c r="BF8" i="5" s="1"/>
  <c r="BG8" i="5" s="1"/>
  <c r="BH8" i="5" s="1"/>
  <c r="BI8" i="5" s="1"/>
  <c r="BJ8" i="5" s="1"/>
  <c r="BK8" i="5" s="1"/>
  <c r="BL8" i="5" s="1"/>
  <c r="BM8" i="5" s="1"/>
  <c r="BN8" i="5" s="1"/>
  <c r="BO8" i="5" s="1"/>
  <c r="BP8" i="5" s="1"/>
  <c r="BQ8" i="5" s="1"/>
  <c r="BR8" i="5" s="1"/>
  <c r="BS8" i="5" s="1"/>
  <c r="BT8" i="5" s="1"/>
  <c r="BU8" i="5" s="1"/>
  <c r="BV8" i="5" s="1"/>
  <c r="BW8" i="5" s="1"/>
  <c r="BX8" i="5" s="1"/>
  <c r="BY8" i="5" s="1"/>
  <c r="BZ8" i="5" s="1"/>
  <c r="CA8" i="5" s="1"/>
  <c r="CB8" i="5" s="1"/>
  <c r="CC8" i="5" s="1"/>
  <c r="CD8" i="5" s="1"/>
  <c r="CE8" i="5" s="1"/>
  <c r="CF8" i="5" s="1"/>
  <c r="CG8" i="5" s="1"/>
  <c r="CH8" i="5" s="1"/>
  <c r="CI8" i="5" s="1"/>
  <c r="CJ8" i="5" s="1"/>
  <c r="CK8" i="5" s="1"/>
  <c r="CL8" i="5" s="1"/>
  <c r="CM8" i="5" s="1"/>
  <c r="CN8" i="5" s="1"/>
  <c r="CO8" i="5" s="1"/>
  <c r="F91" i="5"/>
  <c r="K90" i="5"/>
  <c r="L90" i="5" s="1"/>
  <c r="E93" i="5"/>
  <c r="E92" i="5"/>
  <c r="H93" i="5"/>
  <c r="H92" i="5"/>
  <c r="G93" i="5"/>
  <c r="G92" i="5"/>
  <c r="AP6" i="12" l="1"/>
  <c r="K191" i="5"/>
  <c r="K75" i="12" s="1"/>
  <c r="K132" i="5"/>
  <c r="K35" i="12" s="1"/>
  <c r="AR7" i="2"/>
  <c r="AQ5" i="12"/>
  <c r="M90" i="5"/>
  <c r="M93" i="5" s="1"/>
  <c r="K92" i="5"/>
  <c r="K93" i="5"/>
  <c r="L93" i="5"/>
  <c r="L92" i="5"/>
  <c r="H76" i="5"/>
  <c r="G76" i="5"/>
  <c r="E76" i="5"/>
  <c r="H86" i="5"/>
  <c r="H85" i="5"/>
  <c r="H78" i="5"/>
  <c r="H77" i="5"/>
  <c r="G86" i="5"/>
  <c r="E86" i="5"/>
  <c r="G85" i="5"/>
  <c r="E85" i="5"/>
  <c r="J80" i="5"/>
  <c r="J91" i="5" s="1"/>
  <c r="H80" i="5"/>
  <c r="H91" i="5" s="1"/>
  <c r="E80" i="5"/>
  <c r="E91" i="5" s="1"/>
  <c r="AQ6" i="12" l="1"/>
  <c r="AS7" i="2"/>
  <c r="AS5" i="5" s="1"/>
  <c r="AR5" i="12"/>
  <c r="M92" i="5"/>
  <c r="N90" i="5"/>
  <c r="K85" i="5"/>
  <c r="K95" i="5" s="1"/>
  <c r="K141" i="5" s="1"/>
  <c r="K86" i="5"/>
  <c r="G87" i="5"/>
  <c r="AR5" i="5"/>
  <c r="AQ5" i="5"/>
  <c r="AP5" i="5"/>
  <c r="AO5" i="5"/>
  <c r="AN5" i="5"/>
  <c r="AM5" i="5"/>
  <c r="AL5" i="5"/>
  <c r="AK5" i="5"/>
  <c r="AJ5" i="5"/>
  <c r="AI5" i="5"/>
  <c r="AH5" i="5"/>
  <c r="AG5" i="5"/>
  <c r="AF5" i="5"/>
  <c r="AE5" i="5"/>
  <c r="AD5" i="5"/>
  <c r="AC5" i="5"/>
  <c r="AB5" i="5"/>
  <c r="AA5" i="5"/>
  <c r="Z5" i="5"/>
  <c r="Y5" i="5"/>
  <c r="X5" i="5"/>
  <c r="W5" i="5"/>
  <c r="V5" i="5"/>
  <c r="U5" i="5"/>
  <c r="T5" i="5"/>
  <c r="S5" i="5"/>
  <c r="R5" i="5"/>
  <c r="Q5" i="5"/>
  <c r="P5" i="5"/>
  <c r="O5" i="5"/>
  <c r="N5" i="5"/>
  <c r="M5" i="5"/>
  <c r="L5" i="5"/>
  <c r="L6" i="5" s="1"/>
  <c r="K5" i="5"/>
  <c r="J5" i="5"/>
  <c r="I5" i="5"/>
  <c r="H5" i="5"/>
  <c r="G5" i="5"/>
  <c r="E5" i="5"/>
  <c r="AR6" i="12" l="1"/>
  <c r="L186" i="5"/>
  <c r="L187" i="5"/>
  <c r="L185" i="5"/>
  <c r="L188" i="5"/>
  <c r="L189" i="5"/>
  <c r="L130" i="5"/>
  <c r="L128" i="5"/>
  <c r="L129" i="5"/>
  <c r="L127" i="5"/>
  <c r="L126" i="5"/>
  <c r="AT7" i="2"/>
  <c r="AS5" i="12"/>
  <c r="L61" i="5"/>
  <c r="K106" i="5"/>
  <c r="K109" i="5"/>
  <c r="K110" i="5"/>
  <c r="L110" i="5" s="1"/>
  <c r="M110" i="5" s="1"/>
  <c r="N110" i="5" s="1"/>
  <c r="O110" i="5" s="1"/>
  <c r="P110" i="5" s="1"/>
  <c r="Q110" i="5" s="1"/>
  <c r="R110" i="5" s="1"/>
  <c r="S110" i="5" s="1"/>
  <c r="T110" i="5" s="1"/>
  <c r="U110" i="5" s="1"/>
  <c r="V110" i="5" s="1"/>
  <c r="W110" i="5" s="1"/>
  <c r="X110" i="5" s="1"/>
  <c r="Y110" i="5" s="1"/>
  <c r="Z110" i="5" s="1"/>
  <c r="AA110" i="5" s="1"/>
  <c r="AB110" i="5" s="1"/>
  <c r="AC110" i="5" s="1"/>
  <c r="AD110" i="5" s="1"/>
  <c r="AE110" i="5" s="1"/>
  <c r="AF110" i="5" s="1"/>
  <c r="AG110" i="5" s="1"/>
  <c r="AH110" i="5" s="1"/>
  <c r="AI110" i="5" s="1"/>
  <c r="AJ110" i="5" s="1"/>
  <c r="AK110" i="5" s="1"/>
  <c r="AL110" i="5" s="1"/>
  <c r="AM110" i="5" s="1"/>
  <c r="AN110" i="5" s="1"/>
  <c r="AO110" i="5" s="1"/>
  <c r="AP110" i="5" s="1"/>
  <c r="AQ110" i="5" s="1"/>
  <c r="AR110" i="5" s="1"/>
  <c r="AS110" i="5" s="1"/>
  <c r="L85" i="5"/>
  <c r="O90" i="5"/>
  <c r="N92" i="5"/>
  <c r="N93" i="5"/>
  <c r="L86" i="5"/>
  <c r="M6" i="5"/>
  <c r="L87" i="5"/>
  <c r="K87" i="5"/>
  <c r="K96" i="5" s="1"/>
  <c r="K142" i="5" s="1"/>
  <c r="K144" i="5" s="1"/>
  <c r="K36" i="12" s="1"/>
  <c r="AS6" i="12" l="1"/>
  <c r="M187" i="5"/>
  <c r="M186" i="5"/>
  <c r="M189" i="5"/>
  <c r="M185" i="5"/>
  <c r="M188" i="5"/>
  <c r="L191" i="5"/>
  <c r="L75" i="12" s="1"/>
  <c r="L106" i="5"/>
  <c r="K170" i="5"/>
  <c r="L132" i="5"/>
  <c r="L35" i="12" s="1"/>
  <c r="M128" i="5"/>
  <c r="M130" i="5"/>
  <c r="M129" i="5"/>
  <c r="M126" i="5"/>
  <c r="M127" i="5"/>
  <c r="AU7" i="2"/>
  <c r="AT5" i="12"/>
  <c r="AT5" i="5"/>
  <c r="M61" i="5"/>
  <c r="K112" i="5"/>
  <c r="L109" i="5"/>
  <c r="L112" i="5" s="1"/>
  <c r="L173" i="5" s="1"/>
  <c r="N6" i="5"/>
  <c r="M87" i="5"/>
  <c r="P90" i="5"/>
  <c r="O93" i="5"/>
  <c r="O92" i="5"/>
  <c r="M85" i="5"/>
  <c r="M86" i="5"/>
  <c r="L95" i="5"/>
  <c r="L141" i="5" s="1"/>
  <c r="E78" i="5"/>
  <c r="E77" i="5"/>
  <c r="G18" i="5"/>
  <c r="E18" i="5"/>
  <c r="AT6" i="12" l="1"/>
  <c r="N187" i="5"/>
  <c r="N186" i="5"/>
  <c r="N189" i="5"/>
  <c r="N185" i="5"/>
  <c r="N188" i="5"/>
  <c r="M191" i="5"/>
  <c r="M75" i="12" s="1"/>
  <c r="K114" i="5"/>
  <c r="K173" i="5"/>
  <c r="K175" i="5" s="1"/>
  <c r="K74" i="12" s="1"/>
  <c r="M106" i="5"/>
  <c r="L170" i="5"/>
  <c r="M132" i="5"/>
  <c r="M35" i="12" s="1"/>
  <c r="N130" i="5"/>
  <c r="N127" i="5"/>
  <c r="N126" i="5"/>
  <c r="N129" i="5"/>
  <c r="N128" i="5"/>
  <c r="AT110" i="5"/>
  <c r="AV7" i="2"/>
  <c r="AU5" i="12"/>
  <c r="AU5" i="5"/>
  <c r="N61" i="5"/>
  <c r="M109" i="5"/>
  <c r="M112" i="5" s="1"/>
  <c r="M173" i="5" s="1"/>
  <c r="N86" i="5"/>
  <c r="O6" i="5"/>
  <c r="N85" i="5"/>
  <c r="N87" i="5"/>
  <c r="Q90" i="5"/>
  <c r="P93" i="5"/>
  <c r="P92" i="5"/>
  <c r="N77" i="5"/>
  <c r="M77" i="5"/>
  <c r="L77" i="5"/>
  <c r="K77" i="5"/>
  <c r="N78" i="5"/>
  <c r="M78" i="5"/>
  <c r="L78" i="5"/>
  <c r="K78" i="5"/>
  <c r="L96" i="5"/>
  <c r="L142" i="5" s="1"/>
  <c r="L144" i="5" s="1"/>
  <c r="L36" i="12" s="1"/>
  <c r="M95" i="5"/>
  <c r="M141" i="5" s="1"/>
  <c r="E23" i="5"/>
  <c r="G23" i="5"/>
  <c r="H23" i="5"/>
  <c r="E24" i="5"/>
  <c r="G24" i="5"/>
  <c r="H24" i="5"/>
  <c r="E25" i="5"/>
  <c r="G25" i="5"/>
  <c r="H25" i="5"/>
  <c r="E26" i="5"/>
  <c r="G26" i="5"/>
  <c r="H26" i="5"/>
  <c r="E4" i="5"/>
  <c r="AU6" i="12" l="1"/>
  <c r="G30" i="5"/>
  <c r="G20" i="6" s="1"/>
  <c r="N191" i="5"/>
  <c r="N75" i="12" s="1"/>
  <c r="O187" i="5"/>
  <c r="O188" i="5"/>
  <c r="O186" i="5"/>
  <c r="O189" i="5"/>
  <c r="O185" i="5"/>
  <c r="N106" i="5"/>
  <c r="M170" i="5"/>
  <c r="N132" i="5"/>
  <c r="N35" i="12" s="1"/>
  <c r="O130" i="5"/>
  <c r="O129" i="5"/>
  <c r="O127" i="5"/>
  <c r="O128" i="5"/>
  <c r="O126" i="5"/>
  <c r="G37" i="5"/>
  <c r="G120" i="5" s="1"/>
  <c r="G121" i="5" s="1"/>
  <c r="AU110" i="5"/>
  <c r="AW7" i="2"/>
  <c r="AV5" i="12"/>
  <c r="AV5" i="5"/>
  <c r="O61" i="5"/>
  <c r="N109" i="5"/>
  <c r="N112" i="5" s="1"/>
  <c r="N173" i="5" s="1"/>
  <c r="O77" i="5"/>
  <c r="G40" i="5"/>
  <c r="O87" i="5"/>
  <c r="O78" i="5"/>
  <c r="O86" i="5"/>
  <c r="O85" i="5"/>
  <c r="P6" i="5"/>
  <c r="R90" i="5"/>
  <c r="Q92" i="5"/>
  <c r="Q93" i="5"/>
  <c r="M96" i="5"/>
  <c r="M142" i="5" s="1"/>
  <c r="M144" i="5" s="1"/>
  <c r="M36" i="12" s="1"/>
  <c r="N95" i="5"/>
  <c r="N141" i="5" s="1"/>
  <c r="E113" i="4"/>
  <c r="H113" i="4"/>
  <c r="E112" i="4"/>
  <c r="H112" i="4"/>
  <c r="H107" i="4"/>
  <c r="E107" i="4"/>
  <c r="G107" i="4"/>
  <c r="H44" i="4"/>
  <c r="H43" i="4"/>
  <c r="H42" i="4"/>
  <c r="H41" i="4"/>
  <c r="G44" i="4"/>
  <c r="F44" i="4"/>
  <c r="G43" i="4"/>
  <c r="F43" i="4"/>
  <c r="G42" i="4"/>
  <c r="F42" i="4"/>
  <c r="G41" i="4"/>
  <c r="F41" i="4"/>
  <c r="E44" i="4"/>
  <c r="E43" i="4"/>
  <c r="E42" i="4"/>
  <c r="E41" i="4"/>
  <c r="H109" i="4"/>
  <c r="G109" i="4"/>
  <c r="K109" i="4" s="1"/>
  <c r="H62" i="4"/>
  <c r="G62" i="4"/>
  <c r="K62" i="4" s="1"/>
  <c r="E62" i="4"/>
  <c r="AV6" i="12" l="1"/>
  <c r="L121" i="5"/>
  <c r="P121" i="5"/>
  <c r="N121" i="5"/>
  <c r="K121" i="5"/>
  <c r="K123" i="5" s="1"/>
  <c r="O121" i="5"/>
  <c r="M121" i="5"/>
  <c r="G48" i="4"/>
  <c r="O191" i="5"/>
  <c r="O75" i="12" s="1"/>
  <c r="P186" i="5"/>
  <c r="P188" i="5"/>
  <c r="P185" i="5"/>
  <c r="P187" i="5"/>
  <c r="P189" i="5"/>
  <c r="O106" i="5"/>
  <c r="N170" i="5"/>
  <c r="O132" i="5"/>
  <c r="O35" i="12" s="1"/>
  <c r="P127" i="5"/>
  <c r="P129" i="5"/>
  <c r="P128" i="5"/>
  <c r="P130" i="5"/>
  <c r="P126" i="5"/>
  <c r="AV110" i="5"/>
  <c r="AX7" i="2"/>
  <c r="AW5" i="12"/>
  <c r="AW5" i="5"/>
  <c r="P61" i="5"/>
  <c r="O109" i="5"/>
  <c r="O112" i="5" s="1"/>
  <c r="O173" i="5" s="1"/>
  <c r="G19" i="5"/>
  <c r="G46" i="5" s="1"/>
  <c r="P85" i="5"/>
  <c r="G159" i="5"/>
  <c r="P77" i="5"/>
  <c r="P87" i="5"/>
  <c r="P78" i="5"/>
  <c r="Q6" i="5"/>
  <c r="Q121" i="5" s="1"/>
  <c r="P86" i="5"/>
  <c r="S90" i="5"/>
  <c r="R93" i="5"/>
  <c r="R92" i="5"/>
  <c r="N96" i="5"/>
  <c r="N142" i="5" s="1"/>
  <c r="N144" i="5" s="1"/>
  <c r="N36" i="12" s="1"/>
  <c r="O95" i="5"/>
  <c r="O141" i="5" s="1"/>
  <c r="O96" i="5"/>
  <c r="O142" i="5" s="1"/>
  <c r="L109" i="4"/>
  <c r="M109" i="4" s="1"/>
  <c r="N109" i="4" s="1"/>
  <c r="O109" i="4" s="1"/>
  <c r="P109" i="4" s="1"/>
  <c r="Q109" i="4" s="1"/>
  <c r="R109" i="4" s="1"/>
  <c r="S109" i="4" s="1"/>
  <c r="T109" i="4" s="1"/>
  <c r="U109" i="4" s="1"/>
  <c r="V109" i="4" s="1"/>
  <c r="W109" i="4" s="1"/>
  <c r="X109" i="4" s="1"/>
  <c r="Y109" i="4" s="1"/>
  <c r="Z109" i="4" s="1"/>
  <c r="AA109" i="4" s="1"/>
  <c r="AB109" i="4" s="1"/>
  <c r="AC109" i="4" s="1"/>
  <c r="AD109" i="4" s="1"/>
  <c r="AE109" i="4" s="1"/>
  <c r="AF109" i="4" s="1"/>
  <c r="AG109" i="4" s="1"/>
  <c r="AH109" i="4" s="1"/>
  <c r="AI109" i="4" s="1"/>
  <c r="AJ109" i="4" s="1"/>
  <c r="AK109" i="4" s="1"/>
  <c r="AL109" i="4" s="1"/>
  <c r="AM109" i="4" s="1"/>
  <c r="AN109" i="4" s="1"/>
  <c r="AO109" i="4" s="1"/>
  <c r="AP109" i="4" s="1"/>
  <c r="AQ109" i="4" s="1"/>
  <c r="AR109" i="4" s="1"/>
  <c r="AS109" i="4" s="1"/>
  <c r="AT109" i="4" s="1"/>
  <c r="AU109" i="4" s="1"/>
  <c r="AV109" i="4" s="1"/>
  <c r="AW109" i="4" s="1"/>
  <c r="AX109" i="4" s="1"/>
  <c r="AY109" i="4" s="1"/>
  <c r="AZ109" i="4" s="1"/>
  <c r="BA109" i="4" s="1"/>
  <c r="BB109" i="4" s="1"/>
  <c r="BC109" i="4" s="1"/>
  <c r="BD109" i="4" s="1"/>
  <c r="BE109" i="4" s="1"/>
  <c r="BF109" i="4" s="1"/>
  <c r="BG109" i="4" s="1"/>
  <c r="BH109" i="4" s="1"/>
  <c r="BI109" i="4" s="1"/>
  <c r="BJ109" i="4" s="1"/>
  <c r="BK109" i="4" s="1"/>
  <c r="BL109" i="4" s="1"/>
  <c r="BM109" i="4" s="1"/>
  <c r="BN109" i="4" s="1"/>
  <c r="BO109" i="4" s="1"/>
  <c r="BP109" i="4" s="1"/>
  <c r="BQ109" i="4" s="1"/>
  <c r="BR109" i="4" s="1"/>
  <c r="BS109" i="4" s="1"/>
  <c r="BT109" i="4" s="1"/>
  <c r="BU109" i="4" s="1"/>
  <c r="BV109" i="4" s="1"/>
  <c r="BW109" i="4" s="1"/>
  <c r="BX109" i="4" s="1"/>
  <c r="BY109" i="4" s="1"/>
  <c r="BZ109" i="4" s="1"/>
  <c r="CA109" i="4" s="1"/>
  <c r="CB109" i="4" s="1"/>
  <c r="CC109" i="4" s="1"/>
  <c r="CD109" i="4" s="1"/>
  <c r="CE109" i="4" s="1"/>
  <c r="CF109" i="4" s="1"/>
  <c r="CG109" i="4" s="1"/>
  <c r="CH109" i="4" s="1"/>
  <c r="CI109" i="4" s="1"/>
  <c r="CJ109" i="4" s="1"/>
  <c r="CK109" i="4" s="1"/>
  <c r="CL109" i="4" s="1"/>
  <c r="CM109" i="4" s="1"/>
  <c r="CN109" i="4" s="1"/>
  <c r="CO109" i="4" s="1"/>
  <c r="H29" i="4"/>
  <c r="H61" i="4" s="1"/>
  <c r="G53" i="4"/>
  <c r="H54" i="4"/>
  <c r="E54" i="4"/>
  <c r="H53" i="4"/>
  <c r="E53" i="4"/>
  <c r="CO28" i="4"/>
  <c r="CN28" i="4"/>
  <c r="CM28" i="4"/>
  <c r="CL28" i="4"/>
  <c r="CK28" i="4"/>
  <c r="CJ28" i="4"/>
  <c r="CI28" i="4"/>
  <c r="CH28" i="4"/>
  <c r="CG28" i="4"/>
  <c r="CF28" i="4"/>
  <c r="CE28" i="4"/>
  <c r="CD28" i="4"/>
  <c r="CC28" i="4"/>
  <c r="CB28" i="4"/>
  <c r="CA28" i="4"/>
  <c r="BZ28" i="4"/>
  <c r="BY28" i="4"/>
  <c r="BX28" i="4"/>
  <c r="BW28" i="4"/>
  <c r="BV28" i="4"/>
  <c r="BU28" i="4"/>
  <c r="BT28" i="4"/>
  <c r="BS28" i="4"/>
  <c r="BR28" i="4"/>
  <c r="BQ28" i="4"/>
  <c r="BP28" i="4"/>
  <c r="BO28" i="4"/>
  <c r="BN28" i="4"/>
  <c r="BM28" i="4"/>
  <c r="BL28" i="4"/>
  <c r="BK28" i="4"/>
  <c r="BJ28" i="4"/>
  <c r="BI28" i="4"/>
  <c r="BH28" i="4"/>
  <c r="BG28" i="4"/>
  <c r="BF28" i="4"/>
  <c r="BE28" i="4"/>
  <c r="BD28" i="4"/>
  <c r="BC28" i="4"/>
  <c r="BB28" i="4"/>
  <c r="BA28" i="4"/>
  <c r="AZ28" i="4"/>
  <c r="AY28" i="4"/>
  <c r="AX28" i="4"/>
  <c r="AW28" i="4"/>
  <c r="AV28" i="4"/>
  <c r="AU28" i="4"/>
  <c r="AT28" i="4"/>
  <c r="AS28" i="4"/>
  <c r="AR28" i="4"/>
  <c r="AQ28" i="4"/>
  <c r="AP28" i="4"/>
  <c r="AO28" i="4"/>
  <c r="AN28" i="4"/>
  <c r="AM28" i="4"/>
  <c r="AL28" i="4"/>
  <c r="AK28" i="4"/>
  <c r="AJ28" i="4"/>
  <c r="AI28" i="4"/>
  <c r="AH28" i="4"/>
  <c r="AG28" i="4"/>
  <c r="AF28" i="4"/>
  <c r="AE28" i="4"/>
  <c r="AD28" i="4"/>
  <c r="AC28" i="4"/>
  <c r="AB28" i="4"/>
  <c r="AA28" i="4"/>
  <c r="Z28" i="4"/>
  <c r="Y28" i="4"/>
  <c r="X28" i="4"/>
  <c r="W28" i="4"/>
  <c r="V28" i="4"/>
  <c r="U28" i="4"/>
  <c r="T28" i="4"/>
  <c r="S28" i="4"/>
  <c r="R28" i="4"/>
  <c r="Q28" i="4"/>
  <c r="P28" i="4"/>
  <c r="O28" i="4"/>
  <c r="N28" i="4"/>
  <c r="M28" i="4"/>
  <c r="L28" i="4"/>
  <c r="CO27" i="4"/>
  <c r="CN27" i="4"/>
  <c r="CM27" i="4"/>
  <c r="CL27" i="4"/>
  <c r="CK27" i="4"/>
  <c r="CJ27" i="4"/>
  <c r="CI27" i="4"/>
  <c r="CH27" i="4"/>
  <c r="CG27" i="4"/>
  <c r="CF27" i="4"/>
  <c r="CE27" i="4"/>
  <c r="CD27" i="4"/>
  <c r="CC27" i="4"/>
  <c r="CB27" i="4"/>
  <c r="CA27" i="4"/>
  <c r="BZ27" i="4"/>
  <c r="BY27" i="4"/>
  <c r="BX27" i="4"/>
  <c r="BW27" i="4"/>
  <c r="BV27" i="4"/>
  <c r="BU27" i="4"/>
  <c r="BT27" i="4"/>
  <c r="BS27" i="4"/>
  <c r="BR27" i="4"/>
  <c r="BQ27" i="4"/>
  <c r="BP27" i="4"/>
  <c r="BO27" i="4"/>
  <c r="BN27" i="4"/>
  <c r="BM27" i="4"/>
  <c r="BL27" i="4"/>
  <c r="BK27" i="4"/>
  <c r="BJ27" i="4"/>
  <c r="BI27" i="4"/>
  <c r="BH27" i="4"/>
  <c r="BG27" i="4"/>
  <c r="BF27" i="4"/>
  <c r="BE27" i="4"/>
  <c r="BD27" i="4"/>
  <c r="BC27" i="4"/>
  <c r="BB27" i="4"/>
  <c r="BA27" i="4"/>
  <c r="AZ27" i="4"/>
  <c r="AY27" i="4"/>
  <c r="AX27" i="4"/>
  <c r="AW27" i="4"/>
  <c r="AV27" i="4"/>
  <c r="AU27" i="4"/>
  <c r="AT27" i="4"/>
  <c r="AS27" i="4"/>
  <c r="AR27" i="4"/>
  <c r="AQ27" i="4"/>
  <c r="AP27" i="4"/>
  <c r="AO27" i="4"/>
  <c r="AN27" i="4"/>
  <c r="AM27" i="4"/>
  <c r="AL27" i="4"/>
  <c r="AK27" i="4"/>
  <c r="AJ27" i="4"/>
  <c r="AI27" i="4"/>
  <c r="AH27" i="4"/>
  <c r="AG27" i="4"/>
  <c r="AF27" i="4"/>
  <c r="AE27" i="4"/>
  <c r="AD27" i="4"/>
  <c r="AC27" i="4"/>
  <c r="AB27" i="4"/>
  <c r="AA27" i="4"/>
  <c r="Z27" i="4"/>
  <c r="Y27" i="4"/>
  <c r="X27" i="4"/>
  <c r="W27" i="4"/>
  <c r="V27" i="4"/>
  <c r="U27" i="4"/>
  <c r="T27" i="4"/>
  <c r="S27" i="4"/>
  <c r="R27" i="4"/>
  <c r="Q27" i="4"/>
  <c r="P27" i="4"/>
  <c r="O27" i="4"/>
  <c r="N27" i="4"/>
  <c r="M27" i="4"/>
  <c r="L27" i="4"/>
  <c r="H28" i="4"/>
  <c r="G28" i="4"/>
  <c r="F28" i="4"/>
  <c r="H27" i="4"/>
  <c r="G27" i="4"/>
  <c r="F27" i="4"/>
  <c r="K28" i="4"/>
  <c r="E28" i="4"/>
  <c r="K27" i="4"/>
  <c r="E27" i="4"/>
  <c r="AW6" i="12" l="1"/>
  <c r="P191" i="5"/>
  <c r="P75" i="12" s="1"/>
  <c r="Q189" i="5"/>
  <c r="Q185" i="5"/>
  <c r="Q186" i="5"/>
  <c r="Q188" i="5"/>
  <c r="Q187" i="5"/>
  <c r="P106" i="5"/>
  <c r="O170" i="5"/>
  <c r="P132" i="5"/>
  <c r="P35" i="12" s="1"/>
  <c r="K147" i="5"/>
  <c r="K34" i="12" s="1"/>
  <c r="Q126" i="5"/>
  <c r="Q129" i="5"/>
  <c r="Q130" i="5"/>
  <c r="Q127" i="5"/>
  <c r="Q128" i="5"/>
  <c r="AY7" i="2"/>
  <c r="AX5" i="12"/>
  <c r="AX5" i="5"/>
  <c r="AW110" i="5"/>
  <c r="Q61" i="5"/>
  <c r="P109" i="5"/>
  <c r="P112" i="5" s="1"/>
  <c r="P173" i="5" s="1"/>
  <c r="O144" i="5"/>
  <c r="O36" i="12" s="1"/>
  <c r="G158" i="5"/>
  <c r="G62" i="5"/>
  <c r="R6" i="5"/>
  <c r="R121" i="5" s="1"/>
  <c r="K46" i="5"/>
  <c r="Q77" i="5"/>
  <c r="Q78" i="5"/>
  <c r="Q87" i="5"/>
  <c r="Q86" i="5"/>
  <c r="Q85" i="5"/>
  <c r="T90" i="5"/>
  <c r="S92" i="5"/>
  <c r="S93" i="5"/>
  <c r="P95" i="5"/>
  <c r="P141" i="5" s="1"/>
  <c r="E38" i="4"/>
  <c r="E37" i="4"/>
  <c r="E36" i="4"/>
  <c r="E35" i="4"/>
  <c r="E19" i="4"/>
  <c r="H32" i="4"/>
  <c r="H31" i="4"/>
  <c r="E32" i="4"/>
  <c r="E31" i="4"/>
  <c r="AX6" i="12" l="1"/>
  <c r="R186" i="5"/>
  <c r="R189" i="5"/>
  <c r="R185" i="5"/>
  <c r="R187" i="5"/>
  <c r="R188" i="5"/>
  <c r="Q191" i="5"/>
  <c r="Q75" i="12" s="1"/>
  <c r="Q106" i="5"/>
  <c r="P170" i="5"/>
  <c r="Q132" i="5"/>
  <c r="Q35" i="12" s="1"/>
  <c r="R129" i="5"/>
  <c r="R126" i="5"/>
  <c r="R130" i="5"/>
  <c r="R127" i="5"/>
  <c r="R128" i="5"/>
  <c r="AX110" i="5"/>
  <c r="AZ7" i="2"/>
  <c r="AY5" i="12"/>
  <c r="AY5" i="5"/>
  <c r="R61" i="5"/>
  <c r="R64" i="5" s="1"/>
  <c r="R146" i="5" s="1"/>
  <c r="R33" i="12" s="1"/>
  <c r="Q109" i="5"/>
  <c r="Q112" i="5" s="1"/>
  <c r="Q173" i="5" s="1"/>
  <c r="G161" i="5"/>
  <c r="G165" i="5" s="1"/>
  <c r="G160" i="5"/>
  <c r="K181" i="5" s="1"/>
  <c r="R77" i="5"/>
  <c r="R87" i="5"/>
  <c r="R86" i="5"/>
  <c r="R85" i="5"/>
  <c r="S6" i="5"/>
  <c r="S121" i="5" s="1"/>
  <c r="M64" i="5"/>
  <c r="M146" i="5" s="1"/>
  <c r="M33" i="12" s="1"/>
  <c r="Q64" i="5"/>
  <c r="Q146" i="5" s="1"/>
  <c r="Q33" i="12" s="1"/>
  <c r="P64" i="5"/>
  <c r="P146" i="5" s="1"/>
  <c r="P33" i="12" s="1"/>
  <c r="O64" i="5"/>
  <c r="O146" i="5" s="1"/>
  <c r="O33" i="12" s="1"/>
  <c r="N64" i="5"/>
  <c r="N146" i="5" s="1"/>
  <c r="N33" i="12" s="1"/>
  <c r="L64" i="5"/>
  <c r="L146" i="5" s="1"/>
  <c r="L33" i="12" s="1"/>
  <c r="K64" i="5"/>
  <c r="K146" i="5" s="1"/>
  <c r="R78" i="5"/>
  <c r="L46" i="5"/>
  <c r="U90" i="5"/>
  <c r="T92" i="5"/>
  <c r="T93" i="5"/>
  <c r="P96" i="5"/>
  <c r="P142" i="5" s="1"/>
  <c r="P144" i="5" s="1"/>
  <c r="P36" i="12" s="1"/>
  <c r="Q95" i="5"/>
  <c r="Q141" i="5" s="1"/>
  <c r="E22" i="4"/>
  <c r="E21" i="4"/>
  <c r="E20" i="4"/>
  <c r="E16" i="4"/>
  <c r="E15" i="4"/>
  <c r="E14" i="4"/>
  <c r="E13" i="4"/>
  <c r="H16" i="4"/>
  <c r="H15" i="4"/>
  <c r="H14" i="4"/>
  <c r="H13" i="4"/>
  <c r="H17" i="4"/>
  <c r="G16" i="4"/>
  <c r="G15" i="4"/>
  <c r="G14" i="4"/>
  <c r="G13" i="4"/>
  <c r="G17" i="4"/>
  <c r="E17" i="4"/>
  <c r="AY6" i="12" l="1"/>
  <c r="S186" i="5"/>
  <c r="S188" i="5"/>
  <c r="S187" i="5"/>
  <c r="S189" i="5"/>
  <c r="S185" i="5"/>
  <c r="R191" i="5"/>
  <c r="R75" i="12" s="1"/>
  <c r="R106" i="5"/>
  <c r="Q170" i="5"/>
  <c r="R132" i="5"/>
  <c r="R35" i="12" s="1"/>
  <c r="S126" i="5"/>
  <c r="S128" i="5"/>
  <c r="S127" i="5"/>
  <c r="S130" i="5"/>
  <c r="S129" i="5"/>
  <c r="AY110" i="5"/>
  <c r="K149" i="5"/>
  <c r="K33" i="12"/>
  <c r="BA7" i="2"/>
  <c r="AZ5" i="12"/>
  <c r="AZ5" i="5"/>
  <c r="S61" i="5"/>
  <c r="S64" i="5" s="1"/>
  <c r="S146" i="5" s="1"/>
  <c r="S33" i="12" s="1"/>
  <c r="R109" i="5"/>
  <c r="R112" i="5" s="1"/>
  <c r="R173" i="5" s="1"/>
  <c r="R181" i="5"/>
  <c r="AY181" i="5"/>
  <c r="AB181" i="5"/>
  <c r="CN181" i="5"/>
  <c r="CG181" i="5"/>
  <c r="BQ181" i="5"/>
  <c r="O181" i="5"/>
  <c r="CA181" i="5"/>
  <c r="AF181" i="5"/>
  <c r="AX181" i="5"/>
  <c r="BU181" i="5"/>
  <c r="CB181" i="5"/>
  <c r="AS181" i="5"/>
  <c r="AP181" i="5"/>
  <c r="BG181" i="5"/>
  <c r="AJ181" i="5"/>
  <c r="BN181" i="5"/>
  <c r="V181" i="5"/>
  <c r="CO181" i="5"/>
  <c r="W181" i="5"/>
  <c r="CI181" i="5"/>
  <c r="AN181" i="5"/>
  <c r="Q181" i="5"/>
  <c r="CC181" i="5"/>
  <c r="BD181" i="5"/>
  <c r="AQ181" i="5"/>
  <c r="BS181" i="5"/>
  <c r="BV181" i="5"/>
  <c r="BO181" i="5"/>
  <c r="AR181" i="5"/>
  <c r="CL181" i="5"/>
  <c r="AT181" i="5"/>
  <c r="N181" i="5"/>
  <c r="AE181" i="5"/>
  <c r="Z181" i="5"/>
  <c r="AV181" i="5"/>
  <c r="Y181" i="5"/>
  <c r="CK181" i="5"/>
  <c r="P181" i="5"/>
  <c r="CF181" i="5"/>
  <c r="X181" i="5"/>
  <c r="K182" i="5"/>
  <c r="K73" i="12" s="1"/>
  <c r="BW181" i="5"/>
  <c r="AZ181" i="5"/>
  <c r="U181" i="5"/>
  <c r="CH181" i="5"/>
  <c r="AL181" i="5"/>
  <c r="AM181" i="5"/>
  <c r="AC181" i="5"/>
  <c r="AG181" i="5"/>
  <c r="S181" i="5"/>
  <c r="CE181" i="5"/>
  <c r="BH181" i="5"/>
  <c r="BY181" i="5"/>
  <c r="BF181" i="5"/>
  <c r="BB181" i="5"/>
  <c r="AU181" i="5"/>
  <c r="BI181" i="5"/>
  <c r="BL181" i="5"/>
  <c r="AO181" i="5"/>
  <c r="BA181" i="5"/>
  <c r="AA181" i="5"/>
  <c r="CM181" i="5"/>
  <c r="BP181" i="5"/>
  <c r="AH181" i="5"/>
  <c r="M181" i="5"/>
  <c r="BJ181" i="5"/>
  <c r="BC181" i="5"/>
  <c r="AD181" i="5"/>
  <c r="BT181" i="5"/>
  <c r="AW181" i="5"/>
  <c r="AI181" i="5"/>
  <c r="L181" i="5"/>
  <c r="BX181" i="5"/>
  <c r="CD181" i="5"/>
  <c r="AK181" i="5"/>
  <c r="BR181" i="5"/>
  <c r="BK181" i="5"/>
  <c r="BE181" i="5"/>
  <c r="T181" i="5"/>
  <c r="BZ181" i="5"/>
  <c r="CJ181" i="5"/>
  <c r="BM181" i="5"/>
  <c r="K161" i="5"/>
  <c r="K164" i="5" s="1"/>
  <c r="K163" i="5"/>
  <c r="L163" i="5" s="1"/>
  <c r="M163" i="5" s="1"/>
  <c r="N163" i="5" s="1"/>
  <c r="O163" i="5" s="1"/>
  <c r="P163" i="5" s="1"/>
  <c r="Q163" i="5" s="1"/>
  <c r="R163" i="5" s="1"/>
  <c r="S163" i="5" s="1"/>
  <c r="T163" i="5" s="1"/>
  <c r="U163" i="5" s="1"/>
  <c r="V163" i="5" s="1"/>
  <c r="W163" i="5" s="1"/>
  <c r="X163" i="5" s="1"/>
  <c r="Y163" i="5" s="1"/>
  <c r="Z163" i="5" s="1"/>
  <c r="AA163" i="5" s="1"/>
  <c r="AB163" i="5" s="1"/>
  <c r="AC163" i="5" s="1"/>
  <c r="AD163" i="5" s="1"/>
  <c r="AE163" i="5" s="1"/>
  <c r="AF163" i="5" s="1"/>
  <c r="AG163" i="5" s="1"/>
  <c r="AH163" i="5" s="1"/>
  <c r="AI163" i="5" s="1"/>
  <c r="AJ163" i="5" s="1"/>
  <c r="AK163" i="5" s="1"/>
  <c r="AL163" i="5" s="1"/>
  <c r="AM163" i="5" s="1"/>
  <c r="AN163" i="5" s="1"/>
  <c r="AO163" i="5" s="1"/>
  <c r="AP163" i="5" s="1"/>
  <c r="AQ163" i="5" s="1"/>
  <c r="AR163" i="5" s="1"/>
  <c r="AS163" i="5" s="1"/>
  <c r="AT163" i="5" s="1"/>
  <c r="AU163" i="5" s="1"/>
  <c r="AV163" i="5" s="1"/>
  <c r="AW163" i="5" s="1"/>
  <c r="AX163" i="5" s="1"/>
  <c r="AY163" i="5" s="1"/>
  <c r="AZ163" i="5" s="1"/>
  <c r="BA163" i="5" s="1"/>
  <c r="BB163" i="5" s="1"/>
  <c r="BC163" i="5" s="1"/>
  <c r="BD163" i="5" s="1"/>
  <c r="BE163" i="5" s="1"/>
  <c r="BF163" i="5" s="1"/>
  <c r="BG163" i="5" s="1"/>
  <c r="BH163" i="5" s="1"/>
  <c r="BI163" i="5" s="1"/>
  <c r="BJ163" i="5" s="1"/>
  <c r="BK163" i="5" s="1"/>
  <c r="BL163" i="5" s="1"/>
  <c r="BM163" i="5" s="1"/>
  <c r="BN163" i="5" s="1"/>
  <c r="BO163" i="5" s="1"/>
  <c r="BP163" i="5" s="1"/>
  <c r="BQ163" i="5" s="1"/>
  <c r="BR163" i="5" s="1"/>
  <c r="BS163" i="5" s="1"/>
  <c r="BT163" i="5" s="1"/>
  <c r="BU163" i="5" s="1"/>
  <c r="BV163" i="5" s="1"/>
  <c r="BW163" i="5" s="1"/>
  <c r="BX163" i="5" s="1"/>
  <c r="BY163" i="5" s="1"/>
  <c r="BZ163" i="5" s="1"/>
  <c r="CA163" i="5" s="1"/>
  <c r="CB163" i="5" s="1"/>
  <c r="CC163" i="5" s="1"/>
  <c r="CD163" i="5" s="1"/>
  <c r="CE163" i="5" s="1"/>
  <c r="CF163" i="5" s="1"/>
  <c r="CG163" i="5" s="1"/>
  <c r="CH163" i="5" s="1"/>
  <c r="CI163" i="5" s="1"/>
  <c r="CJ163" i="5" s="1"/>
  <c r="CK163" i="5" s="1"/>
  <c r="CL163" i="5" s="1"/>
  <c r="CM163" i="5" s="1"/>
  <c r="CN163" i="5" s="1"/>
  <c r="CO163" i="5" s="1"/>
  <c r="T6" i="5"/>
  <c r="T121" i="5" s="1"/>
  <c r="S77" i="5"/>
  <c r="S78" i="5"/>
  <c r="S87" i="5"/>
  <c r="S85" i="5"/>
  <c r="S86" i="5"/>
  <c r="M46" i="5"/>
  <c r="N46" i="5" s="1"/>
  <c r="V90" i="5"/>
  <c r="U92" i="5"/>
  <c r="U93" i="5"/>
  <c r="Q96" i="5"/>
  <c r="Q142" i="5" s="1"/>
  <c r="Q144" i="5" s="1"/>
  <c r="Q36" i="12" s="1"/>
  <c r="R95" i="5"/>
  <c r="R141" i="5" s="1"/>
  <c r="G22" i="4"/>
  <c r="G19" i="4"/>
  <c r="G20" i="4"/>
  <c r="G21" i="4"/>
  <c r="E4" i="4"/>
  <c r="AZ6" i="12" l="1"/>
  <c r="S191" i="5"/>
  <c r="S75" i="12" s="1"/>
  <c r="T186" i="5"/>
  <c r="T188" i="5"/>
  <c r="T187" i="5"/>
  <c r="T185" i="5"/>
  <c r="T189" i="5"/>
  <c r="S106" i="5"/>
  <c r="R170" i="5"/>
  <c r="N182" i="5"/>
  <c r="N73" i="12" s="1"/>
  <c r="R182" i="5"/>
  <c r="R73" i="12" s="1"/>
  <c r="P182" i="5"/>
  <c r="P73" i="12" s="1"/>
  <c r="O182" i="5"/>
  <c r="O73" i="12" s="1"/>
  <c r="S182" i="5"/>
  <c r="S73" i="12" s="1"/>
  <c r="Q182" i="5"/>
  <c r="Q73" i="12" s="1"/>
  <c r="M182" i="5"/>
  <c r="M73" i="12" s="1"/>
  <c r="S132" i="5"/>
  <c r="S35" i="12" s="1"/>
  <c r="T128" i="5"/>
  <c r="T130" i="5"/>
  <c r="T129" i="5"/>
  <c r="T126" i="5"/>
  <c r="T127" i="5"/>
  <c r="K151" i="5"/>
  <c r="BB7" i="2"/>
  <c r="BA5" i="12"/>
  <c r="BA5" i="5"/>
  <c r="AZ110" i="5"/>
  <c r="T61" i="5"/>
  <c r="T64" i="5" s="1"/>
  <c r="T146" i="5" s="1"/>
  <c r="T33" i="12" s="1"/>
  <c r="S109" i="5"/>
  <c r="S112" i="5" s="1"/>
  <c r="S173" i="5" s="1"/>
  <c r="T182" i="5"/>
  <c r="T73" i="12" s="1"/>
  <c r="I181" i="5"/>
  <c r="L182" i="5"/>
  <c r="L73" i="12" s="1"/>
  <c r="L161" i="5"/>
  <c r="M161" i="5" s="1"/>
  <c r="T87" i="5"/>
  <c r="I163" i="5"/>
  <c r="K165" i="5"/>
  <c r="K166" i="5" s="1"/>
  <c r="K70" i="12" s="1"/>
  <c r="U6" i="5"/>
  <c r="U121" i="5" s="1"/>
  <c r="T77" i="5"/>
  <c r="T78" i="5"/>
  <c r="T86" i="5"/>
  <c r="T85" i="5"/>
  <c r="G24" i="4"/>
  <c r="G21" i="6" s="1"/>
  <c r="W90" i="5"/>
  <c r="V92" i="5"/>
  <c r="V93" i="5"/>
  <c r="O46" i="5"/>
  <c r="R96" i="5"/>
  <c r="R142" i="5" s="1"/>
  <c r="R144" i="5" s="1"/>
  <c r="R36" i="12" s="1"/>
  <c r="S95" i="5"/>
  <c r="S141" i="5" s="1"/>
  <c r="BA6" i="12" l="1"/>
  <c r="U186" i="5"/>
  <c r="U187" i="5"/>
  <c r="U189" i="5"/>
  <c r="U185" i="5"/>
  <c r="U188" i="5"/>
  <c r="T191" i="5"/>
  <c r="T75" i="12" s="1"/>
  <c r="T106" i="5"/>
  <c r="S170" i="5"/>
  <c r="T132" i="5"/>
  <c r="T35" i="12" s="1"/>
  <c r="U128" i="5"/>
  <c r="U130" i="5"/>
  <c r="U129" i="5"/>
  <c r="U126" i="5"/>
  <c r="U127" i="5"/>
  <c r="BC7" i="2"/>
  <c r="BB5" i="12"/>
  <c r="BB6" i="12" s="1"/>
  <c r="BB5" i="5"/>
  <c r="BA110" i="5"/>
  <c r="U85" i="5"/>
  <c r="T109" i="5"/>
  <c r="T112" i="5" s="1"/>
  <c r="T173" i="5" s="1"/>
  <c r="V6" i="5"/>
  <c r="V121" i="5" s="1"/>
  <c r="L164" i="5"/>
  <c r="L165" i="5" s="1"/>
  <c r="L166" i="5" s="1"/>
  <c r="L70" i="12" s="1"/>
  <c r="U182" i="5"/>
  <c r="U73" i="12" s="1"/>
  <c r="U86" i="5"/>
  <c r="U87" i="5"/>
  <c r="U77" i="5"/>
  <c r="U78" i="5"/>
  <c r="M164" i="5"/>
  <c r="M165" i="5" s="1"/>
  <c r="N161" i="5"/>
  <c r="P46" i="5"/>
  <c r="X90" i="5"/>
  <c r="W93" i="5"/>
  <c r="W92" i="5"/>
  <c r="S96" i="5"/>
  <c r="S142" i="5" s="1"/>
  <c r="S144" i="5" s="1"/>
  <c r="S36" i="12" s="1"/>
  <c r="T95" i="5"/>
  <c r="T141" i="5" s="1"/>
  <c r="T96" i="5"/>
  <c r="T142" i="5" s="1"/>
  <c r="G112" i="4"/>
  <c r="G4" i="2"/>
  <c r="V186" i="5" l="1"/>
  <c r="V187" i="5"/>
  <c r="V189" i="5"/>
  <c r="V188" i="5"/>
  <c r="V185" i="5"/>
  <c r="U191" i="5"/>
  <c r="U75" i="12" s="1"/>
  <c r="U106" i="5"/>
  <c r="T170" i="5"/>
  <c r="U132" i="5"/>
  <c r="U35" i="12" s="1"/>
  <c r="V127" i="5"/>
  <c r="V130" i="5"/>
  <c r="V126" i="5"/>
  <c r="V129" i="5"/>
  <c r="V128" i="5"/>
  <c r="BB110" i="5"/>
  <c r="BD7" i="2"/>
  <c r="BC5" i="12"/>
  <c r="BC6" i="12" s="1"/>
  <c r="BC5" i="5"/>
  <c r="G4" i="12"/>
  <c r="V182" i="5"/>
  <c r="V73" i="12" s="1"/>
  <c r="U109" i="5"/>
  <c r="U112" i="5" s="1"/>
  <c r="U173" i="5" s="1"/>
  <c r="T144" i="5"/>
  <c r="T36" i="12" s="1"/>
  <c r="W6" i="5"/>
  <c r="W121" i="5" s="1"/>
  <c r="V77" i="5"/>
  <c r="V87" i="5"/>
  <c r="V85" i="5"/>
  <c r="V86" i="5"/>
  <c r="V78" i="5"/>
  <c r="M166" i="5"/>
  <c r="M70" i="12" s="1"/>
  <c r="N164" i="5"/>
  <c r="O161" i="5"/>
  <c r="G4" i="6"/>
  <c r="Y90" i="5"/>
  <c r="X93" i="5"/>
  <c r="X92" i="5"/>
  <c r="Q46" i="5"/>
  <c r="U95" i="5"/>
  <c r="U141" i="5" s="1"/>
  <c r="G4" i="5"/>
  <c r="G4" i="4"/>
  <c r="K4" i="2"/>
  <c r="V191" i="5" l="1"/>
  <c r="V75" i="12" s="1"/>
  <c r="W187" i="5"/>
  <c r="W186" i="5"/>
  <c r="W188" i="5"/>
  <c r="W189" i="5"/>
  <c r="W185" i="5"/>
  <c r="V106" i="5"/>
  <c r="U170" i="5"/>
  <c r="V132" i="5"/>
  <c r="V35" i="12" s="1"/>
  <c r="W130" i="5"/>
  <c r="W127" i="5"/>
  <c r="W129" i="5"/>
  <c r="W128" i="5"/>
  <c r="W126" i="5"/>
  <c r="K4" i="12"/>
  <c r="BE7" i="2"/>
  <c r="BD5" i="12"/>
  <c r="BD6" i="12" s="1"/>
  <c r="BD5" i="5"/>
  <c r="BC110" i="5"/>
  <c r="W182" i="5"/>
  <c r="W73" i="12" s="1"/>
  <c r="V109" i="5"/>
  <c r="V112" i="5" s="1"/>
  <c r="V173" i="5" s="1"/>
  <c r="W87" i="5"/>
  <c r="W77" i="5"/>
  <c r="W78" i="5"/>
  <c r="W86" i="5"/>
  <c r="W85" i="5"/>
  <c r="X6" i="5"/>
  <c r="X121" i="5" s="1"/>
  <c r="O164" i="5"/>
  <c r="O165" i="5" s="1"/>
  <c r="O166" i="5" s="1"/>
  <c r="O70" i="12" s="1"/>
  <c r="N165" i="5"/>
  <c r="P161" i="5"/>
  <c r="K4" i="5"/>
  <c r="K4" i="6"/>
  <c r="R46" i="5"/>
  <c r="Z90" i="5"/>
  <c r="Y92" i="5"/>
  <c r="Y93" i="5"/>
  <c r="U96" i="5"/>
  <c r="U142" i="5" s="1"/>
  <c r="U144" i="5" s="1"/>
  <c r="U36" i="12" s="1"/>
  <c r="V95" i="5"/>
  <c r="V141" i="5" s="1"/>
  <c r="G6" i="4"/>
  <c r="G5" i="4"/>
  <c r="K4" i="4"/>
  <c r="K108" i="4" s="1"/>
  <c r="K2" i="2"/>
  <c r="L4" i="2"/>
  <c r="L4" i="12" s="1"/>
  <c r="K2" i="12" l="1"/>
  <c r="K2" i="14"/>
  <c r="N2" i="14" s="1"/>
  <c r="W191" i="5"/>
  <c r="W75" i="12" s="1"/>
  <c r="X188" i="5"/>
  <c r="X186" i="5"/>
  <c r="X185" i="5"/>
  <c r="X187" i="5"/>
  <c r="X189" i="5"/>
  <c r="W106" i="5"/>
  <c r="V170" i="5"/>
  <c r="W132" i="5"/>
  <c r="W35" i="12" s="1"/>
  <c r="X127" i="5"/>
  <c r="X129" i="5"/>
  <c r="X128" i="5"/>
  <c r="X130" i="5"/>
  <c r="X126" i="5"/>
  <c r="BD110" i="5"/>
  <c r="K10" i="12"/>
  <c r="K11" i="12" s="1"/>
  <c r="L10" i="12"/>
  <c r="L11" i="12" s="1"/>
  <c r="BF7" i="2"/>
  <c r="BE5" i="12"/>
  <c r="BE6" i="12" s="1"/>
  <c r="BE5" i="5"/>
  <c r="X182" i="5"/>
  <c r="X73" i="12" s="1"/>
  <c r="W109" i="5"/>
  <c r="W112" i="5" s="1"/>
  <c r="W173" i="5" s="1"/>
  <c r="X78" i="5"/>
  <c r="X77" i="5"/>
  <c r="X87" i="5"/>
  <c r="X86" i="5"/>
  <c r="X85" i="5"/>
  <c r="Y6" i="5"/>
  <c r="Y121" i="5" s="1"/>
  <c r="P164" i="5"/>
  <c r="N166" i="5"/>
  <c r="N70" i="12" s="1"/>
  <c r="K56" i="5"/>
  <c r="Q161" i="5"/>
  <c r="L4" i="6"/>
  <c r="K2" i="5"/>
  <c r="K2" i="6"/>
  <c r="AA90" i="5"/>
  <c r="Z93" i="5"/>
  <c r="S46" i="5"/>
  <c r="V96" i="5"/>
  <c r="V142" i="5" s="1"/>
  <c r="V144" i="5" s="1"/>
  <c r="V36" i="12" s="1"/>
  <c r="W95" i="5"/>
  <c r="W141" i="5" s="1"/>
  <c r="W96" i="5"/>
  <c r="W142" i="5" s="1"/>
  <c r="L4" i="4"/>
  <c r="L108" i="4" s="1"/>
  <c r="L4" i="5"/>
  <c r="L56" i="5" s="1"/>
  <c r="K5" i="4"/>
  <c r="K29" i="4" s="1"/>
  <c r="G55" i="4"/>
  <c r="G56" i="4" s="1"/>
  <c r="E68" i="4"/>
  <c r="E84" i="4" s="1"/>
  <c r="K6" i="4"/>
  <c r="K2" i="4"/>
  <c r="M4" i="2"/>
  <c r="M4" i="12" s="1"/>
  <c r="L2" i="2"/>
  <c r="L2" i="12" l="1"/>
  <c r="L2" i="14"/>
  <c r="O2" i="14" s="1"/>
  <c r="Y189" i="5"/>
  <c r="Y187" i="5"/>
  <c r="Y188" i="5"/>
  <c r="Y186" i="5"/>
  <c r="Y185" i="5"/>
  <c r="X191" i="5"/>
  <c r="X75" i="12" s="1"/>
  <c r="X106" i="5"/>
  <c r="W170" i="5"/>
  <c r="X132" i="5"/>
  <c r="X35" i="12" s="1"/>
  <c r="Y129" i="5"/>
  <c r="Y126" i="5"/>
  <c r="Y130" i="5"/>
  <c r="Y127" i="5"/>
  <c r="Y128" i="5"/>
  <c r="BE110" i="5"/>
  <c r="L12" i="12"/>
  <c r="K12" i="12"/>
  <c r="BG7" i="2"/>
  <c r="BF5" i="12"/>
  <c r="BF6" i="12" s="1"/>
  <c r="BF5" i="5"/>
  <c r="M10" i="12"/>
  <c r="M11" i="12" s="1"/>
  <c r="Y182" i="5"/>
  <c r="Y73" i="12" s="1"/>
  <c r="X109" i="5"/>
  <c r="X112" i="5" s="1"/>
  <c r="X173" i="5" s="1"/>
  <c r="W144" i="5"/>
  <c r="W36" i="12" s="1"/>
  <c r="Y77" i="5"/>
  <c r="Y87" i="5"/>
  <c r="Y85" i="5"/>
  <c r="Y78" i="5"/>
  <c r="Y86" i="5"/>
  <c r="Z6" i="5"/>
  <c r="Z121" i="5" s="1"/>
  <c r="Q164" i="5"/>
  <c r="Q165" i="5" s="1"/>
  <c r="Q166" i="5" s="1"/>
  <c r="Q70" i="12" s="1"/>
  <c r="P165" i="5"/>
  <c r="L57" i="5"/>
  <c r="K57" i="5"/>
  <c r="R161" i="5"/>
  <c r="M4" i="6"/>
  <c r="L2" i="5"/>
  <c r="L2" i="6"/>
  <c r="K59" i="4"/>
  <c r="L6" i="4"/>
  <c r="L59" i="4" s="1"/>
  <c r="T46" i="5"/>
  <c r="AB90" i="5"/>
  <c r="AA93" i="5"/>
  <c r="X95" i="5"/>
  <c r="X141" i="5" s="1"/>
  <c r="L5" i="4"/>
  <c r="L29" i="4" s="1"/>
  <c r="L61" i="4" s="1"/>
  <c r="L62" i="4" s="1"/>
  <c r="M4" i="4"/>
  <c r="M108" i="4" s="1"/>
  <c r="M4" i="5"/>
  <c r="M56" i="5" s="1"/>
  <c r="K7" i="4"/>
  <c r="K66" i="4"/>
  <c r="G57" i="4"/>
  <c r="K61" i="4"/>
  <c r="E69" i="4"/>
  <c r="E85" i="4" s="1"/>
  <c r="G68" i="4"/>
  <c r="L2" i="4"/>
  <c r="N4" i="2"/>
  <c r="N4" i="12" s="1"/>
  <c r="N10" i="12" s="1"/>
  <c r="M2" i="2"/>
  <c r="M2" i="12" s="1"/>
  <c r="Y191" i="5" l="1"/>
  <c r="Y75" i="12" s="1"/>
  <c r="Z186" i="5"/>
  <c r="Z189" i="5"/>
  <c r="Z185" i="5"/>
  <c r="Z188" i="5"/>
  <c r="Z187" i="5"/>
  <c r="Y106" i="5"/>
  <c r="X170" i="5"/>
  <c r="Y132" i="5"/>
  <c r="Y35" i="12" s="1"/>
  <c r="Z129" i="5"/>
  <c r="Z126" i="5"/>
  <c r="Z130" i="5"/>
  <c r="Z127" i="5"/>
  <c r="Z128" i="5"/>
  <c r="BF110" i="5"/>
  <c r="M12" i="12"/>
  <c r="N11" i="12"/>
  <c r="BH7" i="2"/>
  <c r="BG5" i="12"/>
  <c r="BG6" i="12" s="1"/>
  <c r="BG5" i="5"/>
  <c r="Z182" i="5"/>
  <c r="Z73" i="12" s="1"/>
  <c r="Y109" i="5"/>
  <c r="Y112" i="5" s="1"/>
  <c r="Y173" i="5" s="1"/>
  <c r="AA6" i="5"/>
  <c r="AA121" i="5" s="1"/>
  <c r="Z85" i="5"/>
  <c r="Z77" i="5"/>
  <c r="Z78" i="5"/>
  <c r="Z86" i="5"/>
  <c r="Z87" i="5"/>
  <c r="P166" i="5"/>
  <c r="P70" i="12" s="1"/>
  <c r="R164" i="5"/>
  <c r="R165" i="5" s="1"/>
  <c r="M57" i="5"/>
  <c r="S161" i="5"/>
  <c r="K5" i="6"/>
  <c r="K24" i="4"/>
  <c r="N4" i="6"/>
  <c r="M2" i="5"/>
  <c r="M2" i="6"/>
  <c r="L60" i="4"/>
  <c r="K60" i="4"/>
  <c r="K80" i="5" s="1"/>
  <c r="AC90" i="5"/>
  <c r="AB93" i="5"/>
  <c r="U46" i="5"/>
  <c r="X96" i="5"/>
  <c r="X142" i="5" s="1"/>
  <c r="X144" i="5" s="1"/>
  <c r="X36" i="12" s="1"/>
  <c r="Y95" i="5"/>
  <c r="Y141" i="5" s="1"/>
  <c r="Y96" i="5"/>
  <c r="Y142" i="5" s="1"/>
  <c r="L7" i="4"/>
  <c r="L5" i="6" s="1"/>
  <c r="L66" i="4"/>
  <c r="N4" i="4"/>
  <c r="N108" i="4" s="1"/>
  <c r="N4" i="5"/>
  <c r="N56" i="5" s="1"/>
  <c r="M6" i="4"/>
  <c r="M59" i="4" s="1"/>
  <c r="M60" i="4" s="1"/>
  <c r="M5" i="4"/>
  <c r="M29" i="4" s="1"/>
  <c r="M61" i="4" s="1"/>
  <c r="M62" i="4" s="1"/>
  <c r="K68" i="4"/>
  <c r="G69" i="4"/>
  <c r="E70" i="4"/>
  <c r="E86" i="4" s="1"/>
  <c r="M2" i="4"/>
  <c r="O4" i="2"/>
  <c r="O4" i="12" s="1"/>
  <c r="O10" i="12" s="1"/>
  <c r="N2" i="2"/>
  <c r="N2" i="12" s="1"/>
  <c r="Z191" i="5" l="1"/>
  <c r="Z75" i="12" s="1"/>
  <c r="AA185" i="5"/>
  <c r="AA186" i="5"/>
  <c r="AA189" i="5"/>
  <c r="AA188" i="5"/>
  <c r="AA187" i="5"/>
  <c r="Z106" i="5"/>
  <c r="Y170" i="5"/>
  <c r="BG110" i="5"/>
  <c r="Z132" i="5"/>
  <c r="Z35" i="12" s="1"/>
  <c r="AA126" i="5"/>
  <c r="AA128" i="5"/>
  <c r="AA127" i="5"/>
  <c r="AA129" i="5"/>
  <c r="AA130" i="5"/>
  <c r="BI7" i="2"/>
  <c r="BH5" i="12"/>
  <c r="BH6" i="12" s="1"/>
  <c r="BH5" i="5"/>
  <c r="O11" i="12"/>
  <c r="N12" i="12"/>
  <c r="AA182" i="5"/>
  <c r="AA73" i="12" s="1"/>
  <c r="AA86" i="5"/>
  <c r="AA87" i="5"/>
  <c r="Z109" i="5"/>
  <c r="Z112" i="5" s="1"/>
  <c r="Z173" i="5" s="1"/>
  <c r="AB6" i="5"/>
  <c r="AB121" i="5" s="1"/>
  <c r="AA85" i="5"/>
  <c r="AA77" i="5"/>
  <c r="AA78" i="5"/>
  <c r="Y144" i="5"/>
  <c r="Y36" i="12" s="1"/>
  <c r="R166" i="5"/>
  <c r="R70" i="12" s="1"/>
  <c r="S164" i="5"/>
  <c r="S165" i="5" s="1"/>
  <c r="S166" i="5" s="1"/>
  <c r="S70" i="12" s="1"/>
  <c r="N57" i="5"/>
  <c r="T161" i="5"/>
  <c r="O4" i="6"/>
  <c r="K63" i="4"/>
  <c r="N2" i="5"/>
  <c r="N2" i="6"/>
  <c r="L24" i="4"/>
  <c r="K82" i="5"/>
  <c r="K30" i="12" s="1"/>
  <c r="K91" i="5"/>
  <c r="Z92" i="5" s="1"/>
  <c r="Z95" i="5" s="1"/>
  <c r="Z141" i="5" s="1"/>
  <c r="K81" i="5"/>
  <c r="V46" i="5"/>
  <c r="AD90" i="5"/>
  <c r="AC93" i="5"/>
  <c r="N5" i="4"/>
  <c r="N66" i="4" s="1"/>
  <c r="L63" i="4"/>
  <c r="L80" i="5"/>
  <c r="M80" i="5"/>
  <c r="N6" i="4"/>
  <c r="M66" i="4"/>
  <c r="M7" i="4"/>
  <c r="M5" i="6" s="1"/>
  <c r="O4" i="4"/>
  <c r="O108" i="4" s="1"/>
  <c r="O4" i="5"/>
  <c r="O56" i="5" s="1"/>
  <c r="G70" i="4"/>
  <c r="E71" i="4"/>
  <c r="E87" i="4" s="1"/>
  <c r="K69" i="4"/>
  <c r="N2" i="4"/>
  <c r="P4" i="2"/>
  <c r="P4" i="12" s="1"/>
  <c r="P10" i="12" s="1"/>
  <c r="O2" i="2"/>
  <c r="O2" i="12" s="1"/>
  <c r="AB186" i="5" l="1"/>
  <c r="AB185" i="5"/>
  <c r="AB188" i="5"/>
  <c r="AB189" i="5"/>
  <c r="AB187" i="5"/>
  <c r="AA191" i="5"/>
  <c r="AA75" i="12" s="1"/>
  <c r="AA106" i="5"/>
  <c r="Z170" i="5"/>
  <c r="BH110" i="5"/>
  <c r="AA132" i="5"/>
  <c r="AA35" i="12" s="1"/>
  <c r="AB128" i="5"/>
  <c r="AB130" i="5"/>
  <c r="AB129" i="5"/>
  <c r="AB126" i="5"/>
  <c r="AB127" i="5"/>
  <c r="AC6" i="5"/>
  <c r="AC121" i="5" s="1"/>
  <c r="BJ7" i="2"/>
  <c r="BI5" i="12"/>
  <c r="BI6" i="12" s="1"/>
  <c r="BI5" i="5"/>
  <c r="P11" i="12"/>
  <c r="O12" i="12"/>
  <c r="AB86" i="5"/>
  <c r="AB182" i="5"/>
  <c r="AB73" i="12" s="1"/>
  <c r="AB87" i="5"/>
  <c r="AB77" i="5"/>
  <c r="AB78" i="5"/>
  <c r="AA109" i="5"/>
  <c r="AA112" i="5" s="1"/>
  <c r="AA173" i="5" s="1"/>
  <c r="AB85" i="5"/>
  <c r="T164" i="5"/>
  <c r="T165" i="5" s="1"/>
  <c r="T166" i="5" s="1"/>
  <c r="T70" i="12" s="1"/>
  <c r="O57" i="5"/>
  <c r="K137" i="5"/>
  <c r="K98" i="5"/>
  <c r="U161" i="5"/>
  <c r="P4" i="6"/>
  <c r="O2" i="5"/>
  <c r="O2" i="6"/>
  <c r="M24" i="4"/>
  <c r="N29" i="4"/>
  <c r="N61" i="4" s="1"/>
  <c r="N62" i="4" s="1"/>
  <c r="N59" i="4"/>
  <c r="AE90" i="5"/>
  <c r="AD93" i="5"/>
  <c r="W46" i="5"/>
  <c r="Z96" i="5"/>
  <c r="Z142" i="5" s="1"/>
  <c r="Z144" i="5" s="1"/>
  <c r="Z36" i="12" s="1"/>
  <c r="M91" i="5"/>
  <c r="M82" i="5"/>
  <c r="M30" i="12" s="1"/>
  <c r="M81" i="5"/>
  <c r="L91" i="5"/>
  <c r="L82" i="5"/>
  <c r="L30" i="12" s="1"/>
  <c r="L81" i="5"/>
  <c r="N7" i="4"/>
  <c r="N5" i="6" s="1"/>
  <c r="M63" i="4"/>
  <c r="O6" i="4"/>
  <c r="O59" i="4" s="1"/>
  <c r="O60" i="4" s="1"/>
  <c r="O5" i="4"/>
  <c r="O29" i="4" s="1"/>
  <c r="O61" i="4" s="1"/>
  <c r="P4" i="4"/>
  <c r="P108" i="4" s="1"/>
  <c r="P4" i="5"/>
  <c r="P56" i="5" s="1"/>
  <c r="E72" i="4"/>
  <c r="E88" i="4" s="1"/>
  <c r="G71" i="4"/>
  <c r="K70" i="4"/>
  <c r="O2" i="4"/>
  <c r="Q4" i="2"/>
  <c r="Q4" i="12" s="1"/>
  <c r="P2" i="2"/>
  <c r="P2" i="12" s="1"/>
  <c r="AC187" i="5" l="1"/>
  <c r="AC186" i="5"/>
  <c r="AC188" i="5"/>
  <c r="AC189" i="5"/>
  <c r="AC185" i="5"/>
  <c r="AB191" i="5"/>
  <c r="AB75" i="12" s="1"/>
  <c r="AB106" i="5"/>
  <c r="AA170" i="5"/>
  <c r="BI110" i="5"/>
  <c r="AB132" i="5"/>
  <c r="AB35" i="12" s="1"/>
  <c r="AC128" i="5"/>
  <c r="AC130" i="5"/>
  <c r="AC129" i="5"/>
  <c r="AC126" i="5"/>
  <c r="AC127" i="5"/>
  <c r="AC77" i="5"/>
  <c r="AC87" i="5"/>
  <c r="AC78" i="5"/>
  <c r="AC85" i="5"/>
  <c r="AC182" i="5"/>
  <c r="AC73" i="12" s="1"/>
  <c r="AD6" i="5"/>
  <c r="AD121" i="5" s="1"/>
  <c r="AC86" i="5"/>
  <c r="K100" i="5"/>
  <c r="BK7" i="2"/>
  <c r="BJ5" i="12"/>
  <c r="BJ6" i="12" s="1"/>
  <c r="BJ5" i="5"/>
  <c r="P12" i="12"/>
  <c r="Q10" i="12"/>
  <c r="Q11" i="12" s="1"/>
  <c r="AB109" i="5"/>
  <c r="AB112" i="5" s="1"/>
  <c r="AB173" i="5" s="1"/>
  <c r="U164" i="5"/>
  <c r="U165" i="5" s="1"/>
  <c r="U166" i="5" s="1"/>
  <c r="U70" i="12" s="1"/>
  <c r="P57" i="5"/>
  <c r="L137" i="5"/>
  <c r="L98" i="5"/>
  <c r="M137" i="5"/>
  <c r="M98" i="5"/>
  <c r="V161" i="5"/>
  <c r="Q4" i="6"/>
  <c r="P2" i="5"/>
  <c r="P2" i="6"/>
  <c r="O62" i="4"/>
  <c r="N24" i="4"/>
  <c r="N60" i="4"/>
  <c r="AF90" i="5"/>
  <c r="AE93" i="5"/>
  <c r="X46" i="5"/>
  <c r="AA92" i="5"/>
  <c r="AA96" i="5"/>
  <c r="AA142" i="5" s="1"/>
  <c r="AB92" i="5"/>
  <c r="O7" i="4"/>
  <c r="O5" i="6" s="1"/>
  <c r="O80" i="5"/>
  <c r="O66" i="4"/>
  <c r="P6" i="4"/>
  <c r="P59" i="4" s="1"/>
  <c r="P60" i="4" s="1"/>
  <c r="P5" i="4"/>
  <c r="P29" i="4" s="1"/>
  <c r="P61" i="4" s="1"/>
  <c r="Q4" i="4"/>
  <c r="Q108" i="4" s="1"/>
  <c r="Q4" i="5"/>
  <c r="Q56" i="5" s="1"/>
  <c r="K71" i="4"/>
  <c r="E73" i="4"/>
  <c r="E89" i="4" s="1"/>
  <c r="G72" i="4"/>
  <c r="P2" i="4"/>
  <c r="R4" i="2"/>
  <c r="R4" i="12" s="1"/>
  <c r="R10" i="12" s="1"/>
  <c r="Q2" i="2"/>
  <c r="Q2" i="12" s="1"/>
  <c r="AC191" i="5" l="1"/>
  <c r="AC75" i="12" s="1"/>
  <c r="AD186" i="5"/>
  <c r="AD187" i="5"/>
  <c r="AD188" i="5"/>
  <c r="AD185" i="5"/>
  <c r="AD189" i="5"/>
  <c r="AC106" i="5"/>
  <c r="AB170" i="5"/>
  <c r="BJ110" i="5"/>
  <c r="AC132" i="5"/>
  <c r="AC35" i="12" s="1"/>
  <c r="AD130" i="5"/>
  <c r="AD127" i="5"/>
  <c r="AD126" i="5"/>
  <c r="AD128" i="5"/>
  <c r="AD129" i="5"/>
  <c r="AD78" i="5"/>
  <c r="AD182" i="5"/>
  <c r="AD73" i="12" s="1"/>
  <c r="AD87" i="5"/>
  <c r="AD85" i="5"/>
  <c r="AD77" i="5"/>
  <c r="AD86" i="5"/>
  <c r="AE6" i="5"/>
  <c r="AE121" i="5" s="1"/>
  <c r="R11" i="12"/>
  <c r="M100" i="5"/>
  <c r="BL7" i="2"/>
  <c r="BK5" i="12"/>
  <c r="BK6" i="12" s="1"/>
  <c r="BK5" i="5"/>
  <c r="L100" i="5"/>
  <c r="Q12" i="12"/>
  <c r="AC109" i="5"/>
  <c r="AC112" i="5" s="1"/>
  <c r="AC173" i="5" s="1"/>
  <c r="V164" i="5"/>
  <c r="V165" i="5" s="1"/>
  <c r="V166" i="5" s="1"/>
  <c r="V70" i="12" s="1"/>
  <c r="Q57" i="5"/>
  <c r="W161" i="5"/>
  <c r="R4" i="6"/>
  <c r="Q2" i="5"/>
  <c r="Q2" i="6"/>
  <c r="P62" i="4"/>
  <c r="O24" i="4"/>
  <c r="N80" i="5"/>
  <c r="N63" i="4"/>
  <c r="Y46" i="5"/>
  <c r="AA95" i="5"/>
  <c r="AA141" i="5" s="1"/>
  <c r="AA144" i="5" s="1"/>
  <c r="AA36" i="12" s="1"/>
  <c r="AG90" i="5"/>
  <c r="AF93" i="5"/>
  <c r="AB95" i="5"/>
  <c r="AB141" i="5" s="1"/>
  <c r="O91" i="5"/>
  <c r="O82" i="5"/>
  <c r="O30" i="12" s="1"/>
  <c r="O81" i="5"/>
  <c r="AB96" i="5"/>
  <c r="AB142" i="5" s="1"/>
  <c r="O71" i="4"/>
  <c r="O63" i="4"/>
  <c r="Q6" i="4"/>
  <c r="Q59" i="4" s="1"/>
  <c r="Q60" i="4" s="1"/>
  <c r="P7" i="4"/>
  <c r="P5" i="6" s="1"/>
  <c r="P66" i="4"/>
  <c r="P70" i="4" s="1"/>
  <c r="R4" i="4"/>
  <c r="R108" i="4" s="1"/>
  <c r="R4" i="5"/>
  <c r="R56" i="5" s="1"/>
  <c r="Q5" i="4"/>
  <c r="Q66" i="4" s="1"/>
  <c r="Q68" i="4" s="1"/>
  <c r="K72" i="4"/>
  <c r="O72" i="4"/>
  <c r="E74" i="4"/>
  <c r="E90" i="4" s="1"/>
  <c r="G73" i="4"/>
  <c r="Q2" i="4"/>
  <c r="S4" i="2"/>
  <c r="S4" i="12" s="1"/>
  <c r="R2" i="2"/>
  <c r="R2" i="12" s="1"/>
  <c r="AE186" i="5" l="1"/>
  <c r="AE188" i="5"/>
  <c r="AE187" i="5"/>
  <c r="AE185" i="5"/>
  <c r="AE189" i="5"/>
  <c r="AD191" i="5"/>
  <c r="AD75" i="12" s="1"/>
  <c r="AD106" i="5"/>
  <c r="AC170" i="5"/>
  <c r="BK110" i="5"/>
  <c r="AD132" i="5"/>
  <c r="AD35" i="12" s="1"/>
  <c r="AE130" i="5"/>
  <c r="AE127" i="5"/>
  <c r="AE129" i="5"/>
  <c r="AE128" i="5"/>
  <c r="AE126" i="5"/>
  <c r="AE182" i="5"/>
  <c r="AE73" i="12" s="1"/>
  <c r="AE86" i="5"/>
  <c r="AE85" i="5"/>
  <c r="AF6" i="5"/>
  <c r="AF121" i="5" s="1"/>
  <c r="AE77" i="5"/>
  <c r="AE78" i="5"/>
  <c r="AE87" i="5"/>
  <c r="BM7" i="2"/>
  <c r="BL5" i="12"/>
  <c r="BL6" i="12" s="1"/>
  <c r="BL5" i="5"/>
  <c r="R12" i="12"/>
  <c r="S10" i="12"/>
  <c r="AD109" i="5"/>
  <c r="AD112" i="5" s="1"/>
  <c r="AD173" i="5" s="1"/>
  <c r="AB144" i="5"/>
  <c r="AB36" i="12" s="1"/>
  <c r="W164" i="5"/>
  <c r="W165" i="5" s="1"/>
  <c r="W166" i="5" s="1"/>
  <c r="W70" i="12" s="1"/>
  <c r="R57" i="5"/>
  <c r="O137" i="5"/>
  <c r="O98" i="5"/>
  <c r="X161" i="5"/>
  <c r="S4" i="6"/>
  <c r="R2" i="5"/>
  <c r="R2" i="6"/>
  <c r="P24" i="4"/>
  <c r="N91" i="5"/>
  <c r="AC92" i="5" s="1"/>
  <c r="AC95" i="5" s="1"/>
  <c r="AC141" i="5" s="1"/>
  <c r="N82" i="5"/>
  <c r="N30" i="12" s="1"/>
  <c r="N81" i="5"/>
  <c r="AH90" i="5"/>
  <c r="AG93" i="5"/>
  <c r="Z46" i="5"/>
  <c r="AC96" i="5"/>
  <c r="AC142" i="5" s="1"/>
  <c r="AD96" i="5"/>
  <c r="AD142" i="5" s="1"/>
  <c r="Q7" i="4"/>
  <c r="Q5" i="6" s="1"/>
  <c r="P63" i="4"/>
  <c r="P80" i="5"/>
  <c r="Q69" i="4"/>
  <c r="Q70" i="4"/>
  <c r="Q72" i="4"/>
  <c r="Q80" i="5"/>
  <c r="P71" i="4"/>
  <c r="P72" i="4"/>
  <c r="R6" i="4"/>
  <c r="R59" i="4" s="1"/>
  <c r="R60" i="4" s="1"/>
  <c r="R5" i="4"/>
  <c r="R29" i="4" s="1"/>
  <c r="R61" i="4" s="1"/>
  <c r="P68" i="4"/>
  <c r="P69" i="4"/>
  <c r="Q29" i="4"/>
  <c r="Q71" i="4"/>
  <c r="S4" i="4"/>
  <c r="S108" i="4" s="1"/>
  <c r="S4" i="5"/>
  <c r="S56" i="5" s="1"/>
  <c r="E75" i="4"/>
  <c r="E91" i="4" s="1"/>
  <c r="G74" i="4"/>
  <c r="Q73" i="4"/>
  <c r="K73" i="4"/>
  <c r="P73" i="4"/>
  <c r="O73" i="4"/>
  <c r="R2" i="4"/>
  <c r="T4" i="2"/>
  <c r="T4" i="12" s="1"/>
  <c r="S2" i="2"/>
  <c r="S2" i="12" s="1"/>
  <c r="AD92" i="5" l="1"/>
  <c r="AD95" i="5" s="1"/>
  <c r="AD141" i="5" s="1"/>
  <c r="AD144" i="5" s="1"/>
  <c r="AD36" i="12" s="1"/>
  <c r="AE191" i="5"/>
  <c r="AE75" i="12" s="1"/>
  <c r="AF86" i="5"/>
  <c r="AF186" i="5"/>
  <c r="AF188" i="5"/>
  <c r="AF189" i="5"/>
  <c r="AF187" i="5"/>
  <c r="AF185" i="5"/>
  <c r="AE106" i="5"/>
  <c r="AD170" i="5"/>
  <c r="BL110" i="5"/>
  <c r="AG6" i="5"/>
  <c r="AG121" i="5" s="1"/>
  <c r="AE132" i="5"/>
  <c r="AE35" i="12" s="1"/>
  <c r="AF127" i="5"/>
  <c r="AF129" i="5"/>
  <c r="AF128" i="5"/>
  <c r="AF130" i="5"/>
  <c r="AF126" i="5"/>
  <c r="AF87" i="5"/>
  <c r="AF85" i="5"/>
  <c r="AF182" i="5"/>
  <c r="AF73" i="12" s="1"/>
  <c r="AF77" i="5"/>
  <c r="AF78" i="5"/>
  <c r="BN7" i="2"/>
  <c r="BM5" i="12"/>
  <c r="BM6" i="12" s="1"/>
  <c r="BM5" i="5"/>
  <c r="T10" i="12"/>
  <c r="T11" i="12" s="1"/>
  <c r="O100" i="5"/>
  <c r="S11" i="12"/>
  <c r="AE109" i="5"/>
  <c r="AE112" i="5" s="1"/>
  <c r="AE173" i="5" s="1"/>
  <c r="AC144" i="5"/>
  <c r="AC36" i="12" s="1"/>
  <c r="X164" i="5"/>
  <c r="X165" i="5" s="1"/>
  <c r="X166" i="5" s="1"/>
  <c r="X70" i="12" s="1"/>
  <c r="S57" i="5"/>
  <c r="N137" i="5"/>
  <c r="N98" i="5"/>
  <c r="Y161" i="5"/>
  <c r="T4" i="6"/>
  <c r="S2" i="5"/>
  <c r="S2" i="6"/>
  <c r="Q24" i="4"/>
  <c r="AA46" i="5"/>
  <c r="AI90" i="5"/>
  <c r="AH93" i="5"/>
  <c r="P91" i="5"/>
  <c r="P82" i="5"/>
  <c r="P30" i="12" s="1"/>
  <c r="P81" i="5"/>
  <c r="Q91" i="5"/>
  <c r="Q82" i="5"/>
  <c r="Q30" i="12" s="1"/>
  <c r="Q81" i="5"/>
  <c r="R66" i="4"/>
  <c r="R71" i="4" s="1"/>
  <c r="R7" i="4"/>
  <c r="R5" i="6" s="1"/>
  <c r="R80" i="5"/>
  <c r="S5" i="4"/>
  <c r="S66" i="4" s="1"/>
  <c r="S71" i="4" s="1"/>
  <c r="Q61" i="4"/>
  <c r="Q62" i="4" s="1"/>
  <c r="Q63" i="4" s="1"/>
  <c r="S6" i="4"/>
  <c r="S59" i="4" s="1"/>
  <c r="T4" i="4"/>
  <c r="T108" i="4" s="1"/>
  <c r="T4" i="5"/>
  <c r="T56" i="5" s="1"/>
  <c r="E76" i="4"/>
  <c r="E92" i="4" s="1"/>
  <c r="G75" i="4"/>
  <c r="O74" i="4"/>
  <c r="Q74" i="4"/>
  <c r="P74" i="4"/>
  <c r="K74" i="4"/>
  <c r="S2" i="4"/>
  <c r="U4" i="2"/>
  <c r="U4" i="12" s="1"/>
  <c r="U10" i="12" s="1"/>
  <c r="T2" i="2"/>
  <c r="T2" i="12" s="1"/>
  <c r="AF191" i="5" l="1"/>
  <c r="AF75" i="12" s="1"/>
  <c r="BM110" i="5"/>
  <c r="AG130" i="5"/>
  <c r="AG189" i="5"/>
  <c r="AG187" i="5"/>
  <c r="AG186" i="5"/>
  <c r="AG188" i="5"/>
  <c r="AG185" i="5"/>
  <c r="AF106" i="5"/>
  <c r="AE170" i="5"/>
  <c r="AH6" i="5"/>
  <c r="AG86" i="5"/>
  <c r="AG182" i="5"/>
  <c r="AG73" i="12" s="1"/>
  <c r="AG129" i="5"/>
  <c r="AG126" i="5"/>
  <c r="AG77" i="5"/>
  <c r="AG127" i="5"/>
  <c r="AG78" i="5"/>
  <c r="AG87" i="5"/>
  <c r="AG128" i="5"/>
  <c r="AG85" i="5"/>
  <c r="AF132" i="5"/>
  <c r="AF35" i="12" s="1"/>
  <c r="T12" i="12"/>
  <c r="BO7" i="2"/>
  <c r="BN5" i="12"/>
  <c r="BN6" i="12" s="1"/>
  <c r="BN5" i="5"/>
  <c r="N100" i="5"/>
  <c r="U11" i="12"/>
  <c r="S12" i="12"/>
  <c r="AF109" i="5"/>
  <c r="AF112" i="5" s="1"/>
  <c r="AF173" i="5" s="1"/>
  <c r="Y164" i="5"/>
  <c r="Y165" i="5" s="1"/>
  <c r="Y166" i="5" s="1"/>
  <c r="Y70" i="12" s="1"/>
  <c r="T57" i="5"/>
  <c r="Q137" i="5"/>
  <c r="Q98" i="5"/>
  <c r="P137" i="5"/>
  <c r="P98" i="5"/>
  <c r="Z161" i="5"/>
  <c r="U4" i="6"/>
  <c r="T2" i="5"/>
  <c r="T2" i="6"/>
  <c r="R24" i="4"/>
  <c r="R69" i="4"/>
  <c r="R74" i="4"/>
  <c r="R72" i="4"/>
  <c r="R73" i="4"/>
  <c r="S60" i="4"/>
  <c r="S80" i="5" s="1"/>
  <c r="R68" i="4"/>
  <c r="R70" i="4"/>
  <c r="AJ90" i="5"/>
  <c r="AI93" i="5"/>
  <c r="AB46" i="5"/>
  <c r="AF92" i="5"/>
  <c r="AF95" i="5" s="1"/>
  <c r="AF141" i="5" s="1"/>
  <c r="AE92" i="5"/>
  <c r="AE95" i="5" s="1"/>
  <c r="AE141" i="5" s="1"/>
  <c r="AE96" i="5"/>
  <c r="AE142" i="5" s="1"/>
  <c r="R91" i="5"/>
  <c r="AG92" i="5" s="1"/>
  <c r="R82" i="5"/>
  <c r="R30" i="12" s="1"/>
  <c r="R81" i="5"/>
  <c r="AF96" i="5"/>
  <c r="AF142" i="5" s="1"/>
  <c r="R62" i="4"/>
  <c r="R63" i="4" s="1"/>
  <c r="S69" i="4"/>
  <c r="S74" i="4"/>
  <c r="S70" i="4"/>
  <c r="S73" i="4"/>
  <c r="S7" i="4"/>
  <c r="S5" i="6" s="1"/>
  <c r="S68" i="4"/>
  <c r="S29" i="4"/>
  <c r="S72" i="4"/>
  <c r="T5" i="4"/>
  <c r="T66" i="4" s="1"/>
  <c r="T73" i="4" s="1"/>
  <c r="U4" i="4"/>
  <c r="U108" i="4" s="1"/>
  <c r="U4" i="5"/>
  <c r="U56" i="5" s="1"/>
  <c r="T6" i="4"/>
  <c r="T59" i="4" s="1"/>
  <c r="T60" i="4" s="1"/>
  <c r="K75" i="4"/>
  <c r="P75" i="4"/>
  <c r="Q75" i="4"/>
  <c r="O75" i="4"/>
  <c r="S75" i="4"/>
  <c r="R75" i="4"/>
  <c r="E77" i="4"/>
  <c r="E93" i="4" s="1"/>
  <c r="G76" i="4"/>
  <c r="T2" i="4"/>
  <c r="V4" i="2"/>
  <c r="V4" i="12" s="1"/>
  <c r="U2" i="2"/>
  <c r="U2" i="12" s="1"/>
  <c r="AI6" i="5" l="1"/>
  <c r="AI121" i="5" s="1"/>
  <c r="AH121" i="5"/>
  <c r="AH85" i="5"/>
  <c r="BN110" i="5"/>
  <c r="AG191" i="5"/>
  <c r="AG75" i="12" s="1"/>
  <c r="AH186" i="5"/>
  <c r="AH189" i="5"/>
  <c r="AH188" i="5"/>
  <c r="AH185" i="5"/>
  <c r="AH187" i="5"/>
  <c r="AG106" i="5"/>
  <c r="AF170" i="5"/>
  <c r="AH128" i="5"/>
  <c r="AH127" i="5"/>
  <c r="AG132" i="5"/>
  <c r="AG35" i="12" s="1"/>
  <c r="AH130" i="5"/>
  <c r="AH126" i="5"/>
  <c r="AH77" i="5"/>
  <c r="AH129" i="5"/>
  <c r="AH78" i="5"/>
  <c r="AH87" i="5"/>
  <c r="AH86" i="5"/>
  <c r="AH182" i="5"/>
  <c r="AH73" i="12" s="1"/>
  <c r="Q100" i="5"/>
  <c r="V10" i="12"/>
  <c r="V11" i="12" s="1"/>
  <c r="U12" i="12"/>
  <c r="BP7" i="2"/>
  <c r="BO5" i="12"/>
  <c r="BO6" i="12" s="1"/>
  <c r="BO5" i="5"/>
  <c r="P100" i="5"/>
  <c r="AG109" i="5"/>
  <c r="AG112" i="5" s="1"/>
  <c r="AG173" i="5" s="1"/>
  <c r="AF144" i="5"/>
  <c r="AF36" i="12" s="1"/>
  <c r="AE144" i="5"/>
  <c r="AE36" i="12" s="1"/>
  <c r="Z164" i="5"/>
  <c r="Z165" i="5" s="1"/>
  <c r="Z166" i="5" s="1"/>
  <c r="Z70" i="12" s="1"/>
  <c r="U57" i="5"/>
  <c r="U60" i="5" s="1"/>
  <c r="R137" i="5"/>
  <c r="R98" i="5"/>
  <c r="AA161" i="5"/>
  <c r="V4" i="6"/>
  <c r="U2" i="5"/>
  <c r="U2" i="6"/>
  <c r="S24" i="4"/>
  <c r="AC46" i="5"/>
  <c r="AK90" i="5"/>
  <c r="AJ93" i="5"/>
  <c r="AI86" i="5"/>
  <c r="S91" i="5"/>
  <c r="S81" i="5"/>
  <c r="S82" i="5"/>
  <c r="S30" i="12" s="1"/>
  <c r="AG95" i="5"/>
  <c r="AG141" i="5" s="1"/>
  <c r="S61" i="4"/>
  <c r="S62" i="4" s="1"/>
  <c r="S63" i="4" s="1"/>
  <c r="T72" i="4"/>
  <c r="T68" i="4"/>
  <c r="T7" i="4"/>
  <c r="T5" i="6" s="1"/>
  <c r="T70" i="4"/>
  <c r="T75" i="4"/>
  <c r="U6" i="4"/>
  <c r="U59" i="4" s="1"/>
  <c r="U60" i="4" s="1"/>
  <c r="U5" i="4"/>
  <c r="U66" i="4" s="1"/>
  <c r="U74" i="4" s="1"/>
  <c r="T74" i="4"/>
  <c r="T69" i="4"/>
  <c r="T71" i="4"/>
  <c r="V4" i="4"/>
  <c r="V108" i="4" s="1"/>
  <c r="V4" i="5"/>
  <c r="V56" i="5" s="1"/>
  <c r="T80" i="5"/>
  <c r="T29" i="4"/>
  <c r="S76" i="4"/>
  <c r="R76" i="4"/>
  <c r="T76" i="4"/>
  <c r="P76" i="4"/>
  <c r="Q76" i="4"/>
  <c r="O76" i="4"/>
  <c r="E78" i="4"/>
  <c r="E94" i="4" s="1"/>
  <c r="G77" i="4"/>
  <c r="K76" i="4"/>
  <c r="U2" i="4"/>
  <c r="W4" i="2"/>
  <c r="W4" i="12" s="1"/>
  <c r="W10" i="12" s="1"/>
  <c r="V2" i="2"/>
  <c r="V2" i="12" s="1"/>
  <c r="AI129" i="5" l="1"/>
  <c r="AI188" i="5"/>
  <c r="AI126" i="5"/>
  <c r="AI77" i="5"/>
  <c r="AJ6" i="5"/>
  <c r="AJ121" i="5" s="1"/>
  <c r="AI182" i="5"/>
  <c r="AI73" i="12" s="1"/>
  <c r="AI128" i="5"/>
  <c r="AI189" i="5"/>
  <c r="AI78" i="5"/>
  <c r="AI85" i="5"/>
  <c r="AI87" i="5"/>
  <c r="AI186" i="5"/>
  <c r="AI130" i="5"/>
  <c r="AI127" i="5"/>
  <c r="AI185" i="5"/>
  <c r="AI187" i="5"/>
  <c r="AH191" i="5"/>
  <c r="AH75" i="12" s="1"/>
  <c r="AH106" i="5"/>
  <c r="AG170" i="5"/>
  <c r="AH132" i="5"/>
  <c r="AH35" i="12" s="1"/>
  <c r="AJ130" i="5"/>
  <c r="AJ128" i="5"/>
  <c r="AJ126" i="5"/>
  <c r="AJ127" i="5"/>
  <c r="R100" i="5"/>
  <c r="BO110" i="5"/>
  <c r="V12" i="12"/>
  <c r="W11" i="12"/>
  <c r="BQ7" i="2"/>
  <c r="BP5" i="12"/>
  <c r="BP6" i="12" s="1"/>
  <c r="BP5" i="5"/>
  <c r="AH109" i="5"/>
  <c r="AH112" i="5" s="1"/>
  <c r="AH173" i="5" s="1"/>
  <c r="AA164" i="5"/>
  <c r="AA165" i="5" s="1"/>
  <c r="AA166" i="5" s="1"/>
  <c r="AA70" i="12" s="1"/>
  <c r="U61" i="5"/>
  <c r="V57" i="5"/>
  <c r="V60" i="5" s="1"/>
  <c r="S137" i="5"/>
  <c r="S98" i="5"/>
  <c r="AB161" i="5"/>
  <c r="W4" i="6"/>
  <c r="V2" i="5"/>
  <c r="V2" i="6"/>
  <c r="T24" i="4"/>
  <c r="AL90" i="5"/>
  <c r="AK93" i="5"/>
  <c r="AD46" i="5"/>
  <c r="AH92" i="5"/>
  <c r="AH95" i="5" s="1"/>
  <c r="AH141" i="5" s="1"/>
  <c r="AJ87" i="5"/>
  <c r="T91" i="5"/>
  <c r="T81" i="5"/>
  <c r="T82" i="5"/>
  <c r="T30" i="12" s="1"/>
  <c r="AG96" i="5"/>
  <c r="AG142" i="5" s="1"/>
  <c r="AG144" i="5" s="1"/>
  <c r="AG36" i="12" s="1"/>
  <c r="U76" i="4"/>
  <c r="U73" i="4"/>
  <c r="U29" i="4"/>
  <c r="U61" i="4" s="1"/>
  <c r="U75" i="4"/>
  <c r="U68" i="4"/>
  <c r="U71" i="4"/>
  <c r="U72" i="4"/>
  <c r="U7" i="4"/>
  <c r="U5" i="6" s="1"/>
  <c r="U70" i="4"/>
  <c r="U80" i="5"/>
  <c r="U69" i="4"/>
  <c r="W4" i="4"/>
  <c r="W108" i="4" s="1"/>
  <c r="W4" i="5"/>
  <c r="W56" i="5" s="1"/>
  <c r="V5" i="4"/>
  <c r="V66" i="4" s="1"/>
  <c r="V75" i="4" s="1"/>
  <c r="T61" i="4"/>
  <c r="T62" i="4" s="1"/>
  <c r="T63" i="4" s="1"/>
  <c r="V6" i="4"/>
  <c r="V59" i="4" s="1"/>
  <c r="V60" i="4" s="1"/>
  <c r="K77" i="4"/>
  <c r="Q77" i="4"/>
  <c r="P77" i="4"/>
  <c r="T77" i="4"/>
  <c r="S77" i="4"/>
  <c r="U77" i="4"/>
  <c r="R77" i="4"/>
  <c r="O77" i="4"/>
  <c r="G78" i="4"/>
  <c r="E79" i="4"/>
  <c r="V2" i="4"/>
  <c r="X4" i="2"/>
  <c r="X4" i="12" s="1"/>
  <c r="W2" i="2"/>
  <c r="W2" i="12" s="1"/>
  <c r="AJ129" i="5" l="1"/>
  <c r="AJ78" i="5"/>
  <c r="AJ77" i="5"/>
  <c r="AJ86" i="5"/>
  <c r="AK6" i="5"/>
  <c r="AK121" i="5" s="1"/>
  <c r="AJ182" i="5"/>
  <c r="AJ73" i="12" s="1"/>
  <c r="AJ187" i="5"/>
  <c r="AJ189" i="5"/>
  <c r="AJ85" i="5"/>
  <c r="AJ185" i="5"/>
  <c r="AJ188" i="5"/>
  <c r="AJ186" i="5"/>
  <c r="AI132" i="5"/>
  <c r="AI35" i="12" s="1"/>
  <c r="AI191" i="5"/>
  <c r="AI75" i="12" s="1"/>
  <c r="AK185" i="5"/>
  <c r="AK187" i="5"/>
  <c r="AI106" i="5"/>
  <c r="AH170" i="5"/>
  <c r="AJ132" i="5"/>
  <c r="AJ35" i="12" s="1"/>
  <c r="AK128" i="5"/>
  <c r="AK130" i="5"/>
  <c r="AK129" i="5"/>
  <c r="AK126" i="5"/>
  <c r="AK127" i="5"/>
  <c r="BP110" i="5"/>
  <c r="BR7" i="2"/>
  <c r="BQ5" i="12"/>
  <c r="BQ6" i="12" s="1"/>
  <c r="BQ5" i="5"/>
  <c r="W12" i="12"/>
  <c r="S100" i="5"/>
  <c r="X10" i="12"/>
  <c r="AI109" i="5"/>
  <c r="AI112" i="5" s="1"/>
  <c r="AI173" i="5" s="1"/>
  <c r="AB164" i="5"/>
  <c r="AB165" i="5" s="1"/>
  <c r="AB166" i="5" s="1"/>
  <c r="AB70" i="12" s="1"/>
  <c r="U64" i="5"/>
  <c r="U146" i="5" s="1"/>
  <c r="U33" i="12" s="1"/>
  <c r="V61" i="5"/>
  <c r="V64" i="5" s="1"/>
  <c r="V146" i="5" s="1"/>
  <c r="V33" i="12" s="1"/>
  <c r="W57" i="5"/>
  <c r="W60" i="5" s="1"/>
  <c r="T137" i="5"/>
  <c r="T98" i="5"/>
  <c r="AC161" i="5"/>
  <c r="X4" i="6"/>
  <c r="W2" i="5"/>
  <c r="W2" i="6"/>
  <c r="U24" i="4"/>
  <c r="AE46" i="5"/>
  <c r="AM90" i="5"/>
  <c r="AL93" i="5"/>
  <c r="AI92" i="5"/>
  <c r="AI95" i="5" s="1"/>
  <c r="AI141" i="5" s="1"/>
  <c r="AK86" i="5"/>
  <c r="AK85" i="5"/>
  <c r="AK87" i="5"/>
  <c r="AK78" i="5"/>
  <c r="AK77" i="5"/>
  <c r="AH96" i="5"/>
  <c r="AH142" i="5" s="1"/>
  <c r="AH144" i="5" s="1"/>
  <c r="AH36" i="12" s="1"/>
  <c r="U91" i="5"/>
  <c r="U81" i="5"/>
  <c r="U82" i="5"/>
  <c r="U30" i="12" s="1"/>
  <c r="V80" i="5"/>
  <c r="W6" i="4"/>
  <c r="W5" i="4"/>
  <c r="W66" i="4" s="1"/>
  <c r="W76" i="4" s="1"/>
  <c r="V29" i="4"/>
  <c r="V74" i="4"/>
  <c r="V76" i="4"/>
  <c r="V68" i="4"/>
  <c r="V77" i="4"/>
  <c r="V69" i="4"/>
  <c r="V71" i="4"/>
  <c r="V70" i="4"/>
  <c r="V72" i="4"/>
  <c r="X4" i="4"/>
  <c r="X108" i="4" s="1"/>
  <c r="X4" i="5"/>
  <c r="X56" i="5" s="1"/>
  <c r="V73" i="4"/>
  <c r="V7" i="4"/>
  <c r="V5" i="6" s="1"/>
  <c r="U62" i="4"/>
  <c r="U63" i="4" s="1"/>
  <c r="G79" i="4"/>
  <c r="T79" i="4" s="1"/>
  <c r="E95" i="4"/>
  <c r="O78" i="4"/>
  <c r="V78" i="4"/>
  <c r="T78" i="4"/>
  <c r="R78" i="4"/>
  <c r="Q78" i="4"/>
  <c r="U78" i="4"/>
  <c r="S78" i="4"/>
  <c r="P78" i="4"/>
  <c r="K78" i="4"/>
  <c r="W2" i="4"/>
  <c r="Y4" i="2"/>
  <c r="Y4" i="12" s="1"/>
  <c r="Y10" i="12" s="1"/>
  <c r="X2" i="2"/>
  <c r="X2" i="12" s="1"/>
  <c r="AL6" i="5" l="1"/>
  <c r="AL121" i="5" s="1"/>
  <c r="AK189" i="5"/>
  <c r="AK188" i="5"/>
  <c r="AK182" i="5"/>
  <c r="AK73" i="12" s="1"/>
  <c r="AK186" i="5"/>
  <c r="AJ191" i="5"/>
  <c r="AJ75" i="12" s="1"/>
  <c r="AK191" i="5"/>
  <c r="AK75" i="12" s="1"/>
  <c r="AJ106" i="5"/>
  <c r="AI170" i="5"/>
  <c r="AK132" i="5"/>
  <c r="AK35" i="12" s="1"/>
  <c r="BQ110" i="5"/>
  <c r="Y11" i="12"/>
  <c r="BS7" i="2"/>
  <c r="BR5" i="12"/>
  <c r="BR6" i="12" s="1"/>
  <c r="BR5" i="5"/>
  <c r="T100" i="5"/>
  <c r="X11" i="12"/>
  <c r="AJ109" i="5"/>
  <c r="AJ112" i="5" s="1"/>
  <c r="AJ173" i="5" s="1"/>
  <c r="AC164" i="5"/>
  <c r="AC165" i="5" s="1"/>
  <c r="AC166" i="5" s="1"/>
  <c r="AC70" i="12" s="1"/>
  <c r="W61" i="5"/>
  <c r="X57" i="5"/>
  <c r="X60" i="5" s="1"/>
  <c r="U137" i="5"/>
  <c r="U98" i="5"/>
  <c r="AD161" i="5"/>
  <c r="Y4" i="6"/>
  <c r="X2" i="5"/>
  <c r="X2" i="6"/>
  <c r="V24" i="4"/>
  <c r="W73" i="4"/>
  <c r="W59" i="4"/>
  <c r="W60" i="4" s="1"/>
  <c r="W80" i="5" s="1"/>
  <c r="W71" i="4"/>
  <c r="W77" i="4"/>
  <c r="AN90" i="5"/>
  <c r="AM93" i="5"/>
  <c r="AF46" i="5"/>
  <c r="AI96" i="5"/>
  <c r="AI142" i="5" s="1"/>
  <c r="AI144" i="5" s="1"/>
  <c r="AI36" i="12" s="1"/>
  <c r="AJ92" i="5"/>
  <c r="V91" i="5"/>
  <c r="V82" i="5"/>
  <c r="V30" i="12" s="1"/>
  <c r="V81" i="5"/>
  <c r="W7" i="4"/>
  <c r="W5" i="6" s="1"/>
  <c r="W72" i="4"/>
  <c r="W29" i="4"/>
  <c r="W75" i="4"/>
  <c r="W74" i="4"/>
  <c r="W78" i="4"/>
  <c r="W68" i="4"/>
  <c r="W69" i="4"/>
  <c r="W70" i="4"/>
  <c r="X5" i="4"/>
  <c r="X29" i="4" s="1"/>
  <c r="X61" i="4" s="1"/>
  <c r="V61" i="4"/>
  <c r="V62" i="4" s="1"/>
  <c r="V63" i="4" s="1"/>
  <c r="X6" i="4"/>
  <c r="Y4" i="4"/>
  <c r="Y108" i="4" s="1"/>
  <c r="Y4" i="5"/>
  <c r="Y56" i="5" s="1"/>
  <c r="P79" i="4"/>
  <c r="O79" i="4"/>
  <c r="U79" i="4"/>
  <c r="V79" i="4"/>
  <c r="W79" i="4"/>
  <c r="R79" i="4"/>
  <c r="Q79" i="4"/>
  <c r="K79" i="4"/>
  <c r="S79" i="4"/>
  <c r="X2" i="4"/>
  <c r="Z4" i="2"/>
  <c r="Z4" i="12" s="1"/>
  <c r="Y2" i="2"/>
  <c r="Y2" i="12" s="1"/>
  <c r="AL130" i="5" l="1"/>
  <c r="AM6" i="5"/>
  <c r="AM121" i="5" s="1"/>
  <c r="AL189" i="5"/>
  <c r="AL186" i="5"/>
  <c r="AL188" i="5"/>
  <c r="AL77" i="5"/>
  <c r="AL128" i="5"/>
  <c r="AL86" i="5"/>
  <c r="AL127" i="5"/>
  <c r="AL85" i="5"/>
  <c r="AL182" i="5"/>
  <c r="AL73" i="12" s="1"/>
  <c r="AL187" i="5"/>
  <c r="AL185" i="5"/>
  <c r="AL191" i="5" s="1"/>
  <c r="AL75" i="12" s="1"/>
  <c r="AL78" i="5"/>
  <c r="AL129" i="5"/>
  <c r="AL132" i="5" s="1"/>
  <c r="AL35" i="12" s="1"/>
  <c r="AL87" i="5"/>
  <c r="AL126" i="5"/>
  <c r="AM188" i="5"/>
  <c r="AM186" i="5"/>
  <c r="AM185" i="5"/>
  <c r="AM189" i="5"/>
  <c r="AK106" i="5"/>
  <c r="AJ170" i="5"/>
  <c r="AM130" i="5"/>
  <c r="AM129" i="5"/>
  <c r="AM127" i="5"/>
  <c r="AM128" i="5"/>
  <c r="AM126" i="5"/>
  <c r="BT7" i="2"/>
  <c r="BS5" i="12"/>
  <c r="BS6" i="12" s="1"/>
  <c r="BS5" i="5"/>
  <c r="U100" i="5"/>
  <c r="Z10" i="12"/>
  <c r="Z11" i="12" s="1"/>
  <c r="X12" i="12"/>
  <c r="BR110" i="5"/>
  <c r="Y12" i="12"/>
  <c r="AM182" i="5"/>
  <c r="AM73" i="12" s="1"/>
  <c r="AK109" i="5"/>
  <c r="AK112" i="5" s="1"/>
  <c r="AK173" i="5" s="1"/>
  <c r="AD164" i="5"/>
  <c r="AD165" i="5" s="1"/>
  <c r="AD166" i="5" s="1"/>
  <c r="AD70" i="12" s="1"/>
  <c r="W64" i="5"/>
  <c r="W146" i="5" s="1"/>
  <c r="W33" i="12" s="1"/>
  <c r="X61" i="5"/>
  <c r="X64" i="5" s="1"/>
  <c r="X146" i="5" s="1"/>
  <c r="X33" i="12" s="1"/>
  <c r="Y57" i="5"/>
  <c r="Y60" i="5" s="1"/>
  <c r="V137" i="5"/>
  <c r="V98" i="5"/>
  <c r="AE161" i="5"/>
  <c r="Z4" i="6"/>
  <c r="Y2" i="5"/>
  <c r="Y2" i="6"/>
  <c r="W24" i="4"/>
  <c r="W81" i="5"/>
  <c r="W82" i="5"/>
  <c r="W30" i="12" s="1"/>
  <c r="W91" i="5"/>
  <c r="AL92" i="5" s="1"/>
  <c r="X7" i="4"/>
  <c r="X5" i="6" s="1"/>
  <c r="X59" i="4"/>
  <c r="X60" i="4" s="1"/>
  <c r="X80" i="5" s="1"/>
  <c r="AO90" i="5"/>
  <c r="AN93" i="5"/>
  <c r="AG46" i="5"/>
  <c r="AK92" i="5"/>
  <c r="AK95" i="5" s="1"/>
  <c r="AK141" i="5" s="1"/>
  <c r="AN6" i="5"/>
  <c r="AN121" i="5" s="1"/>
  <c r="AM86" i="5"/>
  <c r="AM85" i="5"/>
  <c r="AM87" i="5"/>
  <c r="AM77" i="5"/>
  <c r="AM78" i="5"/>
  <c r="AJ96" i="5"/>
  <c r="AJ142" i="5" s="1"/>
  <c r="AJ95" i="5"/>
  <c r="AJ141" i="5" s="1"/>
  <c r="X66" i="4"/>
  <c r="X74" i="4" s="1"/>
  <c r="W61" i="4"/>
  <c r="W62" i="4" s="1"/>
  <c r="W63" i="4" s="1"/>
  <c r="Y5" i="4"/>
  <c r="Y66" i="4" s="1"/>
  <c r="Y72" i="4" s="1"/>
  <c r="Y6" i="4"/>
  <c r="Y59" i="4" s="1"/>
  <c r="Y60" i="4" s="1"/>
  <c r="Z4" i="4"/>
  <c r="Z108" i="4" s="1"/>
  <c r="Z4" i="5"/>
  <c r="Z56" i="5" s="1"/>
  <c r="L68" i="4"/>
  <c r="Y2" i="4"/>
  <c r="AA4" i="2"/>
  <c r="AA4" i="12" s="1"/>
  <c r="Z2" i="2"/>
  <c r="Z2" i="12" s="1"/>
  <c r="AM187" i="5" l="1"/>
  <c r="AN188" i="5"/>
  <c r="AN186" i="5"/>
  <c r="AN189" i="5"/>
  <c r="AN185" i="5"/>
  <c r="AN187" i="5"/>
  <c r="AM191" i="5"/>
  <c r="AM75" i="12" s="1"/>
  <c r="AL106" i="5"/>
  <c r="AK170" i="5"/>
  <c r="BS110" i="5"/>
  <c r="AM132" i="5"/>
  <c r="AM35" i="12" s="1"/>
  <c r="AN127" i="5"/>
  <c r="AN129" i="5"/>
  <c r="AN128" i="5"/>
  <c r="AN130" i="5"/>
  <c r="AN126" i="5"/>
  <c r="Z12" i="12"/>
  <c r="BU7" i="2"/>
  <c r="BT5" i="12"/>
  <c r="BT6" i="12" s="1"/>
  <c r="BT5" i="5"/>
  <c r="AA10" i="12"/>
  <c r="V100" i="5"/>
  <c r="AN182" i="5"/>
  <c r="AN73" i="12" s="1"/>
  <c r="AL109" i="5"/>
  <c r="AL112" i="5" s="1"/>
  <c r="AL173" i="5" s="1"/>
  <c r="AJ144" i="5"/>
  <c r="AJ36" i="12" s="1"/>
  <c r="AE164" i="5"/>
  <c r="AE165" i="5" s="1"/>
  <c r="AE166" i="5" s="1"/>
  <c r="AE70" i="12" s="1"/>
  <c r="Y61" i="5"/>
  <c r="Z57" i="5"/>
  <c r="Z60" i="5" s="1"/>
  <c r="W137" i="5"/>
  <c r="W98" i="5"/>
  <c r="AF161" i="5"/>
  <c r="AA4" i="6"/>
  <c r="Z2" i="5"/>
  <c r="Z2" i="6"/>
  <c r="X24" i="4"/>
  <c r="X72" i="4"/>
  <c r="X68" i="4"/>
  <c r="X71" i="4"/>
  <c r="X79" i="4"/>
  <c r="X69" i="4"/>
  <c r="X73" i="4"/>
  <c r="X70" i="4"/>
  <c r="X77" i="4"/>
  <c r="AH46" i="5"/>
  <c r="AP90" i="5"/>
  <c r="AO93" i="5"/>
  <c r="AO92" i="5"/>
  <c r="AO6" i="5"/>
  <c r="AO121" i="5" s="1"/>
  <c r="AN86" i="5"/>
  <c r="AN85" i="5"/>
  <c r="AN87" i="5"/>
  <c r="AN77" i="5"/>
  <c r="AN78" i="5"/>
  <c r="AK96" i="5"/>
  <c r="AK142" i="5" s="1"/>
  <c r="AK144" i="5" s="1"/>
  <c r="AK36" i="12" s="1"/>
  <c r="X91" i="5"/>
  <c r="AN92" i="5" s="1"/>
  <c r="X81" i="5"/>
  <c r="X82" i="5"/>
  <c r="X30" i="12" s="1"/>
  <c r="AL95" i="5"/>
  <c r="AL141" i="5" s="1"/>
  <c r="X76" i="4"/>
  <c r="X75" i="4"/>
  <c r="X78" i="4"/>
  <c r="Y80" i="5"/>
  <c r="Y68" i="4"/>
  <c r="Y70" i="4"/>
  <c r="Y7" i="4"/>
  <c r="Y5" i="6" s="1"/>
  <c r="Y74" i="4"/>
  <c r="X62" i="4"/>
  <c r="X63" i="4" s="1"/>
  <c r="Y78" i="4"/>
  <c r="Y79" i="4"/>
  <c r="Y75" i="4"/>
  <c r="Y29" i="4"/>
  <c r="Y61" i="4" s="1"/>
  <c r="Y69" i="4"/>
  <c r="Y71" i="4"/>
  <c r="Y76" i="4"/>
  <c r="Y73" i="4"/>
  <c r="Y77" i="4"/>
  <c r="AA4" i="4"/>
  <c r="AA108" i="4" s="1"/>
  <c r="AA4" i="5"/>
  <c r="AA56" i="5" s="1"/>
  <c r="Z5" i="4"/>
  <c r="Z66" i="4" s="1"/>
  <c r="Z72" i="4" s="1"/>
  <c r="Z6" i="4"/>
  <c r="Z59" i="4" s="1"/>
  <c r="Z60" i="4" s="1"/>
  <c r="L69" i="4"/>
  <c r="Z2" i="4"/>
  <c r="AB4" i="2"/>
  <c r="AB4" i="12" s="1"/>
  <c r="AA2" i="2"/>
  <c r="AA2" i="12" s="1"/>
  <c r="AO187" i="5" l="1"/>
  <c r="AO189" i="5"/>
  <c r="AO188" i="5"/>
  <c r="AO186" i="5"/>
  <c r="AO185" i="5"/>
  <c r="AN191" i="5"/>
  <c r="AN75" i="12" s="1"/>
  <c r="AM106" i="5"/>
  <c r="AL170" i="5"/>
  <c r="BT110" i="5"/>
  <c r="AN132" i="5"/>
  <c r="AN35" i="12" s="1"/>
  <c r="AO129" i="5"/>
  <c r="AO126" i="5"/>
  <c r="AO130" i="5"/>
  <c r="AO127" i="5"/>
  <c r="AO128" i="5"/>
  <c r="BV7" i="2"/>
  <c r="BU5" i="12"/>
  <c r="BU6" i="12" s="1"/>
  <c r="BU5" i="5"/>
  <c r="W100" i="5"/>
  <c r="AB10" i="12"/>
  <c r="AB11" i="12" s="1"/>
  <c r="AA11" i="12"/>
  <c r="AO182" i="5"/>
  <c r="AO73" i="12" s="1"/>
  <c r="AM109" i="5"/>
  <c r="AM112" i="5" s="1"/>
  <c r="AM173" i="5" s="1"/>
  <c r="AF164" i="5"/>
  <c r="AF165" i="5" s="1"/>
  <c r="AF166" i="5" s="1"/>
  <c r="AF70" i="12" s="1"/>
  <c r="Y64" i="5"/>
  <c r="Y146" i="5" s="1"/>
  <c r="Y33" i="12" s="1"/>
  <c r="Z61" i="5"/>
  <c r="Z64" i="5" s="1"/>
  <c r="Z146" i="5" s="1"/>
  <c r="Z33" i="12" s="1"/>
  <c r="AA57" i="5"/>
  <c r="AA60" i="5" s="1"/>
  <c r="X137" i="5"/>
  <c r="X98" i="5"/>
  <c r="AG161" i="5"/>
  <c r="AB4" i="6"/>
  <c r="AA2" i="5"/>
  <c r="AA2" i="6"/>
  <c r="Y24" i="4"/>
  <c r="AQ90" i="5"/>
  <c r="AP93" i="5"/>
  <c r="AP92" i="5"/>
  <c r="AI46" i="5"/>
  <c r="AM92" i="5"/>
  <c r="AM95" i="5" s="1"/>
  <c r="AM141" i="5" s="1"/>
  <c r="AP6" i="5"/>
  <c r="AP121" i="5" s="1"/>
  <c r="AO85" i="5"/>
  <c r="AO86" i="5"/>
  <c r="AO87" i="5"/>
  <c r="AO78" i="5"/>
  <c r="AO77" i="5"/>
  <c r="AL96" i="5"/>
  <c r="AL142" i="5" s="1"/>
  <c r="AL144" i="5" s="1"/>
  <c r="AL36" i="12" s="1"/>
  <c r="Y91" i="5"/>
  <c r="Y82" i="5"/>
  <c r="Y30" i="12" s="1"/>
  <c r="Y81" i="5"/>
  <c r="Z80" i="5"/>
  <c r="AA6" i="4"/>
  <c r="AA59" i="4" s="1"/>
  <c r="AA60" i="4" s="1"/>
  <c r="Z76" i="4"/>
  <c r="Y62" i="4"/>
  <c r="Y63" i="4" s="1"/>
  <c r="Z74" i="4"/>
  <c r="Z75" i="4"/>
  <c r="Z7" i="4"/>
  <c r="Z5" i="6" s="1"/>
  <c r="Z78" i="4"/>
  <c r="Z29" i="4"/>
  <c r="Z68" i="4"/>
  <c r="Z77" i="4"/>
  <c r="Z69" i="4"/>
  <c r="Z71" i="4"/>
  <c r="AB4" i="4"/>
  <c r="AB108" i="4" s="1"/>
  <c r="AB4" i="5"/>
  <c r="AB56" i="5" s="1"/>
  <c r="Z79" i="4"/>
  <c r="Z73" i="4"/>
  <c r="Z70" i="4"/>
  <c r="AA5" i="4"/>
  <c r="L70" i="4"/>
  <c r="AA2" i="4"/>
  <c r="AC4" i="2"/>
  <c r="AC4" i="12" s="1"/>
  <c r="AC10" i="12" s="1"/>
  <c r="AB2" i="2"/>
  <c r="AB2" i="12" s="1"/>
  <c r="AO191" i="5" l="1"/>
  <c r="AO75" i="12" s="1"/>
  <c r="AP186" i="5"/>
  <c r="AP188" i="5"/>
  <c r="AP189" i="5"/>
  <c r="AP187" i="5"/>
  <c r="AP185" i="5"/>
  <c r="BU110" i="5"/>
  <c r="AN106" i="5"/>
  <c r="AM170" i="5"/>
  <c r="AO132" i="5"/>
  <c r="AO35" i="12" s="1"/>
  <c r="AP129" i="5"/>
  <c r="AP126" i="5"/>
  <c r="AP130" i="5"/>
  <c r="AP127" i="5"/>
  <c r="AP128" i="5"/>
  <c r="X100" i="5"/>
  <c r="AC11" i="12"/>
  <c r="AB12" i="12"/>
  <c r="AA12" i="12"/>
  <c r="BW7" i="2"/>
  <c r="BV5" i="12"/>
  <c r="BV6" i="12" s="1"/>
  <c r="BV5" i="5"/>
  <c r="AP182" i="5"/>
  <c r="AP73" i="12" s="1"/>
  <c r="AN109" i="5"/>
  <c r="AN112" i="5" s="1"/>
  <c r="AN173" i="5" s="1"/>
  <c r="AG164" i="5"/>
  <c r="AG165" i="5" s="1"/>
  <c r="AG166" i="5" s="1"/>
  <c r="AG70" i="12" s="1"/>
  <c r="AA61" i="5"/>
  <c r="AB57" i="5"/>
  <c r="AB60" i="5" s="1"/>
  <c r="Y137" i="5"/>
  <c r="Y98" i="5"/>
  <c r="AH161" i="5"/>
  <c r="AC4" i="6"/>
  <c r="AB2" i="5"/>
  <c r="AB2" i="6"/>
  <c r="Z24" i="4"/>
  <c r="L71" i="4"/>
  <c r="AJ46" i="5"/>
  <c r="AR90" i="5"/>
  <c r="AQ93" i="5"/>
  <c r="AQ92" i="5"/>
  <c r="AQ6" i="5"/>
  <c r="AQ121" i="5" s="1"/>
  <c r="AP85" i="5"/>
  <c r="AP86" i="5"/>
  <c r="AP87" i="5"/>
  <c r="AP77" i="5"/>
  <c r="AP78" i="5"/>
  <c r="AM96" i="5"/>
  <c r="AM142" i="5" s="1"/>
  <c r="AM144" i="5" s="1"/>
  <c r="AM36" i="12" s="1"/>
  <c r="Z91" i="5"/>
  <c r="Z81" i="5"/>
  <c r="Z82" i="5"/>
  <c r="Z30" i="12" s="1"/>
  <c r="AN95" i="5"/>
  <c r="AN141" i="5" s="1"/>
  <c r="AA7" i="4"/>
  <c r="AA5" i="6" s="1"/>
  <c r="Z61" i="4"/>
  <c r="Z62" i="4" s="1"/>
  <c r="Z63" i="4" s="1"/>
  <c r="AB5" i="4"/>
  <c r="AB6" i="4"/>
  <c r="AB59" i="4" s="1"/>
  <c r="AB60" i="4" s="1"/>
  <c r="AA80" i="5"/>
  <c r="AC4" i="4"/>
  <c r="AC108" i="4" s="1"/>
  <c r="AC4" i="5"/>
  <c r="AC56" i="5" s="1"/>
  <c r="AA66" i="4"/>
  <c r="AA29" i="4"/>
  <c r="AB2" i="4"/>
  <c r="AD4" i="2"/>
  <c r="AD4" i="12" s="1"/>
  <c r="AC2" i="2"/>
  <c r="AC2" i="12" s="1"/>
  <c r="AP191" i="5" l="1"/>
  <c r="AP75" i="12" s="1"/>
  <c r="BV110" i="5"/>
  <c r="AQ186" i="5"/>
  <c r="AQ187" i="5"/>
  <c r="AQ189" i="5"/>
  <c r="AQ188" i="5"/>
  <c r="AQ185" i="5"/>
  <c r="AO106" i="5"/>
  <c r="AN170" i="5"/>
  <c r="AP132" i="5"/>
  <c r="AP35" i="12" s="1"/>
  <c r="AQ126" i="5"/>
  <c r="AQ128" i="5"/>
  <c r="AQ127" i="5"/>
  <c r="AQ129" i="5"/>
  <c r="AQ130" i="5"/>
  <c r="BX7" i="2"/>
  <c r="BW5" i="12"/>
  <c r="BW6" i="12" s="1"/>
  <c r="BW5" i="5"/>
  <c r="AC12" i="12"/>
  <c r="Y100" i="5"/>
  <c r="AD10" i="12"/>
  <c r="AQ182" i="5"/>
  <c r="AQ73" i="12" s="1"/>
  <c r="AO109" i="5"/>
  <c r="AO112" i="5" s="1"/>
  <c r="AO173" i="5" s="1"/>
  <c r="AH164" i="5"/>
  <c r="AH165" i="5" s="1"/>
  <c r="AH166" i="5" s="1"/>
  <c r="AH70" i="12" s="1"/>
  <c r="AA64" i="5"/>
  <c r="AA146" i="5" s="1"/>
  <c r="AA33" i="12" s="1"/>
  <c r="AB61" i="5"/>
  <c r="AC57" i="5"/>
  <c r="AC60" i="5" s="1"/>
  <c r="Z137" i="5"/>
  <c r="Z98" i="5"/>
  <c r="AI161" i="5"/>
  <c r="AD4" i="6"/>
  <c r="AC2" i="5"/>
  <c r="AC2" i="6"/>
  <c r="AA24" i="4"/>
  <c r="L72" i="4"/>
  <c r="AS90" i="5"/>
  <c r="AR93" i="5"/>
  <c r="AR92" i="5"/>
  <c r="AK46" i="5"/>
  <c r="AR6" i="5"/>
  <c r="AR121" i="5" s="1"/>
  <c r="AQ85" i="5"/>
  <c r="AQ86" i="5"/>
  <c r="AQ87" i="5"/>
  <c r="AQ78" i="5"/>
  <c r="AQ77" i="5"/>
  <c r="AN96" i="5"/>
  <c r="AN142" i="5" s="1"/>
  <c r="AN144" i="5" s="1"/>
  <c r="AN36" i="12" s="1"/>
  <c r="AA91" i="5"/>
  <c r="AA81" i="5"/>
  <c r="AA82" i="5"/>
  <c r="AA30" i="12" s="1"/>
  <c r="AO95" i="5"/>
  <c r="AO141" i="5" s="1"/>
  <c r="AC5" i="4"/>
  <c r="AC29" i="4" s="1"/>
  <c r="AC61" i="4" s="1"/>
  <c r="AC6" i="4"/>
  <c r="AC59" i="4" s="1"/>
  <c r="AC60" i="4" s="1"/>
  <c r="AB7" i="4"/>
  <c r="AB5" i="6" s="1"/>
  <c r="AB80" i="5"/>
  <c r="AB66" i="4"/>
  <c r="AB29" i="4"/>
  <c r="AB61" i="4" s="1"/>
  <c r="AA69" i="4"/>
  <c r="AA76" i="4"/>
  <c r="AA74" i="4"/>
  <c r="AA73" i="4"/>
  <c r="AA75" i="4"/>
  <c r="AA68" i="4"/>
  <c r="AA72" i="4"/>
  <c r="AA77" i="4"/>
  <c r="AA78" i="4"/>
  <c r="AA70" i="4"/>
  <c r="AA71" i="4"/>
  <c r="AA79" i="4"/>
  <c r="AD4" i="4"/>
  <c r="AD108" i="4" s="1"/>
  <c r="AD4" i="5"/>
  <c r="AD56" i="5" s="1"/>
  <c r="AA61" i="4"/>
  <c r="AA62" i="4" s="1"/>
  <c r="AA63" i="4" s="1"/>
  <c r="AC2" i="4"/>
  <c r="AE4" i="2"/>
  <c r="AE4" i="12" s="1"/>
  <c r="AD2" i="2"/>
  <c r="AD2" i="12" s="1"/>
  <c r="BW110" i="5" l="1"/>
  <c r="AQ191" i="5"/>
  <c r="AQ75" i="12" s="1"/>
  <c r="AR186" i="5"/>
  <c r="AR188" i="5"/>
  <c r="AR189" i="5"/>
  <c r="AR185" i="5"/>
  <c r="AR187" i="5"/>
  <c r="AP106" i="5"/>
  <c r="AO170" i="5"/>
  <c r="AQ132" i="5"/>
  <c r="AQ35" i="12" s="1"/>
  <c r="AR128" i="5"/>
  <c r="AR130" i="5"/>
  <c r="AR129" i="5"/>
  <c r="AR126" i="5"/>
  <c r="AR127" i="5"/>
  <c r="Z100" i="5"/>
  <c r="BY7" i="2"/>
  <c r="BX5" i="12"/>
  <c r="BX6" i="12" s="1"/>
  <c r="BX5" i="5"/>
  <c r="AE10" i="12"/>
  <c r="AE11" i="12" s="1"/>
  <c r="AD11" i="12"/>
  <c r="AR182" i="5"/>
  <c r="AR73" i="12" s="1"/>
  <c r="AP109" i="5"/>
  <c r="AP112" i="5" s="1"/>
  <c r="AP173" i="5" s="1"/>
  <c r="AI164" i="5"/>
  <c r="AI165" i="5" s="1"/>
  <c r="AI166" i="5" s="1"/>
  <c r="AI70" i="12" s="1"/>
  <c r="AB64" i="5"/>
  <c r="AB146" i="5" s="1"/>
  <c r="AB33" i="12" s="1"/>
  <c r="AC61" i="5"/>
  <c r="AC64" i="5" s="1"/>
  <c r="AC146" i="5" s="1"/>
  <c r="AC33" i="12" s="1"/>
  <c r="AD57" i="5"/>
  <c r="AD60" i="5" s="1"/>
  <c r="AA137" i="5"/>
  <c r="AA98" i="5"/>
  <c r="AJ161" i="5"/>
  <c r="AE4" i="6"/>
  <c r="AD2" i="5"/>
  <c r="AD2" i="6"/>
  <c r="AB24" i="4"/>
  <c r="L73" i="4"/>
  <c r="AL46" i="5"/>
  <c r="AT90" i="5"/>
  <c r="AS93" i="5"/>
  <c r="AS92" i="5"/>
  <c r="AS6" i="5"/>
  <c r="AS121" i="5" s="1"/>
  <c r="AR86" i="5"/>
  <c r="AR85" i="5"/>
  <c r="AR87" i="5"/>
  <c r="AR77" i="5"/>
  <c r="AR78" i="5"/>
  <c r="AO96" i="5"/>
  <c r="AO142" i="5" s="1"/>
  <c r="AO144" i="5" s="1"/>
  <c r="AO36" i="12" s="1"/>
  <c r="AB91" i="5"/>
  <c r="AB82" i="5"/>
  <c r="AB30" i="12" s="1"/>
  <c r="AB81" i="5"/>
  <c r="AP95" i="5"/>
  <c r="AP141" i="5" s="1"/>
  <c r="AC66" i="4"/>
  <c r="AC72" i="4" s="1"/>
  <c r="AC80" i="5"/>
  <c r="AC7" i="4"/>
  <c r="AC5" i="6" s="1"/>
  <c r="AD6" i="4"/>
  <c r="AD59" i="4" s="1"/>
  <c r="AD60" i="4" s="1"/>
  <c r="AB68" i="4"/>
  <c r="AB79" i="4"/>
  <c r="AB72" i="4"/>
  <c r="AB70" i="4"/>
  <c r="AB73" i="4"/>
  <c r="AB75" i="4"/>
  <c r="AB78" i="4"/>
  <c r="AB77" i="4"/>
  <c r="AB69" i="4"/>
  <c r="AB74" i="4"/>
  <c r="AB76" i="4"/>
  <c r="AB71" i="4"/>
  <c r="AE4" i="4"/>
  <c r="AE108" i="4" s="1"/>
  <c r="AE4" i="5"/>
  <c r="AE56" i="5" s="1"/>
  <c r="AB62" i="4"/>
  <c r="AB63" i="4" s="1"/>
  <c r="AD5" i="4"/>
  <c r="AD66" i="4" s="1"/>
  <c r="AD69" i="4" s="1"/>
  <c r="AD2" i="4"/>
  <c r="AF4" i="2"/>
  <c r="AF4" i="12" s="1"/>
  <c r="AE2" i="2"/>
  <c r="AE2" i="12" s="1"/>
  <c r="BX110" i="5" l="1"/>
  <c r="AS187" i="5"/>
  <c r="AS186" i="5"/>
  <c r="AS189" i="5"/>
  <c r="AS188" i="5"/>
  <c r="AS185" i="5"/>
  <c r="AR191" i="5"/>
  <c r="AR75" i="12" s="1"/>
  <c r="AQ106" i="5"/>
  <c r="AP170" i="5"/>
  <c r="AR132" i="5"/>
  <c r="AR35" i="12" s="1"/>
  <c r="AS128" i="5"/>
  <c r="AS130" i="5"/>
  <c r="AS129" i="5"/>
  <c r="AS126" i="5"/>
  <c r="AS127" i="5"/>
  <c r="BZ7" i="2"/>
  <c r="BY5" i="12"/>
  <c r="BY6" i="12" s="1"/>
  <c r="BY5" i="5"/>
  <c r="AE12" i="12"/>
  <c r="AA100" i="5"/>
  <c r="AF10" i="12"/>
  <c r="AF11" i="12" s="1"/>
  <c r="AD12" i="12"/>
  <c r="AS182" i="5"/>
  <c r="AS73" i="12" s="1"/>
  <c r="AQ109" i="5"/>
  <c r="AQ112" i="5" s="1"/>
  <c r="AQ173" i="5" s="1"/>
  <c r="AJ164" i="5"/>
  <c r="AJ165" i="5" s="1"/>
  <c r="AJ166" i="5" s="1"/>
  <c r="AJ70" i="12" s="1"/>
  <c r="AD61" i="5"/>
  <c r="AE57" i="5"/>
  <c r="AE60" i="5" s="1"/>
  <c r="AB137" i="5"/>
  <c r="AB98" i="5"/>
  <c r="AK161" i="5"/>
  <c r="AF4" i="6"/>
  <c r="AE2" i="5"/>
  <c r="AE2" i="6"/>
  <c r="AC24" i="4"/>
  <c r="L74" i="4"/>
  <c r="AU90" i="5"/>
  <c r="AT93" i="5"/>
  <c r="AT92" i="5"/>
  <c r="AM46" i="5"/>
  <c r="AT6" i="5"/>
  <c r="AT121" i="5" s="1"/>
  <c r="AS85" i="5"/>
  <c r="AS86" i="5"/>
  <c r="AS87" i="5"/>
  <c r="AS77" i="5"/>
  <c r="AS78" i="5"/>
  <c r="AP96" i="5"/>
  <c r="AP142" i="5" s="1"/>
  <c r="AP144" i="5" s="1"/>
  <c r="AP36" i="12" s="1"/>
  <c r="AC91" i="5"/>
  <c r="AC82" i="5"/>
  <c r="AC30" i="12" s="1"/>
  <c r="AC81" i="5"/>
  <c r="AQ95" i="5"/>
  <c r="AQ141" i="5" s="1"/>
  <c r="AC70" i="4"/>
  <c r="AC75" i="4"/>
  <c r="AC78" i="4"/>
  <c r="AC69" i="4"/>
  <c r="AC76" i="4"/>
  <c r="AC74" i="4"/>
  <c r="AC68" i="4"/>
  <c r="AC71" i="4"/>
  <c r="AC73" i="4"/>
  <c r="AC79" i="4"/>
  <c r="AC77" i="4"/>
  <c r="AE5" i="4"/>
  <c r="AE29" i="4" s="1"/>
  <c r="AE61" i="4" s="1"/>
  <c r="AE6" i="4"/>
  <c r="AE59" i="4" s="1"/>
  <c r="AE60" i="4" s="1"/>
  <c r="AD71" i="4"/>
  <c r="AD78" i="4"/>
  <c r="AD72" i="4"/>
  <c r="AD29" i="4"/>
  <c r="AD75" i="4"/>
  <c r="AD76" i="4"/>
  <c r="AD68" i="4"/>
  <c r="AD77" i="4"/>
  <c r="AC62" i="4"/>
  <c r="AC63" i="4" s="1"/>
  <c r="AD73" i="4"/>
  <c r="AD70" i="4"/>
  <c r="AD80" i="5"/>
  <c r="AF4" i="4"/>
  <c r="AF108" i="4" s="1"/>
  <c r="AF4" i="5"/>
  <c r="AF56" i="5" s="1"/>
  <c r="AD79" i="4"/>
  <c r="AD74" i="4"/>
  <c r="AD7" i="4"/>
  <c r="AD5" i="6" s="1"/>
  <c r="AE2" i="4"/>
  <c r="AG4" i="2"/>
  <c r="AG4" i="12" s="1"/>
  <c r="AG10" i="12" s="1"/>
  <c r="AF2" i="2"/>
  <c r="AF2" i="12" s="1"/>
  <c r="BY110" i="5" l="1"/>
  <c r="AS191" i="5"/>
  <c r="AS75" i="12" s="1"/>
  <c r="AT186" i="5"/>
  <c r="AT187" i="5"/>
  <c r="AT185" i="5"/>
  <c r="AT188" i="5"/>
  <c r="AT189" i="5"/>
  <c r="AR106" i="5"/>
  <c r="AQ170" i="5"/>
  <c r="AS132" i="5"/>
  <c r="AS35" i="12" s="1"/>
  <c r="AT127" i="5"/>
  <c r="AT130" i="5"/>
  <c r="AT126" i="5"/>
  <c r="AT129" i="5"/>
  <c r="AT128" i="5"/>
  <c r="CA7" i="2"/>
  <c r="BZ5" i="12"/>
  <c r="BZ6" i="12" s="1"/>
  <c r="BZ5" i="5"/>
  <c r="AG11" i="12"/>
  <c r="AB100" i="5"/>
  <c r="AF12" i="12"/>
  <c r="AT182" i="5"/>
  <c r="AT73" i="12" s="1"/>
  <c r="AR109" i="5"/>
  <c r="AR112" i="5" s="1"/>
  <c r="AR173" i="5" s="1"/>
  <c r="AK164" i="5"/>
  <c r="AK165" i="5" s="1"/>
  <c r="AK166" i="5" s="1"/>
  <c r="AK70" i="12" s="1"/>
  <c r="AD64" i="5"/>
  <c r="AD146" i="5" s="1"/>
  <c r="AD33" i="12" s="1"/>
  <c r="AE61" i="5"/>
  <c r="AF57" i="5"/>
  <c r="AF60" i="5" s="1"/>
  <c r="AC137" i="5"/>
  <c r="AC98" i="5"/>
  <c r="AL161" i="5"/>
  <c r="AG4" i="6"/>
  <c r="AF2" i="5"/>
  <c r="AF2" i="6"/>
  <c r="AD24" i="4"/>
  <c r="L75" i="4"/>
  <c r="AN46" i="5"/>
  <c r="AV90" i="5"/>
  <c r="AU93" i="5"/>
  <c r="AU92" i="5"/>
  <c r="AU6" i="5"/>
  <c r="AU121" i="5" s="1"/>
  <c r="AT85" i="5"/>
  <c r="AT86" i="5"/>
  <c r="AT87" i="5"/>
  <c r="AT78" i="5"/>
  <c r="AT77" i="5"/>
  <c r="AQ96" i="5"/>
  <c r="AQ142" i="5" s="1"/>
  <c r="AQ144" i="5" s="1"/>
  <c r="AQ36" i="12" s="1"/>
  <c r="AD91" i="5"/>
  <c r="AD81" i="5"/>
  <c r="AD82" i="5"/>
  <c r="AD30" i="12" s="1"/>
  <c r="AR95" i="5"/>
  <c r="AR141" i="5" s="1"/>
  <c r="AE66" i="4"/>
  <c r="AE73" i="4" s="1"/>
  <c r="AE80" i="5"/>
  <c r="AE7" i="4"/>
  <c r="AE5" i="6" s="1"/>
  <c r="AD61" i="4"/>
  <c r="AD62" i="4" s="1"/>
  <c r="AD63" i="4" s="1"/>
  <c r="AF6" i="4"/>
  <c r="AF59" i="4" s="1"/>
  <c r="AF60" i="4" s="1"/>
  <c r="AF5" i="4"/>
  <c r="AF66" i="4" s="1"/>
  <c r="AF73" i="4" s="1"/>
  <c r="AG4" i="4"/>
  <c r="AG108" i="4" s="1"/>
  <c r="AG4" i="5"/>
  <c r="AG56" i="5" s="1"/>
  <c r="AF2" i="4"/>
  <c r="AH4" i="2"/>
  <c r="AH4" i="12" s="1"/>
  <c r="AH10" i="12" s="1"/>
  <c r="AG2" i="2"/>
  <c r="AG2" i="12" s="1"/>
  <c r="BZ110" i="5" l="1"/>
  <c r="AU187" i="5"/>
  <c r="AU188" i="5"/>
  <c r="AU186" i="5"/>
  <c r="AU189" i="5"/>
  <c r="AU185" i="5"/>
  <c r="AT191" i="5"/>
  <c r="AT75" i="12" s="1"/>
  <c r="AS106" i="5"/>
  <c r="AR170" i="5"/>
  <c r="AT132" i="5"/>
  <c r="AT35" i="12" s="1"/>
  <c r="AU130" i="5"/>
  <c r="AU127" i="5"/>
  <c r="AU129" i="5"/>
  <c r="AU128" i="5"/>
  <c r="AU126" i="5"/>
  <c r="AC100" i="5"/>
  <c r="CB7" i="2"/>
  <c r="CA5" i="12"/>
  <c r="CA6" i="12" s="1"/>
  <c r="CA5" i="5"/>
  <c r="AH11" i="12"/>
  <c r="AG12" i="12"/>
  <c r="AU182" i="5"/>
  <c r="AU73" i="12" s="1"/>
  <c r="AS109" i="5"/>
  <c r="AS112" i="5" s="1"/>
  <c r="AS173" i="5" s="1"/>
  <c r="AL164" i="5"/>
  <c r="AL165" i="5" s="1"/>
  <c r="AL166" i="5" s="1"/>
  <c r="AL70" i="12" s="1"/>
  <c r="AE64" i="5"/>
  <c r="AE146" i="5" s="1"/>
  <c r="AE33" i="12" s="1"/>
  <c r="AF61" i="5"/>
  <c r="AF64" i="5" s="1"/>
  <c r="AF146" i="5" s="1"/>
  <c r="AF33" i="12" s="1"/>
  <c r="AG57" i="5"/>
  <c r="AG60" i="5" s="1"/>
  <c r="AD137" i="5"/>
  <c r="AD98" i="5"/>
  <c r="AM161" i="5"/>
  <c r="AH4" i="6"/>
  <c r="AG2" i="5"/>
  <c r="AG2" i="6"/>
  <c r="AE24" i="4"/>
  <c r="AE78" i="4"/>
  <c r="AE76" i="4"/>
  <c r="AE69" i="4"/>
  <c r="AE79" i="4"/>
  <c r="AE75" i="4"/>
  <c r="AE74" i="4"/>
  <c r="AE68" i="4"/>
  <c r="AE72" i="4"/>
  <c r="AE71" i="4"/>
  <c r="AE70" i="4"/>
  <c r="L76" i="4"/>
  <c r="AW90" i="5"/>
  <c r="AV93" i="5"/>
  <c r="AV92" i="5"/>
  <c r="AO46" i="5"/>
  <c r="AV6" i="5"/>
  <c r="AV121" i="5" s="1"/>
  <c r="AU86" i="5"/>
  <c r="AU85" i="5"/>
  <c r="AU87" i="5"/>
  <c r="AU78" i="5"/>
  <c r="AU77" i="5"/>
  <c r="AR96" i="5"/>
  <c r="AR142" i="5" s="1"/>
  <c r="AR144" i="5" s="1"/>
  <c r="AR36" i="12" s="1"/>
  <c r="AE91" i="5"/>
  <c r="AE81" i="5"/>
  <c r="AE82" i="5"/>
  <c r="AE30" i="12" s="1"/>
  <c r="AS95" i="5"/>
  <c r="AS141" i="5" s="1"/>
  <c r="AS96" i="5"/>
  <c r="AS142" i="5" s="1"/>
  <c r="AE77" i="4"/>
  <c r="AF78" i="4"/>
  <c r="AF76" i="4"/>
  <c r="AE62" i="4"/>
  <c r="AE63" i="4" s="1"/>
  <c r="AF79" i="4"/>
  <c r="AG6" i="4"/>
  <c r="AG59" i="4" s="1"/>
  <c r="AG60" i="4" s="1"/>
  <c r="AF70" i="4"/>
  <c r="AF74" i="4"/>
  <c r="AF72" i="4"/>
  <c r="AF80" i="5"/>
  <c r="AF75" i="4"/>
  <c r="AF68" i="4"/>
  <c r="AF29" i="4"/>
  <c r="AF61" i="4" s="1"/>
  <c r="AF69" i="4"/>
  <c r="AF7" i="4"/>
  <c r="AF5" i="6" s="1"/>
  <c r="AF77" i="4"/>
  <c r="AF71" i="4"/>
  <c r="AG5" i="4"/>
  <c r="AG66" i="4" s="1"/>
  <c r="AG70" i="4" s="1"/>
  <c r="AH4" i="4"/>
  <c r="AH108" i="4" s="1"/>
  <c r="AH4" i="5"/>
  <c r="AH56" i="5" s="1"/>
  <c r="AG2" i="4"/>
  <c r="AI4" i="2"/>
  <c r="AI4" i="12" s="1"/>
  <c r="AH2" i="2"/>
  <c r="AH2" i="12" s="1"/>
  <c r="AV188" i="5" l="1"/>
  <c r="AV186" i="5"/>
  <c r="AV189" i="5"/>
  <c r="AV185" i="5"/>
  <c r="AV187" i="5"/>
  <c r="AU191" i="5"/>
  <c r="AU75" i="12" s="1"/>
  <c r="AS170" i="5"/>
  <c r="AT106" i="5"/>
  <c r="AU132" i="5"/>
  <c r="AU35" i="12" s="1"/>
  <c r="AV127" i="5"/>
  <c r="AV129" i="5"/>
  <c r="AV128" i="5"/>
  <c r="AV130" i="5"/>
  <c r="AV126" i="5"/>
  <c r="CA110" i="5"/>
  <c r="AD100" i="5"/>
  <c r="AH12" i="12"/>
  <c r="AI10" i="12"/>
  <c r="AI11" i="12" s="1"/>
  <c r="CC7" i="2"/>
  <c r="CB5" i="12"/>
  <c r="CB6" i="12" s="1"/>
  <c r="CB5" i="5"/>
  <c r="AV182" i="5"/>
  <c r="AV73" i="12" s="1"/>
  <c r="AT109" i="5"/>
  <c r="AT112" i="5" s="1"/>
  <c r="AT173" i="5" s="1"/>
  <c r="AS144" i="5"/>
  <c r="AS36" i="12" s="1"/>
  <c r="AM164" i="5"/>
  <c r="AM165" i="5" s="1"/>
  <c r="AM166" i="5" s="1"/>
  <c r="AM70" i="12" s="1"/>
  <c r="AG61" i="5"/>
  <c r="AH57" i="5"/>
  <c r="AH60" i="5" s="1"/>
  <c r="AE137" i="5"/>
  <c r="AE98" i="5"/>
  <c r="AN161" i="5"/>
  <c r="AI4" i="6"/>
  <c r="AH2" i="5"/>
  <c r="AH2" i="6"/>
  <c r="AF24" i="4"/>
  <c r="L77" i="4"/>
  <c r="AP46" i="5"/>
  <c r="AX90" i="5"/>
  <c r="AW93" i="5"/>
  <c r="AW92" i="5"/>
  <c r="AW6" i="5"/>
  <c r="AW121" i="5" s="1"/>
  <c r="AV86" i="5"/>
  <c r="AV85" i="5"/>
  <c r="AV87" i="5"/>
  <c r="AV77" i="5"/>
  <c r="AV78" i="5"/>
  <c r="AF91" i="5"/>
  <c r="AF81" i="5"/>
  <c r="AF82" i="5"/>
  <c r="AF30" i="12" s="1"/>
  <c r="AT95" i="5"/>
  <c r="AT141" i="5" s="1"/>
  <c r="AF62" i="4"/>
  <c r="AF63" i="4" s="1"/>
  <c r="AG7" i="4"/>
  <c r="AG5" i="6" s="1"/>
  <c r="AG74" i="4"/>
  <c r="AG75" i="4"/>
  <c r="AG80" i="5"/>
  <c r="AG72" i="4"/>
  <c r="AG73" i="4"/>
  <c r="AG79" i="4"/>
  <c r="AG69" i="4"/>
  <c r="AG76" i="4"/>
  <c r="AG29" i="4"/>
  <c r="AG61" i="4" s="1"/>
  <c r="AG71" i="4"/>
  <c r="AG77" i="4"/>
  <c r="AG78" i="4"/>
  <c r="AG68" i="4"/>
  <c r="AH5" i="4"/>
  <c r="AH29" i="4" s="1"/>
  <c r="AH61" i="4" s="1"/>
  <c r="AI4" i="4"/>
  <c r="AI108" i="4" s="1"/>
  <c r="AI4" i="5"/>
  <c r="AI56" i="5" s="1"/>
  <c r="AH6" i="4"/>
  <c r="AH59" i="4" s="1"/>
  <c r="AH60" i="4" s="1"/>
  <c r="AH2" i="4"/>
  <c r="AJ4" i="2"/>
  <c r="AJ4" i="12" s="1"/>
  <c r="AI2" i="2"/>
  <c r="AI2" i="12" s="1"/>
  <c r="AW185" i="5" l="1"/>
  <c r="AW189" i="5"/>
  <c r="AW187" i="5"/>
  <c r="AW188" i="5"/>
  <c r="AW186" i="5"/>
  <c r="AV191" i="5"/>
  <c r="AV75" i="12" s="1"/>
  <c r="AT170" i="5"/>
  <c r="AU106" i="5"/>
  <c r="AV132" i="5"/>
  <c r="AV35" i="12" s="1"/>
  <c r="AW129" i="5"/>
  <c r="AW126" i="5"/>
  <c r="AW130" i="5"/>
  <c r="AW127" i="5"/>
  <c r="AW128" i="5"/>
  <c r="CB110" i="5"/>
  <c r="AI12" i="12"/>
  <c r="CD7" i="2"/>
  <c r="CC5" i="12"/>
  <c r="CC6" i="12" s="1"/>
  <c r="CC5" i="5"/>
  <c r="AE100" i="5"/>
  <c r="AJ10" i="12"/>
  <c r="AJ11" i="12" s="1"/>
  <c r="AW182" i="5"/>
  <c r="AW73" i="12" s="1"/>
  <c r="AU109" i="5"/>
  <c r="AU112" i="5" s="1"/>
  <c r="AU173" i="5" s="1"/>
  <c r="AN164" i="5"/>
  <c r="AN165" i="5" s="1"/>
  <c r="AN166" i="5" s="1"/>
  <c r="AN70" i="12" s="1"/>
  <c r="AG64" i="5"/>
  <c r="AG146" i="5" s="1"/>
  <c r="AG33" i="12" s="1"/>
  <c r="AH61" i="5"/>
  <c r="AI57" i="5"/>
  <c r="AI60" i="5" s="1"/>
  <c r="AF137" i="5"/>
  <c r="AF98" i="5"/>
  <c r="AO161" i="5"/>
  <c r="AJ4" i="6"/>
  <c r="AI2" i="5"/>
  <c r="AI2" i="6"/>
  <c r="AG24" i="4"/>
  <c r="L78" i="4"/>
  <c r="AY90" i="5"/>
  <c r="AX93" i="5"/>
  <c r="AX92" i="5"/>
  <c r="AQ46" i="5"/>
  <c r="AX6" i="5"/>
  <c r="AX121" i="5" s="1"/>
  <c r="AW85" i="5"/>
  <c r="AW86" i="5"/>
  <c r="AW87" i="5"/>
  <c r="AW77" i="5"/>
  <c r="AW78" i="5"/>
  <c r="AG91" i="5"/>
  <c r="AG82" i="5"/>
  <c r="AG30" i="12" s="1"/>
  <c r="AG81" i="5"/>
  <c r="AT96" i="5"/>
  <c r="AT142" i="5" s="1"/>
  <c r="AT144" i="5" s="1"/>
  <c r="AT36" i="12" s="1"/>
  <c r="AU95" i="5"/>
  <c r="AU141" i="5" s="1"/>
  <c r="AG62" i="4"/>
  <c r="AG63" i="4" s="1"/>
  <c r="AH66" i="4"/>
  <c r="AH74" i="4" s="1"/>
  <c r="AH7" i="4"/>
  <c r="AH5" i="6" s="1"/>
  <c r="AI6" i="4"/>
  <c r="AI59" i="4" s="1"/>
  <c r="AI60" i="4" s="1"/>
  <c r="AI5" i="4"/>
  <c r="AI66" i="4" s="1"/>
  <c r="AI73" i="4" s="1"/>
  <c r="AJ4" i="4"/>
  <c r="AJ108" i="4" s="1"/>
  <c r="AJ4" i="5"/>
  <c r="AJ56" i="5" s="1"/>
  <c r="AI2" i="4"/>
  <c r="AK4" i="2"/>
  <c r="AK4" i="12" s="1"/>
  <c r="AK10" i="12" s="1"/>
  <c r="AJ2" i="2"/>
  <c r="AJ2" i="12" s="1"/>
  <c r="AX186" i="5" l="1"/>
  <c r="AX189" i="5"/>
  <c r="AX185" i="5"/>
  <c r="AX187" i="5"/>
  <c r="AX188" i="5"/>
  <c r="AW191" i="5"/>
  <c r="AW75" i="12" s="1"/>
  <c r="AU170" i="5"/>
  <c r="AV106" i="5"/>
  <c r="AW132" i="5"/>
  <c r="AW35" i="12" s="1"/>
  <c r="AX129" i="5"/>
  <c r="AX126" i="5"/>
  <c r="AX130" i="5"/>
  <c r="AX127" i="5"/>
  <c r="AX128" i="5"/>
  <c r="CC110" i="5"/>
  <c r="CE7" i="2"/>
  <c r="CD5" i="12"/>
  <c r="CD6" i="12" s="1"/>
  <c r="CD5" i="5"/>
  <c r="AK11" i="12"/>
  <c r="AF100" i="5"/>
  <c r="AJ12" i="12"/>
  <c r="AX182" i="5"/>
  <c r="AX73" i="12" s="1"/>
  <c r="AV109" i="5"/>
  <c r="AV112" i="5" s="1"/>
  <c r="AV173" i="5" s="1"/>
  <c r="AO164" i="5"/>
  <c r="AO165" i="5" s="1"/>
  <c r="AO166" i="5" s="1"/>
  <c r="AO70" i="12" s="1"/>
  <c r="AH64" i="5"/>
  <c r="AH146" i="5" s="1"/>
  <c r="AH33" i="12" s="1"/>
  <c r="AI61" i="5"/>
  <c r="AI64" i="5" s="1"/>
  <c r="AI146" i="5" s="1"/>
  <c r="AI33" i="12" s="1"/>
  <c r="AJ57" i="5"/>
  <c r="AJ60" i="5" s="1"/>
  <c r="AG137" i="5"/>
  <c r="AG98" i="5"/>
  <c r="AP161" i="5"/>
  <c r="AK4" i="6"/>
  <c r="AJ2" i="5"/>
  <c r="AJ2" i="6"/>
  <c r="AH24" i="4"/>
  <c r="L79" i="4"/>
  <c r="AR46" i="5"/>
  <c r="AZ90" i="5"/>
  <c r="AY93" i="5"/>
  <c r="AY92" i="5"/>
  <c r="AH62" i="4"/>
  <c r="AH63" i="4" s="1"/>
  <c r="AY6" i="5"/>
  <c r="AY121" i="5" s="1"/>
  <c r="AX85" i="5"/>
  <c r="AX86" i="5"/>
  <c r="AX87" i="5"/>
  <c r="AX77" i="5"/>
  <c r="AX78" i="5"/>
  <c r="AU96" i="5"/>
  <c r="AU142" i="5" s="1"/>
  <c r="AU144" i="5" s="1"/>
  <c r="AU36" i="12" s="1"/>
  <c r="AV95" i="5"/>
  <c r="AV141" i="5" s="1"/>
  <c r="AV96" i="5"/>
  <c r="AV142" i="5" s="1"/>
  <c r="AJ5" i="4"/>
  <c r="AJ66" i="4" s="1"/>
  <c r="AJ68" i="4" s="1"/>
  <c r="AH71" i="4"/>
  <c r="AH75" i="4"/>
  <c r="AH68" i="4"/>
  <c r="AH76" i="4"/>
  <c r="AH73" i="4"/>
  <c r="AH70" i="4"/>
  <c r="AH79" i="4"/>
  <c r="AH72" i="4"/>
  <c r="AH69" i="4"/>
  <c r="AH80" i="5"/>
  <c r="AH77" i="4"/>
  <c r="AH78" i="4"/>
  <c r="AJ6" i="4"/>
  <c r="AI29" i="4"/>
  <c r="AI61" i="4" s="1"/>
  <c r="AI70" i="4"/>
  <c r="AI78" i="4"/>
  <c r="AI68" i="4"/>
  <c r="AI76" i="4"/>
  <c r="AI74" i="4"/>
  <c r="AI69" i="4"/>
  <c r="AI72" i="4"/>
  <c r="AI71" i="4"/>
  <c r="AI75" i="4"/>
  <c r="AI79" i="4"/>
  <c r="AI77" i="4"/>
  <c r="AI7" i="4"/>
  <c r="AI5" i="6" s="1"/>
  <c r="AI80" i="5"/>
  <c r="AK4" i="4"/>
  <c r="AK108" i="4" s="1"/>
  <c r="AK4" i="5"/>
  <c r="AK56" i="5" s="1"/>
  <c r="AJ2" i="4"/>
  <c r="AL4" i="2"/>
  <c r="AL4" i="12" s="1"/>
  <c r="AL10" i="12" s="1"/>
  <c r="AK2" i="2"/>
  <c r="AK2" i="12" s="1"/>
  <c r="AY186" i="5" l="1"/>
  <c r="AY187" i="5"/>
  <c r="AY188" i="5"/>
  <c r="AY185" i="5"/>
  <c r="AY189" i="5"/>
  <c r="AX191" i="5"/>
  <c r="AX75" i="12" s="1"/>
  <c r="AV170" i="5"/>
  <c r="AW106" i="5"/>
  <c r="AX132" i="5"/>
  <c r="AX35" i="12" s="1"/>
  <c r="AY126" i="5"/>
  <c r="AY128" i="5"/>
  <c r="AY127" i="5"/>
  <c r="AY129" i="5"/>
  <c r="AY130" i="5"/>
  <c r="CD110" i="5"/>
  <c r="AG100" i="5"/>
  <c r="AL11" i="12"/>
  <c r="CF7" i="2"/>
  <c r="CE5" i="12"/>
  <c r="CE6" i="12" s="1"/>
  <c r="CE5" i="5"/>
  <c r="AK12" i="12"/>
  <c r="AY182" i="5"/>
  <c r="AY73" i="12" s="1"/>
  <c r="AW109" i="5"/>
  <c r="AW112" i="5" s="1"/>
  <c r="AW173" i="5" s="1"/>
  <c r="AV144" i="5"/>
  <c r="AV36" i="12" s="1"/>
  <c r="AP164" i="5"/>
  <c r="AP165" i="5" s="1"/>
  <c r="AP166" i="5" s="1"/>
  <c r="AP70" i="12" s="1"/>
  <c r="AJ61" i="5"/>
  <c r="AK57" i="5"/>
  <c r="AK60" i="5" s="1"/>
  <c r="AQ161" i="5"/>
  <c r="AL4" i="6"/>
  <c r="AJ78" i="4"/>
  <c r="AJ69" i="4"/>
  <c r="AJ29" i="4"/>
  <c r="AJ61" i="4" s="1"/>
  <c r="AJ79" i="4"/>
  <c r="AK2" i="5"/>
  <c r="AK2" i="6"/>
  <c r="AI24" i="4"/>
  <c r="AJ71" i="4"/>
  <c r="AJ77" i="4"/>
  <c r="AJ73" i="4"/>
  <c r="AJ76" i="4"/>
  <c r="AJ74" i="4"/>
  <c r="AJ75" i="4"/>
  <c r="AJ72" i="4"/>
  <c r="AJ70" i="4"/>
  <c r="AJ7" i="4"/>
  <c r="AJ5" i="6" s="1"/>
  <c r="AJ59" i="4"/>
  <c r="AJ60" i="4" s="1"/>
  <c r="AJ80" i="5" s="1"/>
  <c r="M68" i="4"/>
  <c r="AI62" i="4"/>
  <c r="BA90" i="5"/>
  <c r="AZ93" i="5"/>
  <c r="AZ92" i="5"/>
  <c r="AS46" i="5"/>
  <c r="AZ6" i="5"/>
  <c r="AZ121" i="5" s="1"/>
  <c r="AY86" i="5"/>
  <c r="AY85" i="5"/>
  <c r="AY87" i="5"/>
  <c r="AY78" i="5"/>
  <c r="AY77" i="5"/>
  <c r="AH91" i="5"/>
  <c r="AH82" i="5"/>
  <c r="AH30" i="12" s="1"/>
  <c r="AH81" i="5"/>
  <c r="AI91" i="5"/>
  <c r="AI82" i="5"/>
  <c r="AI30" i="12" s="1"/>
  <c r="AI81" i="5"/>
  <c r="AW95" i="5"/>
  <c r="AW141" i="5" s="1"/>
  <c r="AK6" i="4"/>
  <c r="AK59" i="4" s="1"/>
  <c r="AK60" i="4" s="1"/>
  <c r="AK5" i="4"/>
  <c r="AK29" i="4" s="1"/>
  <c r="AK61" i="4" s="1"/>
  <c r="AL4" i="4"/>
  <c r="AL108" i="4" s="1"/>
  <c r="AL4" i="5"/>
  <c r="AL56" i="5" s="1"/>
  <c r="AK2" i="4"/>
  <c r="AM4" i="2"/>
  <c r="AM4" i="12" s="1"/>
  <c r="AM10" i="12" s="1"/>
  <c r="AL2" i="2"/>
  <c r="AL2" i="12" s="1"/>
  <c r="AZ186" i="5" l="1"/>
  <c r="AZ187" i="5"/>
  <c r="AZ188" i="5"/>
  <c r="AZ185" i="5"/>
  <c r="AZ189" i="5"/>
  <c r="AY191" i="5"/>
  <c r="AY75" i="12" s="1"/>
  <c r="AW170" i="5"/>
  <c r="AX106" i="5"/>
  <c r="AY132" i="5"/>
  <c r="AY35" i="12" s="1"/>
  <c r="AZ128" i="5"/>
  <c r="AZ130" i="5"/>
  <c r="AZ129" i="5"/>
  <c r="AZ127" i="5"/>
  <c r="AZ126" i="5"/>
  <c r="AM11" i="12"/>
  <c r="CE110" i="5"/>
  <c r="CG7" i="2"/>
  <c r="CF5" i="12"/>
  <c r="CF6" i="12" s="1"/>
  <c r="CF5" i="5"/>
  <c r="AL12" i="12"/>
  <c r="AZ182" i="5"/>
  <c r="AZ73" i="12" s="1"/>
  <c r="AX109" i="5"/>
  <c r="AX112" i="5" s="1"/>
  <c r="AX173" i="5" s="1"/>
  <c r="AQ164" i="5"/>
  <c r="AQ165" i="5" s="1"/>
  <c r="AQ166" i="5" s="1"/>
  <c r="AQ70" i="12" s="1"/>
  <c r="AJ64" i="5"/>
  <c r="AJ146" i="5" s="1"/>
  <c r="AJ33" i="12" s="1"/>
  <c r="AK61" i="5"/>
  <c r="AL57" i="5"/>
  <c r="AL60" i="5" s="1"/>
  <c r="AI137" i="5"/>
  <c r="AI98" i="5"/>
  <c r="AH137" i="5"/>
  <c r="AH98" i="5"/>
  <c r="AR161" i="5"/>
  <c r="AM4" i="6"/>
  <c r="AJ62" i="4"/>
  <c r="AJ63" i="4" s="1"/>
  <c r="AL2" i="5"/>
  <c r="AL2" i="6"/>
  <c r="AJ24" i="4"/>
  <c r="AI63" i="4"/>
  <c r="M69" i="4"/>
  <c r="AT46" i="5"/>
  <c r="BB90" i="5"/>
  <c r="BA93" i="5"/>
  <c r="BA92" i="5"/>
  <c r="BA6" i="5"/>
  <c r="BA121" i="5" s="1"/>
  <c r="AZ86" i="5"/>
  <c r="AZ85" i="5"/>
  <c r="AZ87" i="5"/>
  <c r="AZ77" i="5"/>
  <c r="AZ78" i="5"/>
  <c r="AJ91" i="5"/>
  <c r="AJ81" i="5"/>
  <c r="AJ82" i="5"/>
  <c r="AJ30" i="12" s="1"/>
  <c r="AW96" i="5"/>
  <c r="AW142" i="5" s="1"/>
  <c r="AW144" i="5" s="1"/>
  <c r="AW36" i="12" s="1"/>
  <c r="AX95" i="5"/>
  <c r="AX141" i="5" s="1"/>
  <c r="AK66" i="4"/>
  <c r="AK74" i="4" s="1"/>
  <c r="AK7" i="4"/>
  <c r="AK5" i="6" s="1"/>
  <c r="AL5" i="4"/>
  <c r="AL66" i="4" s="1"/>
  <c r="AL72" i="4" s="1"/>
  <c r="AM4" i="4"/>
  <c r="AM108" i="4" s="1"/>
  <c r="AM4" i="5"/>
  <c r="AM56" i="5" s="1"/>
  <c r="AL6" i="4"/>
  <c r="AL59" i="4" s="1"/>
  <c r="AL60" i="4" s="1"/>
  <c r="AL2" i="4"/>
  <c r="AN4" i="2"/>
  <c r="AN4" i="12" s="1"/>
  <c r="AM2" i="2"/>
  <c r="AM2" i="12" s="1"/>
  <c r="AZ191" i="5" l="1"/>
  <c r="AZ75" i="12" s="1"/>
  <c r="BA187" i="5"/>
  <c r="BA186" i="5"/>
  <c r="BA188" i="5"/>
  <c r="BA185" i="5"/>
  <c r="BA189" i="5"/>
  <c r="AX170" i="5"/>
  <c r="AY106" i="5"/>
  <c r="AZ132" i="5"/>
  <c r="AZ35" i="12" s="1"/>
  <c r="BA128" i="5"/>
  <c r="BA130" i="5"/>
  <c r="BA129" i="5"/>
  <c r="BA126" i="5"/>
  <c r="BA127" i="5"/>
  <c r="AI100" i="5"/>
  <c r="CH7" i="2"/>
  <c r="CG5" i="12"/>
  <c r="CG6" i="12" s="1"/>
  <c r="CG5" i="5"/>
  <c r="AM12" i="12"/>
  <c r="AN10" i="12"/>
  <c r="AN11" i="12" s="1"/>
  <c r="AH100" i="5"/>
  <c r="CF110" i="5"/>
  <c r="BA182" i="5"/>
  <c r="BA73" i="12" s="1"/>
  <c r="AY109" i="5"/>
  <c r="AY112" i="5" s="1"/>
  <c r="AY173" i="5" s="1"/>
  <c r="AR164" i="5"/>
  <c r="AR165" i="5" s="1"/>
  <c r="AR166" i="5" s="1"/>
  <c r="AR70" i="12" s="1"/>
  <c r="AK64" i="5"/>
  <c r="AK146" i="5" s="1"/>
  <c r="AK33" i="12" s="1"/>
  <c r="AL61" i="5"/>
  <c r="AM57" i="5"/>
  <c r="AM60" i="5" s="1"/>
  <c r="AJ137" i="5"/>
  <c r="AJ98" i="5"/>
  <c r="AS161" i="5"/>
  <c r="AN4" i="6"/>
  <c r="AK62" i="4"/>
  <c r="AK63" i="4" s="1"/>
  <c r="AM2" i="5"/>
  <c r="AM2" i="6"/>
  <c r="AK24" i="4"/>
  <c r="M70" i="4"/>
  <c r="BC90" i="5"/>
  <c r="BB93" i="5"/>
  <c r="BB92" i="5"/>
  <c r="AU46" i="5"/>
  <c r="BB6" i="5"/>
  <c r="BB121" i="5" s="1"/>
  <c r="BA85" i="5"/>
  <c r="BA86" i="5"/>
  <c r="BA87" i="5"/>
  <c r="BA78" i="5"/>
  <c r="BA77" i="5"/>
  <c r="AX96" i="5"/>
  <c r="AX142" i="5" s="1"/>
  <c r="AX144" i="5" s="1"/>
  <c r="AX36" i="12" s="1"/>
  <c r="AY95" i="5"/>
  <c r="AY141" i="5" s="1"/>
  <c r="AL76" i="4"/>
  <c r="AL69" i="4"/>
  <c r="AK80" i="5"/>
  <c r="AL70" i="4"/>
  <c r="AL78" i="4"/>
  <c r="AK73" i="4"/>
  <c r="AK76" i="4"/>
  <c r="AK77" i="4"/>
  <c r="AK71" i="4"/>
  <c r="AK79" i="4"/>
  <c r="AK72" i="4"/>
  <c r="AK68" i="4"/>
  <c r="AK70" i="4"/>
  <c r="AK69" i="4"/>
  <c r="AK78" i="4"/>
  <c r="AK75" i="4"/>
  <c r="AL71" i="4"/>
  <c r="AM5" i="4"/>
  <c r="AM66" i="4" s="1"/>
  <c r="AM69" i="4" s="1"/>
  <c r="AL73" i="4"/>
  <c r="AL68" i="4"/>
  <c r="AL74" i="4"/>
  <c r="AL75" i="4"/>
  <c r="AL77" i="4"/>
  <c r="AL29" i="4"/>
  <c r="AL61" i="4" s="1"/>
  <c r="AL80" i="5"/>
  <c r="AL79" i="4"/>
  <c r="AN4" i="4"/>
  <c r="AN108" i="4" s="1"/>
  <c r="AN4" i="5"/>
  <c r="AN56" i="5" s="1"/>
  <c r="AL7" i="4"/>
  <c r="AL5" i="6" s="1"/>
  <c r="AM6" i="4"/>
  <c r="AM59" i="4" s="1"/>
  <c r="AM60" i="4" s="1"/>
  <c r="AM2" i="4"/>
  <c r="AO4" i="2"/>
  <c r="AO4" i="12" s="1"/>
  <c r="AN2" i="2"/>
  <c r="AN2" i="12" s="1"/>
  <c r="BB186" i="5" l="1"/>
  <c r="BB187" i="5"/>
  <c r="BB185" i="5"/>
  <c r="BB188" i="5"/>
  <c r="BB189" i="5"/>
  <c r="BA191" i="5"/>
  <c r="BA75" i="12" s="1"/>
  <c r="AY170" i="5"/>
  <c r="AZ106" i="5"/>
  <c r="BA132" i="5"/>
  <c r="BA35" i="12" s="1"/>
  <c r="BB130" i="5"/>
  <c r="BB127" i="5"/>
  <c r="BB126" i="5"/>
  <c r="BB128" i="5"/>
  <c r="BB129" i="5"/>
  <c r="CG110" i="5"/>
  <c r="AO10" i="12"/>
  <c r="AO11" i="12" s="1"/>
  <c r="AN12" i="12"/>
  <c r="AJ100" i="5"/>
  <c r="CI7" i="2"/>
  <c r="CH5" i="12"/>
  <c r="CH6" i="12" s="1"/>
  <c r="CH5" i="5"/>
  <c r="BB182" i="5"/>
  <c r="BB73" i="12" s="1"/>
  <c r="AZ109" i="5"/>
  <c r="AZ112" i="5" s="1"/>
  <c r="AZ173" i="5" s="1"/>
  <c r="AS164" i="5"/>
  <c r="AS165" i="5" s="1"/>
  <c r="AS166" i="5" s="1"/>
  <c r="AS70" i="12" s="1"/>
  <c r="AL64" i="5"/>
  <c r="AL146" i="5" s="1"/>
  <c r="AL33" i="12" s="1"/>
  <c r="AM61" i="5"/>
  <c r="AN57" i="5"/>
  <c r="AN60" i="5" s="1"/>
  <c r="AT161" i="5"/>
  <c r="AL62" i="4"/>
  <c r="AL63" i="4" s="1"/>
  <c r="AO4" i="6"/>
  <c r="AN2" i="5"/>
  <c r="AN2" i="6"/>
  <c r="AL24" i="4"/>
  <c r="M71" i="4"/>
  <c r="BD90" i="5"/>
  <c r="BC93" i="5"/>
  <c r="BC92" i="5"/>
  <c r="AV46" i="5"/>
  <c r="BC6" i="5"/>
  <c r="BC121" i="5" s="1"/>
  <c r="BB85" i="5"/>
  <c r="BB86" i="5"/>
  <c r="BB87" i="5"/>
  <c r="BB77" i="5"/>
  <c r="BB78" i="5"/>
  <c r="AY96" i="5"/>
  <c r="AY142" i="5" s="1"/>
  <c r="AY144" i="5" s="1"/>
  <c r="AY36" i="12" s="1"/>
  <c r="AK91" i="5"/>
  <c r="AK82" i="5"/>
  <c r="AK30" i="12" s="1"/>
  <c r="AK81" i="5"/>
  <c r="AL91" i="5"/>
  <c r="AL82" i="5"/>
  <c r="AL30" i="12" s="1"/>
  <c r="AL81" i="5"/>
  <c r="AZ95" i="5"/>
  <c r="AZ141" i="5" s="1"/>
  <c r="AM29" i="4"/>
  <c r="AM61" i="4" s="1"/>
  <c r="AM7" i="4"/>
  <c r="AM5" i="6" s="1"/>
  <c r="AM78" i="4"/>
  <c r="AM72" i="4"/>
  <c r="AM70" i="4"/>
  <c r="AM71" i="4"/>
  <c r="AM75" i="4"/>
  <c r="AM68" i="4"/>
  <c r="AM73" i="4"/>
  <c r="AM77" i="4"/>
  <c r="AM74" i="4"/>
  <c r="AM79" i="4"/>
  <c r="AM76" i="4"/>
  <c r="AM80" i="5"/>
  <c r="AN6" i="4"/>
  <c r="AN59" i="4" s="1"/>
  <c r="AN60" i="4" s="1"/>
  <c r="AN5" i="4"/>
  <c r="AN29" i="4" s="1"/>
  <c r="AN61" i="4" s="1"/>
  <c r="AO4" i="4"/>
  <c r="AO108" i="4" s="1"/>
  <c r="AO4" i="5"/>
  <c r="AO56" i="5" s="1"/>
  <c r="AN2" i="4"/>
  <c r="AP4" i="2"/>
  <c r="AP4" i="12" s="1"/>
  <c r="AO2" i="2"/>
  <c r="AO2" i="12" s="1"/>
  <c r="BC186" i="5" l="1"/>
  <c r="BC188" i="5"/>
  <c r="BC187" i="5"/>
  <c r="BC189" i="5"/>
  <c r="BC185" i="5"/>
  <c r="BB191" i="5"/>
  <c r="BB75" i="12" s="1"/>
  <c r="AZ170" i="5"/>
  <c r="BA106" i="5"/>
  <c r="BB132" i="5"/>
  <c r="BB35" i="12" s="1"/>
  <c r="BC130" i="5"/>
  <c r="BC127" i="5"/>
  <c r="BC129" i="5"/>
  <c r="BC128" i="5"/>
  <c r="BC126" i="5"/>
  <c r="CH110" i="5"/>
  <c r="AP10" i="12"/>
  <c r="AP11" i="12" s="1"/>
  <c r="CJ7" i="2"/>
  <c r="CI5" i="12"/>
  <c r="CI6" i="12" s="1"/>
  <c r="CI5" i="5"/>
  <c r="AO12" i="12"/>
  <c r="BC182" i="5"/>
  <c r="BC73" i="12" s="1"/>
  <c r="BA109" i="5"/>
  <c r="BA112" i="5" s="1"/>
  <c r="BA173" i="5" s="1"/>
  <c r="AT164" i="5"/>
  <c r="AT165" i="5" s="1"/>
  <c r="AT166" i="5" s="1"/>
  <c r="AT70" i="12" s="1"/>
  <c r="AM64" i="5"/>
  <c r="AM146" i="5" s="1"/>
  <c r="AM33" i="12" s="1"/>
  <c r="AN61" i="5"/>
  <c r="AN64" i="5" s="1"/>
  <c r="AN146" i="5" s="1"/>
  <c r="AN33" i="12" s="1"/>
  <c r="AO57" i="5"/>
  <c r="AO60" i="5" s="1"/>
  <c r="AL137" i="5"/>
  <c r="AL98" i="5"/>
  <c r="AK137" i="5"/>
  <c r="AK98" i="5"/>
  <c r="AM62" i="4"/>
  <c r="AN62" i="4" s="1"/>
  <c r="AU161" i="5"/>
  <c r="AP4" i="6"/>
  <c r="AO2" i="5"/>
  <c r="AO2" i="6"/>
  <c r="AM24" i="4"/>
  <c r="M72" i="4"/>
  <c r="AW46" i="5"/>
  <c r="BE90" i="5"/>
  <c r="BD93" i="5"/>
  <c r="BD92" i="5"/>
  <c r="BD6" i="5"/>
  <c r="BD121" i="5" s="1"/>
  <c r="BC86" i="5"/>
  <c r="BC85" i="5"/>
  <c r="BC87" i="5"/>
  <c r="BC78" i="5"/>
  <c r="BC77" i="5"/>
  <c r="AZ96" i="5"/>
  <c r="AZ142" i="5" s="1"/>
  <c r="AZ144" i="5" s="1"/>
  <c r="AZ36" i="12" s="1"/>
  <c r="AM91" i="5"/>
  <c r="AM82" i="5"/>
  <c r="AM30" i="12" s="1"/>
  <c r="AM81" i="5"/>
  <c r="BA95" i="5"/>
  <c r="BA141" i="5" s="1"/>
  <c r="AN80" i="5"/>
  <c r="AN7" i="4"/>
  <c r="AN5" i="6" s="1"/>
  <c r="AN66" i="4"/>
  <c r="AN75" i="4" s="1"/>
  <c r="AO6" i="4"/>
  <c r="AO59" i="4" s="1"/>
  <c r="AO60" i="4" s="1"/>
  <c r="AO5" i="4"/>
  <c r="AO66" i="4" s="1"/>
  <c r="AO68" i="4" s="1"/>
  <c r="AP4" i="4"/>
  <c r="AP108" i="4" s="1"/>
  <c r="AP4" i="5"/>
  <c r="AP56" i="5" s="1"/>
  <c r="AO2" i="4"/>
  <c r="AQ4" i="2"/>
  <c r="AQ4" i="12" s="1"/>
  <c r="AP2" i="2"/>
  <c r="AP2" i="12" s="1"/>
  <c r="BC191" i="5" l="1"/>
  <c r="BC75" i="12" s="1"/>
  <c r="BD186" i="5"/>
  <c r="BD188" i="5"/>
  <c r="BD189" i="5"/>
  <c r="BD187" i="5"/>
  <c r="BD185" i="5"/>
  <c r="BA170" i="5"/>
  <c r="BB106" i="5"/>
  <c r="BC132" i="5"/>
  <c r="BC35" i="12" s="1"/>
  <c r="BD127" i="5"/>
  <c r="BD129" i="5"/>
  <c r="BD128" i="5"/>
  <c r="BD130" i="5"/>
  <c r="BD126" i="5"/>
  <c r="AP12" i="12"/>
  <c r="AQ10" i="12"/>
  <c r="AQ11" i="12" s="1"/>
  <c r="AK100" i="5"/>
  <c r="AL100" i="5"/>
  <c r="CK7" i="2"/>
  <c r="CJ5" i="12"/>
  <c r="CJ6" i="12" s="1"/>
  <c r="CJ5" i="5"/>
  <c r="CI110" i="5"/>
  <c r="BD182" i="5"/>
  <c r="BD73" i="12" s="1"/>
  <c r="BB109" i="5"/>
  <c r="BB112" i="5" s="1"/>
  <c r="BB173" i="5" s="1"/>
  <c r="AU164" i="5"/>
  <c r="AU165" i="5" s="1"/>
  <c r="AU166" i="5" s="1"/>
  <c r="AU70" i="12" s="1"/>
  <c r="AO61" i="5"/>
  <c r="AP57" i="5"/>
  <c r="AP60" i="5" s="1"/>
  <c r="AM137" i="5"/>
  <c r="AM98" i="5"/>
  <c r="AM63" i="4"/>
  <c r="AV161" i="5"/>
  <c r="AQ4" i="6"/>
  <c r="AP2" i="5"/>
  <c r="AP2" i="6"/>
  <c r="AN24" i="4"/>
  <c r="AN63" i="4"/>
  <c r="M73" i="4"/>
  <c r="BF90" i="5"/>
  <c r="BE93" i="5"/>
  <c r="BE92" i="5"/>
  <c r="AX46" i="5"/>
  <c r="BE6" i="5"/>
  <c r="BE121" i="5" s="1"/>
  <c r="BD86" i="5"/>
  <c r="BD85" i="5"/>
  <c r="BD87" i="5"/>
  <c r="BD77" i="5"/>
  <c r="BD78" i="5"/>
  <c r="AN91" i="5"/>
  <c r="AN81" i="5"/>
  <c r="AN82" i="5"/>
  <c r="AN30" i="12" s="1"/>
  <c r="BA96" i="5"/>
  <c r="BA142" i="5" s="1"/>
  <c r="BA144" i="5" s="1"/>
  <c r="BA36" i="12" s="1"/>
  <c r="BB95" i="5"/>
  <c r="BB141" i="5" s="1"/>
  <c r="AN68" i="4"/>
  <c r="AN74" i="4"/>
  <c r="AN73" i="4"/>
  <c r="AO70" i="4"/>
  <c r="AN70" i="4"/>
  <c r="AN79" i="4"/>
  <c r="AN71" i="4"/>
  <c r="AN78" i="4"/>
  <c r="AN76" i="4"/>
  <c r="AN77" i="4"/>
  <c r="AO80" i="5"/>
  <c r="AN72" i="4"/>
  <c r="AN69" i="4"/>
  <c r="AO76" i="4"/>
  <c r="AO79" i="4"/>
  <c r="AO7" i="4"/>
  <c r="AO5" i="6" s="1"/>
  <c r="AO77" i="4"/>
  <c r="AO78" i="4"/>
  <c r="AO71" i="4"/>
  <c r="AO73" i="4"/>
  <c r="AO69" i="4"/>
  <c r="AO74" i="4"/>
  <c r="AO72" i="4"/>
  <c r="AO75" i="4"/>
  <c r="AO29" i="4"/>
  <c r="AP6" i="4"/>
  <c r="AP59" i="4" s="1"/>
  <c r="AP60" i="4" s="1"/>
  <c r="AQ4" i="4"/>
  <c r="AQ108" i="4" s="1"/>
  <c r="AQ4" i="5"/>
  <c r="AQ56" i="5" s="1"/>
  <c r="AP5" i="4"/>
  <c r="AP66" i="4" s="1"/>
  <c r="AP74" i="4" s="1"/>
  <c r="AP2" i="4"/>
  <c r="AR4" i="2"/>
  <c r="AR4" i="12" s="1"/>
  <c r="AQ2" i="2"/>
  <c r="AQ2" i="12" s="1"/>
  <c r="BD191" i="5" l="1"/>
  <c r="BD75" i="12" s="1"/>
  <c r="BE189" i="5"/>
  <c r="BE185" i="5"/>
  <c r="BE187" i="5"/>
  <c r="BE188" i="5"/>
  <c r="BE186" i="5"/>
  <c r="BB170" i="5"/>
  <c r="BC106" i="5"/>
  <c r="BD132" i="5"/>
  <c r="BD35" i="12" s="1"/>
  <c r="BE126" i="5"/>
  <c r="BE129" i="5"/>
  <c r="BE130" i="5"/>
  <c r="BE128" i="5"/>
  <c r="BE127" i="5"/>
  <c r="CJ110" i="5"/>
  <c r="AR10" i="12"/>
  <c r="AR11" i="12" s="1"/>
  <c r="AM100" i="5"/>
  <c r="AQ12" i="12"/>
  <c r="CL7" i="2"/>
  <c r="CK5" i="12"/>
  <c r="CK6" i="12" s="1"/>
  <c r="CK5" i="5"/>
  <c r="BE182" i="5"/>
  <c r="BE73" i="12" s="1"/>
  <c r="BC109" i="5"/>
  <c r="BC112" i="5" s="1"/>
  <c r="BC173" i="5" s="1"/>
  <c r="AV164" i="5"/>
  <c r="AV165" i="5" s="1"/>
  <c r="AV166" i="5" s="1"/>
  <c r="AV70" i="12" s="1"/>
  <c r="AO64" i="5"/>
  <c r="AO146" i="5" s="1"/>
  <c r="AO33" i="12" s="1"/>
  <c r="AP61" i="5"/>
  <c r="AP64" i="5" s="1"/>
  <c r="AP146" i="5" s="1"/>
  <c r="AP33" i="12" s="1"/>
  <c r="AQ57" i="5"/>
  <c r="AQ60" i="5" s="1"/>
  <c r="AN137" i="5"/>
  <c r="AN98" i="5"/>
  <c r="AW161" i="5"/>
  <c r="AR4" i="6"/>
  <c r="AQ2" i="5"/>
  <c r="AQ2" i="6"/>
  <c r="AO24" i="4"/>
  <c r="M74" i="4"/>
  <c r="AY46" i="5"/>
  <c r="BG90" i="5"/>
  <c r="BF93" i="5"/>
  <c r="BF92" i="5"/>
  <c r="BF6" i="5"/>
  <c r="BF121" i="5" s="1"/>
  <c r="BE86" i="5"/>
  <c r="BE85" i="5"/>
  <c r="BE87" i="5"/>
  <c r="BE77" i="5"/>
  <c r="BE78" i="5"/>
  <c r="AO91" i="5"/>
  <c r="AO81" i="5"/>
  <c r="AO82" i="5"/>
  <c r="AO30" i="12" s="1"/>
  <c r="BB96" i="5"/>
  <c r="BB142" i="5" s="1"/>
  <c r="BB144" i="5" s="1"/>
  <c r="BB36" i="12" s="1"/>
  <c r="BC95" i="5"/>
  <c r="BC141" i="5" s="1"/>
  <c r="AO61" i="4"/>
  <c r="AO62" i="4" s="1"/>
  <c r="AO63" i="4" s="1"/>
  <c r="AQ5" i="4"/>
  <c r="AQ66" i="4" s="1"/>
  <c r="AQ70" i="4" s="1"/>
  <c r="AQ6" i="4"/>
  <c r="AQ59" i="4" s="1"/>
  <c r="AQ60" i="4" s="1"/>
  <c r="AP73" i="4"/>
  <c r="AP78" i="4"/>
  <c r="AR4" i="4"/>
  <c r="AR108" i="4" s="1"/>
  <c r="AR4" i="5"/>
  <c r="AR56" i="5" s="1"/>
  <c r="AP70" i="4"/>
  <c r="AP72" i="4"/>
  <c r="AP68" i="4"/>
  <c r="AP71" i="4"/>
  <c r="AP29" i="4"/>
  <c r="AP80" i="5"/>
  <c r="AP77" i="4"/>
  <c r="AP7" i="4"/>
  <c r="AP5" i="6" s="1"/>
  <c r="AP79" i="4"/>
  <c r="AP75" i="4"/>
  <c r="AP76" i="4"/>
  <c r="AP69" i="4"/>
  <c r="AQ2" i="4"/>
  <c r="AS4" i="2"/>
  <c r="AS4" i="12" s="1"/>
  <c r="AR2" i="2"/>
  <c r="AR2" i="12" s="1"/>
  <c r="BF186" i="5" l="1"/>
  <c r="BF189" i="5"/>
  <c r="BF187" i="5"/>
  <c r="BF188" i="5"/>
  <c r="BF185" i="5"/>
  <c r="BE191" i="5"/>
  <c r="BE75" i="12" s="1"/>
  <c r="BC170" i="5"/>
  <c r="BD106" i="5"/>
  <c r="BE132" i="5"/>
  <c r="BE35" i="12" s="1"/>
  <c r="BF129" i="5"/>
  <c r="BF126" i="5"/>
  <c r="BF130" i="5"/>
  <c r="BF127" i="5"/>
  <c r="BF128" i="5"/>
  <c r="AS10" i="12"/>
  <c r="AS11" i="12" s="1"/>
  <c r="AR12" i="12"/>
  <c r="AN100" i="5"/>
  <c r="CM7" i="2"/>
  <c r="CL5" i="12"/>
  <c r="CL6" i="12" s="1"/>
  <c r="CL5" i="5"/>
  <c r="CK110" i="5"/>
  <c r="BF182" i="5"/>
  <c r="BF73" i="12" s="1"/>
  <c r="BD109" i="5"/>
  <c r="BD112" i="5" s="1"/>
  <c r="BD173" i="5" s="1"/>
  <c r="AW164" i="5"/>
  <c r="AW165" i="5" s="1"/>
  <c r="AW166" i="5" s="1"/>
  <c r="AW70" i="12" s="1"/>
  <c r="AQ61" i="5"/>
  <c r="AR57" i="5"/>
  <c r="AR60" i="5" s="1"/>
  <c r="AO137" i="5"/>
  <c r="AO98" i="5"/>
  <c r="AX161" i="5"/>
  <c r="AS4" i="6"/>
  <c r="AR2" i="5"/>
  <c r="AR2" i="6"/>
  <c r="AP24" i="4"/>
  <c r="AQ75" i="4"/>
  <c r="M75" i="4"/>
  <c r="AR6" i="4"/>
  <c r="AR59" i="4" s="1"/>
  <c r="AR60" i="4" s="1"/>
  <c r="BH90" i="5"/>
  <c r="BG93" i="5"/>
  <c r="BG92" i="5"/>
  <c r="AZ46" i="5"/>
  <c r="BG6" i="5"/>
  <c r="BG121" i="5" s="1"/>
  <c r="BF85" i="5"/>
  <c r="BF86" i="5"/>
  <c r="BF87" i="5"/>
  <c r="BF77" i="5"/>
  <c r="BF78" i="5"/>
  <c r="AP91" i="5"/>
  <c r="AP82" i="5"/>
  <c r="AP30" i="12" s="1"/>
  <c r="AP81" i="5"/>
  <c r="BC96" i="5"/>
  <c r="BC142" i="5" s="1"/>
  <c r="BC144" i="5" s="1"/>
  <c r="BC36" i="12" s="1"/>
  <c r="BD95" i="5"/>
  <c r="BD141" i="5" s="1"/>
  <c r="AQ76" i="4"/>
  <c r="AQ74" i="4"/>
  <c r="AQ79" i="4"/>
  <c r="AQ80" i="5"/>
  <c r="AQ73" i="4"/>
  <c r="AQ77" i="4"/>
  <c r="AQ68" i="4"/>
  <c r="AQ7" i="4"/>
  <c r="AQ5" i="6" s="1"/>
  <c r="AQ69" i="4"/>
  <c r="AQ29" i="4"/>
  <c r="AQ61" i="4" s="1"/>
  <c r="AQ72" i="4"/>
  <c r="AQ71" i="4"/>
  <c r="AR5" i="4"/>
  <c r="AR66" i="4" s="1"/>
  <c r="AR68" i="4" s="1"/>
  <c r="AQ78" i="4"/>
  <c r="AP61" i="4"/>
  <c r="AP62" i="4" s="1"/>
  <c r="AP63" i="4" s="1"/>
  <c r="AS4" i="4"/>
  <c r="AS108" i="4" s="1"/>
  <c r="AS4" i="5"/>
  <c r="AS56" i="5" s="1"/>
  <c r="AR2" i="4"/>
  <c r="AT4" i="2"/>
  <c r="AT4" i="12" s="1"/>
  <c r="AT10" i="12" s="1"/>
  <c r="AS2" i="2"/>
  <c r="AS2" i="12" s="1"/>
  <c r="BF191" i="5" l="1"/>
  <c r="BF75" i="12" s="1"/>
  <c r="BG186" i="5"/>
  <c r="BG185" i="5"/>
  <c r="BG187" i="5"/>
  <c r="BG188" i="5"/>
  <c r="BG189" i="5"/>
  <c r="BD170" i="5"/>
  <c r="BE106" i="5"/>
  <c r="BF132" i="5"/>
  <c r="BF35" i="12" s="1"/>
  <c r="BG126" i="5"/>
  <c r="BG128" i="5"/>
  <c r="BG127" i="5"/>
  <c r="BG129" i="5"/>
  <c r="BG130" i="5"/>
  <c r="AS12" i="12"/>
  <c r="AO100" i="5"/>
  <c r="CN7" i="2"/>
  <c r="CM5" i="12"/>
  <c r="CM6" i="12" s="1"/>
  <c r="CM5" i="5"/>
  <c r="AT11" i="12"/>
  <c r="CL110" i="5"/>
  <c r="BG182" i="5"/>
  <c r="BG73" i="12" s="1"/>
  <c r="BE109" i="5"/>
  <c r="BE112" i="5" s="1"/>
  <c r="BE173" i="5" s="1"/>
  <c r="AX164" i="5"/>
  <c r="AX165" i="5" s="1"/>
  <c r="AX166" i="5" s="1"/>
  <c r="AX70" i="12" s="1"/>
  <c r="AQ64" i="5"/>
  <c r="AQ146" i="5" s="1"/>
  <c r="AQ33" i="12" s="1"/>
  <c r="AR61" i="5"/>
  <c r="AR64" i="5" s="1"/>
  <c r="AR146" i="5" s="1"/>
  <c r="AR33" i="12" s="1"/>
  <c r="AS57" i="5"/>
  <c r="AS60" i="5" s="1"/>
  <c r="AP137" i="5"/>
  <c r="AP98" i="5"/>
  <c r="AY161" i="5"/>
  <c r="AT4" i="6"/>
  <c r="AS2" i="5"/>
  <c r="AS2" i="6"/>
  <c r="AQ24" i="4"/>
  <c r="M76" i="4"/>
  <c r="BA46" i="5"/>
  <c r="BI90" i="5"/>
  <c r="BH93" i="5"/>
  <c r="BH92" i="5"/>
  <c r="BH6" i="5"/>
  <c r="BH121" i="5" s="1"/>
  <c r="BG86" i="5"/>
  <c r="BG85" i="5"/>
  <c r="BG87" i="5"/>
  <c r="BG77" i="5"/>
  <c r="BG78" i="5"/>
  <c r="AQ91" i="5"/>
  <c r="AQ81" i="5"/>
  <c r="AQ82" i="5"/>
  <c r="AQ30" i="12" s="1"/>
  <c r="BD96" i="5"/>
  <c r="BD142" i="5" s="1"/>
  <c r="BD144" i="5" s="1"/>
  <c r="BD36" i="12" s="1"/>
  <c r="BE95" i="5"/>
  <c r="BE141" i="5" s="1"/>
  <c r="AR80" i="5"/>
  <c r="AR7" i="4"/>
  <c r="AR5" i="6" s="1"/>
  <c r="AR29" i="4"/>
  <c r="AR61" i="4" s="1"/>
  <c r="AR78" i="4"/>
  <c r="AR74" i="4"/>
  <c r="AR70" i="4"/>
  <c r="AR77" i="4"/>
  <c r="AR79" i="4"/>
  <c r="AR76" i="4"/>
  <c r="AR72" i="4"/>
  <c r="AR71" i="4"/>
  <c r="AR73" i="4"/>
  <c r="AR69" i="4"/>
  <c r="AR75" i="4"/>
  <c r="AQ62" i="4"/>
  <c r="AQ63" i="4" s="1"/>
  <c r="AS6" i="4"/>
  <c r="AS59" i="4" s="1"/>
  <c r="AS60" i="4" s="1"/>
  <c r="AS5" i="4"/>
  <c r="AS29" i="4" s="1"/>
  <c r="AS61" i="4" s="1"/>
  <c r="AT4" i="4"/>
  <c r="AT108" i="4" s="1"/>
  <c r="AT4" i="5"/>
  <c r="AT56" i="5" s="1"/>
  <c r="AS2" i="4"/>
  <c r="AU4" i="2"/>
  <c r="AU4" i="12" s="1"/>
  <c r="AT2" i="2"/>
  <c r="AT2" i="12" s="1"/>
  <c r="BH186" i="5" l="1"/>
  <c r="BH185" i="5"/>
  <c r="BH187" i="5"/>
  <c r="BH189" i="5"/>
  <c r="BH188" i="5"/>
  <c r="BG191" i="5"/>
  <c r="BG75" i="12" s="1"/>
  <c r="BE170" i="5"/>
  <c r="BF106" i="5"/>
  <c r="BG132" i="5"/>
  <c r="BG35" i="12" s="1"/>
  <c r="BH128" i="5"/>
  <c r="BH130" i="5"/>
  <c r="BH129" i="5"/>
  <c r="BH126" i="5"/>
  <c r="BH127" i="5"/>
  <c r="CM110" i="5"/>
  <c r="AT12" i="12"/>
  <c r="CO7" i="2"/>
  <c r="CN5" i="12"/>
  <c r="CN6" i="12" s="1"/>
  <c r="CN5" i="5"/>
  <c r="AP100" i="5"/>
  <c r="AU10" i="12"/>
  <c r="AU11" i="12" s="1"/>
  <c r="BH182" i="5"/>
  <c r="BH73" i="12" s="1"/>
  <c r="BF109" i="5"/>
  <c r="BF112" i="5" s="1"/>
  <c r="BF173" i="5" s="1"/>
  <c r="AY164" i="5"/>
  <c r="AY165" i="5" s="1"/>
  <c r="AY166" i="5" s="1"/>
  <c r="AY70" i="12" s="1"/>
  <c r="AS61" i="5"/>
  <c r="AT57" i="5"/>
  <c r="AT60" i="5" s="1"/>
  <c r="AQ137" i="5"/>
  <c r="AQ98" i="5"/>
  <c r="AZ161" i="5"/>
  <c r="AU4" i="6"/>
  <c r="AT2" i="5"/>
  <c r="AT2" i="6"/>
  <c r="AR24" i="4"/>
  <c r="M77" i="4"/>
  <c r="BJ90" i="5"/>
  <c r="BI93" i="5"/>
  <c r="BI92" i="5"/>
  <c r="BB46" i="5"/>
  <c r="BI6" i="5"/>
  <c r="BI121" i="5" s="1"/>
  <c r="BH85" i="5"/>
  <c r="BH86" i="5"/>
  <c r="BH87" i="5"/>
  <c r="BH77" i="5"/>
  <c r="BH78" i="5"/>
  <c r="AR91" i="5"/>
  <c r="AR82" i="5"/>
  <c r="AR30" i="12" s="1"/>
  <c r="AR81" i="5"/>
  <c r="BE96" i="5"/>
  <c r="BE142" i="5" s="1"/>
  <c r="BE144" i="5" s="1"/>
  <c r="BE36" i="12" s="1"/>
  <c r="BF95" i="5"/>
  <c r="BF141" i="5" s="1"/>
  <c r="AR62" i="4"/>
  <c r="AR63" i="4" s="1"/>
  <c r="AT6" i="4"/>
  <c r="AT59" i="4" s="1"/>
  <c r="AT60" i="4" s="1"/>
  <c r="AS7" i="4"/>
  <c r="AS5" i="6" s="1"/>
  <c r="AU4" i="4"/>
  <c r="AU108" i="4" s="1"/>
  <c r="AU4" i="5"/>
  <c r="AU56" i="5" s="1"/>
  <c r="AT5" i="4"/>
  <c r="AT29" i="4" s="1"/>
  <c r="AT61" i="4" s="1"/>
  <c r="AS66" i="4"/>
  <c r="AS72" i="4" s="1"/>
  <c r="AT2" i="4"/>
  <c r="AV4" i="2"/>
  <c r="AV4" i="12" s="1"/>
  <c r="AV10" i="12" s="1"/>
  <c r="AU2" i="2"/>
  <c r="AU2" i="12" s="1"/>
  <c r="BH191" i="5" l="1"/>
  <c r="BH75" i="12" s="1"/>
  <c r="BI186" i="5"/>
  <c r="BI187" i="5"/>
  <c r="BI185" i="5"/>
  <c r="BI188" i="5"/>
  <c r="BI189" i="5"/>
  <c r="BF170" i="5"/>
  <c r="BG106" i="5"/>
  <c r="BH132" i="5"/>
  <c r="BH35" i="12" s="1"/>
  <c r="BI128" i="5"/>
  <c r="BI130" i="5"/>
  <c r="BI129" i="5"/>
  <c r="BI126" i="5"/>
  <c r="BI127" i="5"/>
  <c r="AU12" i="12"/>
  <c r="AV11" i="12"/>
  <c r="AQ100" i="5"/>
  <c r="CP7" i="2"/>
  <c r="CQ7" i="2" s="1"/>
  <c r="CR7" i="2" s="1"/>
  <c r="CS7" i="2" s="1"/>
  <c r="CT7" i="2" s="1"/>
  <c r="CU7" i="2" s="1"/>
  <c r="CV7" i="2" s="1"/>
  <c r="CW7" i="2" s="1"/>
  <c r="CX7" i="2" s="1"/>
  <c r="CY7" i="2" s="1"/>
  <c r="CZ7" i="2" s="1"/>
  <c r="DA7" i="2" s="1"/>
  <c r="DB7" i="2" s="1"/>
  <c r="DC7" i="2" s="1"/>
  <c r="DD7" i="2" s="1"/>
  <c r="DE7" i="2" s="1"/>
  <c r="DF7" i="2" s="1"/>
  <c r="DG7" i="2" s="1"/>
  <c r="DH7" i="2" s="1"/>
  <c r="DI7" i="2" s="1"/>
  <c r="DJ7" i="2" s="1"/>
  <c r="DK7" i="2" s="1"/>
  <c r="DL7" i="2" s="1"/>
  <c r="DM7" i="2" s="1"/>
  <c r="DN7" i="2" s="1"/>
  <c r="DO7" i="2" s="1"/>
  <c r="DP7" i="2" s="1"/>
  <c r="DQ7" i="2" s="1"/>
  <c r="DR7" i="2" s="1"/>
  <c r="DS7" i="2" s="1"/>
  <c r="DT7" i="2" s="1"/>
  <c r="DU7" i="2" s="1"/>
  <c r="DV7" i="2" s="1"/>
  <c r="DW7" i="2" s="1"/>
  <c r="DX7" i="2" s="1"/>
  <c r="DY7" i="2" s="1"/>
  <c r="DZ7" i="2" s="1"/>
  <c r="EA7" i="2" s="1"/>
  <c r="EB7" i="2" s="1"/>
  <c r="EC7" i="2" s="1"/>
  <c r="ED7" i="2" s="1"/>
  <c r="EE7" i="2" s="1"/>
  <c r="EF7" i="2" s="1"/>
  <c r="EG7" i="2" s="1"/>
  <c r="EH7" i="2" s="1"/>
  <c r="EI7" i="2" s="1"/>
  <c r="EJ7" i="2" s="1"/>
  <c r="EK7" i="2" s="1"/>
  <c r="EL7" i="2" s="1"/>
  <c r="EM7" i="2" s="1"/>
  <c r="EN7" i="2" s="1"/>
  <c r="EO7" i="2" s="1"/>
  <c r="EP7" i="2" s="1"/>
  <c r="EQ7" i="2" s="1"/>
  <c r="ER7" i="2" s="1"/>
  <c r="ES7" i="2" s="1"/>
  <c r="ET7" i="2" s="1"/>
  <c r="EU7" i="2" s="1"/>
  <c r="EV7" i="2" s="1"/>
  <c r="EW7" i="2" s="1"/>
  <c r="EX7" i="2" s="1"/>
  <c r="EY7" i="2" s="1"/>
  <c r="EZ7" i="2" s="1"/>
  <c r="FA7" i="2" s="1"/>
  <c r="FB7" i="2" s="1"/>
  <c r="FC7" i="2" s="1"/>
  <c r="FD7" i="2" s="1"/>
  <c r="FE7" i="2" s="1"/>
  <c r="FF7" i="2" s="1"/>
  <c r="FG7" i="2" s="1"/>
  <c r="FH7" i="2" s="1"/>
  <c r="FI7" i="2" s="1"/>
  <c r="FJ7" i="2" s="1"/>
  <c r="FK7" i="2" s="1"/>
  <c r="FL7" i="2" s="1"/>
  <c r="FM7" i="2" s="1"/>
  <c r="FN7" i="2" s="1"/>
  <c r="FO7" i="2" s="1"/>
  <c r="FP7" i="2" s="1"/>
  <c r="FQ7" i="2" s="1"/>
  <c r="FR7" i="2" s="1"/>
  <c r="FS7" i="2" s="1"/>
  <c r="FT7" i="2" s="1"/>
  <c r="FU7" i="2" s="1"/>
  <c r="FV7" i="2" s="1"/>
  <c r="FW7" i="2" s="1"/>
  <c r="FX7" i="2" s="1"/>
  <c r="FY7" i="2" s="1"/>
  <c r="FZ7" i="2" s="1"/>
  <c r="GA7" i="2" s="1"/>
  <c r="GB7" i="2" s="1"/>
  <c r="GC7" i="2" s="1"/>
  <c r="GD7" i="2" s="1"/>
  <c r="GE7" i="2" s="1"/>
  <c r="GF7" i="2" s="1"/>
  <c r="GG7" i="2" s="1"/>
  <c r="GH7" i="2" s="1"/>
  <c r="GI7" i="2" s="1"/>
  <c r="GJ7" i="2" s="1"/>
  <c r="GK7" i="2" s="1"/>
  <c r="GL7" i="2" s="1"/>
  <c r="GM7" i="2" s="1"/>
  <c r="GN7" i="2" s="1"/>
  <c r="GO7" i="2" s="1"/>
  <c r="GP7" i="2" s="1"/>
  <c r="GQ7" i="2" s="1"/>
  <c r="GR7" i="2" s="1"/>
  <c r="GS7" i="2" s="1"/>
  <c r="GT7" i="2" s="1"/>
  <c r="GU7" i="2" s="1"/>
  <c r="GV7" i="2" s="1"/>
  <c r="GW7" i="2" s="1"/>
  <c r="GX7" i="2" s="1"/>
  <c r="GY7" i="2" s="1"/>
  <c r="GZ7" i="2" s="1"/>
  <c r="HA7" i="2" s="1"/>
  <c r="HB7" i="2" s="1"/>
  <c r="HC7" i="2" s="1"/>
  <c r="CO5" i="12"/>
  <c r="CO6" i="12" s="1"/>
  <c r="CO5" i="5"/>
  <c r="CN110" i="5"/>
  <c r="BI182" i="5"/>
  <c r="BI73" i="12" s="1"/>
  <c r="BG109" i="5"/>
  <c r="BG112" i="5" s="1"/>
  <c r="BG173" i="5" s="1"/>
  <c r="AZ164" i="5"/>
  <c r="AZ165" i="5" s="1"/>
  <c r="AZ166" i="5" s="1"/>
  <c r="AZ70" i="12" s="1"/>
  <c r="AS64" i="5"/>
  <c r="AS146" i="5" s="1"/>
  <c r="AS33" i="12" s="1"/>
  <c r="AT61" i="5"/>
  <c r="AT64" i="5" s="1"/>
  <c r="AT146" i="5" s="1"/>
  <c r="AT33" i="12" s="1"/>
  <c r="AU57" i="5"/>
  <c r="AU60" i="5" s="1"/>
  <c r="AR137" i="5"/>
  <c r="AR98" i="5"/>
  <c r="BA161" i="5"/>
  <c r="AV4" i="6"/>
  <c r="AU2" i="5"/>
  <c r="AU2" i="6"/>
  <c r="AS24" i="4"/>
  <c r="M78" i="4"/>
  <c r="BC46" i="5"/>
  <c r="BK90" i="5"/>
  <c r="BJ93" i="5"/>
  <c r="BJ92" i="5"/>
  <c r="BJ6" i="5"/>
  <c r="BJ121" i="5" s="1"/>
  <c r="BI85" i="5"/>
  <c r="BI86" i="5"/>
  <c r="BI87" i="5"/>
  <c r="BI78" i="5"/>
  <c r="BI77" i="5"/>
  <c r="BF96" i="5"/>
  <c r="BF142" i="5" s="1"/>
  <c r="BF144" i="5" s="1"/>
  <c r="BF36" i="12" s="1"/>
  <c r="BG95" i="5"/>
  <c r="BG141" i="5" s="1"/>
  <c r="AU6" i="4"/>
  <c r="AU59" i="4" s="1"/>
  <c r="AU60" i="4" s="1"/>
  <c r="AS62" i="4"/>
  <c r="AS63" i="4" s="1"/>
  <c r="AU5" i="4"/>
  <c r="AU66" i="4" s="1"/>
  <c r="AU72" i="4" s="1"/>
  <c r="AS80" i="5"/>
  <c r="AT7" i="4"/>
  <c r="AT5" i="6" s="1"/>
  <c r="AT66" i="4"/>
  <c r="AT71" i="4" s="1"/>
  <c r="AS77" i="4"/>
  <c r="AS78" i="4"/>
  <c r="AV4" i="4"/>
  <c r="AV108" i="4" s="1"/>
  <c r="AV4" i="5"/>
  <c r="AV56" i="5" s="1"/>
  <c r="AS68" i="4"/>
  <c r="AS73" i="4"/>
  <c r="AS70" i="4"/>
  <c r="AS76" i="4"/>
  <c r="AS69" i="4"/>
  <c r="AS74" i="4"/>
  <c r="AS71" i="4"/>
  <c r="AS75" i="4"/>
  <c r="AS79" i="4"/>
  <c r="AU2" i="4"/>
  <c r="AW4" i="2"/>
  <c r="AW4" i="12" s="1"/>
  <c r="AW10" i="12" s="1"/>
  <c r="AV2" i="2"/>
  <c r="AV2" i="12" s="1"/>
  <c r="BI191" i="5" l="1"/>
  <c r="BI75" i="12" s="1"/>
  <c r="BJ186" i="5"/>
  <c r="BJ187" i="5"/>
  <c r="BJ185" i="5"/>
  <c r="BJ189" i="5"/>
  <c r="BJ188" i="5"/>
  <c r="BG170" i="5"/>
  <c r="BH106" i="5"/>
  <c r="BI132" i="5"/>
  <c r="BI35" i="12" s="1"/>
  <c r="BJ130" i="5"/>
  <c r="BJ127" i="5"/>
  <c r="BJ126" i="5"/>
  <c r="BJ129" i="5"/>
  <c r="BJ128" i="5"/>
  <c r="CO110" i="5"/>
  <c r="AW11" i="12"/>
  <c r="AV12" i="12"/>
  <c r="AR100" i="5"/>
  <c r="BJ182" i="5"/>
  <c r="BJ73" i="12" s="1"/>
  <c r="BH109" i="5"/>
  <c r="BH112" i="5" s="1"/>
  <c r="BH173" i="5" s="1"/>
  <c r="BA164" i="5"/>
  <c r="BA165" i="5" s="1"/>
  <c r="BA166" i="5" s="1"/>
  <c r="BA70" i="12" s="1"/>
  <c r="AU61" i="5"/>
  <c r="AV57" i="5"/>
  <c r="AV60" i="5" s="1"/>
  <c r="BB161" i="5"/>
  <c r="AW4" i="6"/>
  <c r="AV2" i="5"/>
  <c r="AV2" i="6"/>
  <c r="AT24" i="4"/>
  <c r="M79" i="4"/>
  <c r="BL90" i="5"/>
  <c r="BK93" i="5"/>
  <c r="BK92" i="5"/>
  <c r="BD46" i="5"/>
  <c r="BK6" i="5"/>
  <c r="BK121" i="5" s="1"/>
  <c r="BJ85" i="5"/>
  <c r="BJ86" i="5"/>
  <c r="BJ87" i="5"/>
  <c r="BJ78" i="5"/>
  <c r="BJ77" i="5"/>
  <c r="BG96" i="5"/>
  <c r="BG142" i="5" s="1"/>
  <c r="BG144" i="5" s="1"/>
  <c r="BG36" i="12" s="1"/>
  <c r="AS91" i="5"/>
  <c r="AS82" i="5"/>
  <c r="AS30" i="12" s="1"/>
  <c r="AS81" i="5"/>
  <c r="BH95" i="5"/>
  <c r="BH141" i="5" s="1"/>
  <c r="BH96" i="5"/>
  <c r="BH142" i="5" s="1"/>
  <c r="AU7" i="4"/>
  <c r="AU5" i="6" s="1"/>
  <c r="AU68" i="4"/>
  <c r="AU76" i="4"/>
  <c r="AU29" i="4"/>
  <c r="AU61" i="4" s="1"/>
  <c r="AU77" i="4"/>
  <c r="AU75" i="4"/>
  <c r="AT62" i="4"/>
  <c r="AT63" i="4" s="1"/>
  <c r="AU74" i="4"/>
  <c r="AU73" i="4"/>
  <c r="AU71" i="4"/>
  <c r="AU78" i="4"/>
  <c r="AU80" i="5"/>
  <c r="AU69" i="4"/>
  <c r="AU70" i="4"/>
  <c r="AU79" i="4"/>
  <c r="AT80" i="5"/>
  <c r="AV6" i="4"/>
  <c r="AV59" i="4" s="1"/>
  <c r="AV60" i="4" s="1"/>
  <c r="AT78" i="4"/>
  <c r="AT69" i="4"/>
  <c r="AT72" i="4"/>
  <c r="AT75" i="4"/>
  <c r="AT74" i="4"/>
  <c r="AT70" i="4"/>
  <c r="AT79" i="4"/>
  <c r="AT73" i="4"/>
  <c r="AT76" i="4"/>
  <c r="AT68" i="4"/>
  <c r="AT77" i="4"/>
  <c r="AV5" i="4"/>
  <c r="AW4" i="4"/>
  <c r="AW108" i="4" s="1"/>
  <c r="AW4" i="5"/>
  <c r="AW56" i="5" s="1"/>
  <c r="AV2" i="4"/>
  <c r="AX4" i="2"/>
  <c r="AX4" i="12" s="1"/>
  <c r="AW2" i="2"/>
  <c r="AW2" i="12" s="1"/>
  <c r="BK186" i="5" l="1"/>
  <c r="BK188" i="5"/>
  <c r="BK187" i="5"/>
  <c r="BK189" i="5"/>
  <c r="BK185" i="5"/>
  <c r="BJ191" i="5"/>
  <c r="BJ75" i="12" s="1"/>
  <c r="BH170" i="5"/>
  <c r="BI106" i="5"/>
  <c r="BJ132" i="5"/>
  <c r="BJ35" i="12" s="1"/>
  <c r="BK130" i="5"/>
  <c r="BK127" i="5"/>
  <c r="BK129" i="5"/>
  <c r="BK128" i="5"/>
  <c r="BK126" i="5"/>
  <c r="AW12" i="12"/>
  <c r="AX10" i="12"/>
  <c r="AX11" i="12" s="1"/>
  <c r="BK182" i="5"/>
  <c r="BK73" i="12" s="1"/>
  <c r="BI109" i="5"/>
  <c r="BI112" i="5" s="1"/>
  <c r="BI173" i="5" s="1"/>
  <c r="BH144" i="5"/>
  <c r="BH36" i="12" s="1"/>
  <c r="BB164" i="5"/>
  <c r="BB165" i="5" s="1"/>
  <c r="BB166" i="5" s="1"/>
  <c r="BB70" i="12" s="1"/>
  <c r="AU64" i="5"/>
  <c r="AU146" i="5" s="1"/>
  <c r="AU33" i="12" s="1"/>
  <c r="AV61" i="5"/>
  <c r="AW57" i="5"/>
  <c r="AW60" i="5" s="1"/>
  <c r="AS137" i="5"/>
  <c r="AS98" i="5"/>
  <c r="BC161" i="5"/>
  <c r="AX4" i="6"/>
  <c r="AW2" i="5"/>
  <c r="AW2" i="6"/>
  <c r="AU24" i="4"/>
  <c r="N68" i="4"/>
  <c r="BE46" i="5"/>
  <c r="BM90" i="5"/>
  <c r="BL93" i="5"/>
  <c r="BL92" i="5"/>
  <c r="BL6" i="5"/>
  <c r="BL121" i="5" s="1"/>
  <c r="BK86" i="5"/>
  <c r="BK85" i="5"/>
  <c r="BK87" i="5"/>
  <c r="BK78" i="5"/>
  <c r="BK77" i="5"/>
  <c r="AU91" i="5"/>
  <c r="AU81" i="5"/>
  <c r="AU82" i="5"/>
  <c r="AU30" i="12" s="1"/>
  <c r="AT91" i="5"/>
  <c r="AT82" i="5"/>
  <c r="AT30" i="12" s="1"/>
  <c r="AT81" i="5"/>
  <c r="BI95" i="5"/>
  <c r="BI141" i="5" s="1"/>
  <c r="AU62" i="4"/>
  <c r="AU63" i="4" s="1"/>
  <c r="AV7" i="4"/>
  <c r="AV5" i="6" s="1"/>
  <c r="AW6" i="4"/>
  <c r="AW59" i="4" s="1"/>
  <c r="AW60" i="4" s="1"/>
  <c r="AV80" i="5"/>
  <c r="AW5" i="4"/>
  <c r="AW66" i="4" s="1"/>
  <c r="AW72" i="4" s="1"/>
  <c r="AV66" i="4"/>
  <c r="AV29" i="4"/>
  <c r="AX4" i="4"/>
  <c r="AX108" i="4" s="1"/>
  <c r="AX4" i="5"/>
  <c r="AX56" i="5" s="1"/>
  <c r="AW2" i="4"/>
  <c r="AY4" i="2"/>
  <c r="AY4" i="12" s="1"/>
  <c r="AX2" i="2"/>
  <c r="AX2" i="12" s="1"/>
  <c r="BK191" i="5" l="1"/>
  <c r="BK75" i="12" s="1"/>
  <c r="BL186" i="5"/>
  <c r="BL188" i="5"/>
  <c r="BL187" i="5"/>
  <c r="BL185" i="5"/>
  <c r="BL189" i="5"/>
  <c r="BI170" i="5"/>
  <c r="BJ106" i="5"/>
  <c r="BK132" i="5"/>
  <c r="BK35" i="12" s="1"/>
  <c r="BL127" i="5"/>
  <c r="BL129" i="5"/>
  <c r="BL128" i="5"/>
  <c r="BL130" i="5"/>
  <c r="BL126" i="5"/>
  <c r="AS100" i="5"/>
  <c r="AX12" i="12"/>
  <c r="AY10" i="12"/>
  <c r="AY11" i="12" s="1"/>
  <c r="BL182" i="5"/>
  <c r="BL73" i="12" s="1"/>
  <c r="BJ109" i="5"/>
  <c r="BJ112" i="5" s="1"/>
  <c r="BJ173" i="5" s="1"/>
  <c r="BC164" i="5"/>
  <c r="BC165" i="5" s="1"/>
  <c r="BC166" i="5" s="1"/>
  <c r="BC70" i="12" s="1"/>
  <c r="AV64" i="5"/>
  <c r="AV146" i="5" s="1"/>
  <c r="AV33" i="12" s="1"/>
  <c r="AW61" i="5"/>
  <c r="AX57" i="5"/>
  <c r="AX60" i="5" s="1"/>
  <c r="AT137" i="5"/>
  <c r="AT98" i="5"/>
  <c r="AU137" i="5"/>
  <c r="AU98" i="5"/>
  <c r="BD161" i="5"/>
  <c r="AY4" i="6"/>
  <c r="AX2" i="5"/>
  <c r="AX2" i="6"/>
  <c r="AV24" i="4"/>
  <c r="N69" i="4"/>
  <c r="BN90" i="5"/>
  <c r="BM93" i="5"/>
  <c r="BM92" i="5"/>
  <c r="BF46" i="5"/>
  <c r="BM6" i="5"/>
  <c r="BM121" i="5" s="1"/>
  <c r="BL85" i="5"/>
  <c r="BL86" i="5"/>
  <c r="BL87" i="5"/>
  <c r="BL78" i="5"/>
  <c r="BL77" i="5"/>
  <c r="BI96" i="5"/>
  <c r="BI142" i="5" s="1"/>
  <c r="BI144" i="5" s="1"/>
  <c r="BI36" i="12" s="1"/>
  <c r="AV91" i="5"/>
  <c r="AV82" i="5"/>
  <c r="AV30" i="12" s="1"/>
  <c r="AV81" i="5"/>
  <c r="BJ95" i="5"/>
  <c r="BJ141" i="5" s="1"/>
  <c r="AX6" i="4"/>
  <c r="AX59" i="4" s="1"/>
  <c r="AX60" i="4" s="1"/>
  <c r="AW79" i="4"/>
  <c r="AW73" i="4"/>
  <c r="AW71" i="4"/>
  <c r="AW77" i="4"/>
  <c r="AW74" i="4"/>
  <c r="AW76" i="4"/>
  <c r="AW78" i="4"/>
  <c r="AW68" i="4"/>
  <c r="AW80" i="5"/>
  <c r="AW69" i="4"/>
  <c r="AW7" i="4"/>
  <c r="AW5" i="6" s="1"/>
  <c r="AW75" i="4"/>
  <c r="AW70" i="4"/>
  <c r="AW29" i="4"/>
  <c r="AW61" i="4" s="1"/>
  <c r="AY4" i="4"/>
  <c r="AY108" i="4" s="1"/>
  <c r="AY4" i="5"/>
  <c r="AY56" i="5" s="1"/>
  <c r="AV71" i="4"/>
  <c r="AV79" i="4"/>
  <c r="AV74" i="4"/>
  <c r="AV69" i="4"/>
  <c r="AV70" i="4"/>
  <c r="AV77" i="4"/>
  <c r="AV73" i="4"/>
  <c r="AV76" i="4"/>
  <c r="AV68" i="4"/>
  <c r="AV78" i="4"/>
  <c r="AV72" i="4"/>
  <c r="AV75" i="4"/>
  <c r="AV61" i="4"/>
  <c r="AV62" i="4" s="1"/>
  <c r="AV63" i="4" s="1"/>
  <c r="AX5" i="4"/>
  <c r="AX2" i="4"/>
  <c r="AZ4" i="2"/>
  <c r="AZ4" i="12" s="1"/>
  <c r="AY2" i="2"/>
  <c r="AY2" i="12" s="1"/>
  <c r="BL191" i="5" l="1"/>
  <c r="BL75" i="12" s="1"/>
  <c r="BM189" i="5"/>
  <c r="BM185" i="5"/>
  <c r="BM188" i="5"/>
  <c r="BM187" i="5"/>
  <c r="BM186" i="5"/>
  <c r="BJ170" i="5"/>
  <c r="BK106" i="5"/>
  <c r="BL132" i="5"/>
  <c r="BL35" i="12" s="1"/>
  <c r="BM129" i="5"/>
  <c r="BM126" i="5"/>
  <c r="BM130" i="5"/>
  <c r="BM127" i="5"/>
  <c r="BM128" i="5"/>
  <c r="AT100" i="5"/>
  <c r="AU100" i="5"/>
  <c r="AZ10" i="12"/>
  <c r="AZ11" i="12" s="1"/>
  <c r="AY12" i="12"/>
  <c r="BM182" i="5"/>
  <c r="BM73" i="12" s="1"/>
  <c r="BK109" i="5"/>
  <c r="BK112" i="5" s="1"/>
  <c r="BK173" i="5" s="1"/>
  <c r="BD164" i="5"/>
  <c r="BD165" i="5" s="1"/>
  <c r="BD166" i="5" s="1"/>
  <c r="BD70" i="12" s="1"/>
  <c r="AW64" i="5"/>
  <c r="AW146" i="5" s="1"/>
  <c r="AW33" i="12" s="1"/>
  <c r="AX61" i="5"/>
  <c r="AX64" i="5" s="1"/>
  <c r="AX146" i="5" s="1"/>
  <c r="AX33" i="12" s="1"/>
  <c r="AY57" i="5"/>
  <c r="AY60" i="5" s="1"/>
  <c r="AV137" i="5"/>
  <c r="AV98" i="5"/>
  <c r="BE161" i="5"/>
  <c r="AZ4" i="6"/>
  <c r="AY2" i="5"/>
  <c r="AY2" i="6"/>
  <c r="AW24" i="4"/>
  <c r="AX80" i="5"/>
  <c r="AX81" i="5" s="1"/>
  <c r="N70" i="4"/>
  <c r="BG46" i="5"/>
  <c r="BO90" i="5"/>
  <c r="BN93" i="5"/>
  <c r="BN92" i="5"/>
  <c r="BN6" i="5"/>
  <c r="BN121" i="5" s="1"/>
  <c r="BM85" i="5"/>
  <c r="BM86" i="5"/>
  <c r="BM87" i="5"/>
  <c r="BM77" i="5"/>
  <c r="BM78" i="5"/>
  <c r="BJ96" i="5"/>
  <c r="BJ142" i="5" s="1"/>
  <c r="BJ144" i="5" s="1"/>
  <c r="BJ36" i="12" s="1"/>
  <c r="AW91" i="5"/>
  <c r="AW82" i="5"/>
  <c r="AW30" i="12" s="1"/>
  <c r="AW81" i="5"/>
  <c r="BK95" i="5"/>
  <c r="BK141" i="5" s="1"/>
  <c r="AY6" i="4"/>
  <c r="AY59" i="4" s="1"/>
  <c r="AY60" i="4" s="1"/>
  <c r="AX7" i="4"/>
  <c r="AX5" i="6" s="1"/>
  <c r="AY5" i="4"/>
  <c r="AY66" i="4" s="1"/>
  <c r="AY75" i="4" s="1"/>
  <c r="AX29" i="4"/>
  <c r="AX61" i="4" s="1"/>
  <c r="AX66" i="4"/>
  <c r="AZ4" i="4"/>
  <c r="AZ108" i="4" s="1"/>
  <c r="AZ4" i="5"/>
  <c r="AZ56" i="5" s="1"/>
  <c r="AW62" i="4"/>
  <c r="AW63" i="4" s="1"/>
  <c r="AY2" i="4"/>
  <c r="BA4" i="2"/>
  <c r="BA4" i="12" s="1"/>
  <c r="AZ2" i="2"/>
  <c r="AZ2" i="12" s="1"/>
  <c r="BN186" i="5" l="1"/>
  <c r="BN189" i="5"/>
  <c r="BN187" i="5"/>
  <c r="BN188" i="5"/>
  <c r="BN185" i="5"/>
  <c r="BM191" i="5"/>
  <c r="BM75" i="12" s="1"/>
  <c r="BK170" i="5"/>
  <c r="BL106" i="5"/>
  <c r="BM132" i="5"/>
  <c r="BM35" i="12" s="1"/>
  <c r="BN129" i="5"/>
  <c r="BN126" i="5"/>
  <c r="BN128" i="5"/>
  <c r="BN130" i="5"/>
  <c r="BN127" i="5"/>
  <c r="AZ12" i="12"/>
  <c r="BA10" i="12"/>
  <c r="BA11" i="12" s="1"/>
  <c r="AV100" i="5"/>
  <c r="BN182" i="5"/>
  <c r="BN73" i="12" s="1"/>
  <c r="BL109" i="5"/>
  <c r="BL112" i="5" s="1"/>
  <c r="BL173" i="5" s="1"/>
  <c r="BE164" i="5"/>
  <c r="BE165" i="5" s="1"/>
  <c r="BE166" i="5" s="1"/>
  <c r="BE70" i="12" s="1"/>
  <c r="AY61" i="5"/>
  <c r="AZ57" i="5"/>
  <c r="AZ60" i="5" s="1"/>
  <c r="AW137" i="5"/>
  <c r="AW98" i="5"/>
  <c r="BF161" i="5"/>
  <c r="BA4" i="6"/>
  <c r="AZ2" i="5"/>
  <c r="AZ2" i="6"/>
  <c r="AX24" i="4"/>
  <c r="AX82" i="5"/>
  <c r="AX30" i="12" s="1"/>
  <c r="AX91" i="5"/>
  <c r="N71" i="4"/>
  <c r="BP90" i="5"/>
  <c r="BO93" i="5"/>
  <c r="BO92" i="5"/>
  <c r="BH46" i="5"/>
  <c r="BO6" i="5"/>
  <c r="BO121" i="5" s="1"/>
  <c r="BN86" i="5"/>
  <c r="BN85" i="5"/>
  <c r="BN87" i="5"/>
  <c r="BN77" i="5"/>
  <c r="BN78" i="5"/>
  <c r="BK96" i="5"/>
  <c r="BK142" i="5" s="1"/>
  <c r="BK144" i="5" s="1"/>
  <c r="BK36" i="12" s="1"/>
  <c r="BL95" i="5"/>
  <c r="BL141" i="5" s="1"/>
  <c r="AY7" i="4"/>
  <c r="AY5" i="6" s="1"/>
  <c r="AY68" i="4"/>
  <c r="AY76" i="4"/>
  <c r="AY80" i="5"/>
  <c r="AY77" i="4"/>
  <c r="AY72" i="4"/>
  <c r="AY29" i="4"/>
  <c r="AY61" i="4" s="1"/>
  <c r="AY79" i="4"/>
  <c r="AY69" i="4"/>
  <c r="AY70" i="4"/>
  <c r="AY74" i="4"/>
  <c r="AY78" i="4"/>
  <c r="AY73" i="4"/>
  <c r="AY71" i="4"/>
  <c r="AZ6" i="4"/>
  <c r="AZ59" i="4" s="1"/>
  <c r="AZ60" i="4" s="1"/>
  <c r="AZ5" i="4"/>
  <c r="AZ29" i="4" s="1"/>
  <c r="AZ61" i="4" s="1"/>
  <c r="BA4" i="4"/>
  <c r="BA108" i="4" s="1"/>
  <c r="BA4" i="5"/>
  <c r="BA56" i="5" s="1"/>
  <c r="AX73" i="4"/>
  <c r="AX74" i="4"/>
  <c r="AX69" i="4"/>
  <c r="AX76" i="4"/>
  <c r="AX77" i="4"/>
  <c r="AX68" i="4"/>
  <c r="AX71" i="4"/>
  <c r="AX72" i="4"/>
  <c r="AX70" i="4"/>
  <c r="AX79" i="4"/>
  <c r="AX75" i="4"/>
  <c r="AX78" i="4"/>
  <c r="AX62" i="4"/>
  <c r="AX63" i="4" s="1"/>
  <c r="AZ2" i="4"/>
  <c r="BB4" i="2"/>
  <c r="BB4" i="12" s="1"/>
  <c r="BB10" i="12" s="1"/>
  <c r="BA2" i="2"/>
  <c r="BA2" i="12" s="1"/>
  <c r="BN191" i="5" l="1"/>
  <c r="BN75" i="12" s="1"/>
  <c r="BO186" i="5"/>
  <c r="BO188" i="5"/>
  <c r="BO185" i="5"/>
  <c r="BO187" i="5"/>
  <c r="BO189" i="5"/>
  <c r="BL170" i="5"/>
  <c r="BM106" i="5"/>
  <c r="BN132" i="5"/>
  <c r="BN35" i="12" s="1"/>
  <c r="BO126" i="5"/>
  <c r="BO128" i="5"/>
  <c r="BO127" i="5"/>
  <c r="BO129" i="5"/>
  <c r="BO130" i="5"/>
  <c r="BB11" i="12"/>
  <c r="AW100" i="5"/>
  <c r="BA12" i="12"/>
  <c r="BO182" i="5"/>
  <c r="BO73" i="12" s="1"/>
  <c r="BM109" i="5"/>
  <c r="BM112" i="5" s="1"/>
  <c r="BM173" i="5" s="1"/>
  <c r="BF164" i="5"/>
  <c r="BF165" i="5" s="1"/>
  <c r="BF166" i="5" s="1"/>
  <c r="BF70" i="12" s="1"/>
  <c r="AY64" i="5"/>
  <c r="AY146" i="5" s="1"/>
  <c r="AY33" i="12" s="1"/>
  <c r="AZ61" i="5"/>
  <c r="AZ64" i="5" s="1"/>
  <c r="AZ146" i="5" s="1"/>
  <c r="AZ33" i="12" s="1"/>
  <c r="BA57" i="5"/>
  <c r="BA60" i="5" s="1"/>
  <c r="AX137" i="5"/>
  <c r="AX98" i="5"/>
  <c r="BG161" i="5"/>
  <c r="BB4" i="6"/>
  <c r="BA2" i="5"/>
  <c r="BA2" i="6"/>
  <c r="AY24" i="4"/>
  <c r="N72" i="4"/>
  <c r="BI46" i="5"/>
  <c r="BQ90" i="5"/>
  <c r="BP93" i="5"/>
  <c r="BP92" i="5"/>
  <c r="BP6" i="5"/>
  <c r="BP121" i="5" s="1"/>
  <c r="BO86" i="5"/>
  <c r="BO85" i="5"/>
  <c r="BO87" i="5"/>
  <c r="BO77" i="5"/>
  <c r="BO78" i="5"/>
  <c r="AY91" i="5"/>
  <c r="AY82" i="5"/>
  <c r="AY30" i="12" s="1"/>
  <c r="AY81" i="5"/>
  <c r="BL96" i="5"/>
  <c r="BL142" i="5" s="1"/>
  <c r="BL144" i="5" s="1"/>
  <c r="BL36" i="12" s="1"/>
  <c r="BM95" i="5"/>
  <c r="BM141" i="5" s="1"/>
  <c r="BA5" i="4"/>
  <c r="BA66" i="4" s="1"/>
  <c r="BA70" i="4" s="1"/>
  <c r="BA6" i="4"/>
  <c r="AZ7" i="4"/>
  <c r="AZ5" i="6" s="1"/>
  <c r="AZ66" i="4"/>
  <c r="AZ70" i="4" s="1"/>
  <c r="AY62" i="4"/>
  <c r="AZ80" i="5"/>
  <c r="BB4" i="4"/>
  <c r="BB108" i="4" s="1"/>
  <c r="BB4" i="5"/>
  <c r="BB56" i="5" s="1"/>
  <c r="BA2" i="4"/>
  <c r="BC4" i="2"/>
  <c r="BC4" i="12" s="1"/>
  <c r="BC10" i="12" s="1"/>
  <c r="BB2" i="2"/>
  <c r="BB2" i="12" s="1"/>
  <c r="BO191" i="5" l="1"/>
  <c r="BO75" i="12" s="1"/>
  <c r="BP186" i="5"/>
  <c r="BP189" i="5"/>
  <c r="BP185" i="5"/>
  <c r="BP187" i="5"/>
  <c r="BP188" i="5"/>
  <c r="BM170" i="5"/>
  <c r="BN106" i="5"/>
  <c r="BO132" i="5"/>
  <c r="BO35" i="12" s="1"/>
  <c r="BP128" i="5"/>
  <c r="BP130" i="5"/>
  <c r="BP129" i="5"/>
  <c r="BP126" i="5"/>
  <c r="BP127" i="5"/>
  <c r="BB12" i="12"/>
  <c r="AX100" i="5"/>
  <c r="BC11" i="12"/>
  <c r="BP182" i="5"/>
  <c r="BP73" i="12" s="1"/>
  <c r="BN109" i="5"/>
  <c r="BN112" i="5" s="1"/>
  <c r="BN173" i="5" s="1"/>
  <c r="BG164" i="5"/>
  <c r="BG165" i="5" s="1"/>
  <c r="BG166" i="5" s="1"/>
  <c r="BG70" i="12" s="1"/>
  <c r="BA61" i="5"/>
  <c r="BA64" i="5" s="1"/>
  <c r="BA146" i="5" s="1"/>
  <c r="BA33" i="12" s="1"/>
  <c r="BB57" i="5"/>
  <c r="BB60" i="5" s="1"/>
  <c r="AY137" i="5"/>
  <c r="AY98" i="5"/>
  <c r="BH161" i="5"/>
  <c r="BC4" i="6"/>
  <c r="BB2" i="5"/>
  <c r="BB2" i="6"/>
  <c r="AZ24" i="4"/>
  <c r="BA29" i="4"/>
  <c r="BA61" i="4" s="1"/>
  <c r="BA74" i="4"/>
  <c r="BA72" i="4"/>
  <c r="BA79" i="4"/>
  <c r="BA78" i="4"/>
  <c r="AZ78" i="4"/>
  <c r="BA77" i="4"/>
  <c r="BA73" i="4"/>
  <c r="BA75" i="4"/>
  <c r="BA76" i="4"/>
  <c r="BA68" i="4"/>
  <c r="BA71" i="4"/>
  <c r="BA69" i="4"/>
  <c r="BA59" i="4"/>
  <c r="BA60" i="4" s="1"/>
  <c r="BA80" i="5" s="1"/>
  <c r="N73" i="4"/>
  <c r="BR90" i="5"/>
  <c r="BQ93" i="5"/>
  <c r="BQ92" i="5"/>
  <c r="BJ46" i="5"/>
  <c r="BQ6" i="5"/>
  <c r="BQ121" i="5" s="1"/>
  <c r="BP86" i="5"/>
  <c r="BP85" i="5"/>
  <c r="BP87" i="5"/>
  <c r="BP77" i="5"/>
  <c r="BP78" i="5"/>
  <c r="AZ91" i="5"/>
  <c r="AZ81" i="5"/>
  <c r="AZ82" i="5"/>
  <c r="AZ30" i="12" s="1"/>
  <c r="BM96" i="5"/>
  <c r="BM142" i="5" s="1"/>
  <c r="BM144" i="5" s="1"/>
  <c r="BM36" i="12" s="1"/>
  <c r="BN95" i="5"/>
  <c r="BN141" i="5" s="1"/>
  <c r="BA7" i="4"/>
  <c r="BA5" i="6" s="1"/>
  <c r="AZ73" i="4"/>
  <c r="AZ79" i="4"/>
  <c r="AZ74" i="4"/>
  <c r="AZ76" i="4"/>
  <c r="AZ69" i="4"/>
  <c r="AZ68" i="4"/>
  <c r="AZ72" i="4"/>
  <c r="AZ71" i="4"/>
  <c r="AZ77" i="4"/>
  <c r="AZ75" i="4"/>
  <c r="BB6" i="4"/>
  <c r="BB59" i="4" s="1"/>
  <c r="BB60" i="4" s="1"/>
  <c r="AY63" i="4"/>
  <c r="AZ62" i="4"/>
  <c r="AZ63" i="4" s="1"/>
  <c r="BB5" i="4"/>
  <c r="BB29" i="4" s="1"/>
  <c r="BB61" i="4" s="1"/>
  <c r="BC4" i="4"/>
  <c r="BC108" i="4" s="1"/>
  <c r="BC4" i="5"/>
  <c r="BC56" i="5" s="1"/>
  <c r="BB2" i="4"/>
  <c r="BD4" i="2"/>
  <c r="BD4" i="12" s="1"/>
  <c r="BC2" i="2"/>
  <c r="BC2" i="12" s="1"/>
  <c r="BQ187" i="5" l="1"/>
  <c r="BQ186" i="5"/>
  <c r="BQ185" i="5"/>
  <c r="BQ189" i="5"/>
  <c r="BQ188" i="5"/>
  <c r="BP191" i="5"/>
  <c r="BP75" i="12" s="1"/>
  <c r="BN170" i="5"/>
  <c r="BO106" i="5"/>
  <c r="BP132" i="5"/>
  <c r="BP35" i="12" s="1"/>
  <c r="BQ128" i="5"/>
  <c r="BQ130" i="5"/>
  <c r="BQ129" i="5"/>
  <c r="BQ126" i="5"/>
  <c r="BQ127" i="5"/>
  <c r="BD10" i="12"/>
  <c r="BD11" i="12" s="1"/>
  <c r="AY100" i="5"/>
  <c r="BC12" i="12"/>
  <c r="BQ182" i="5"/>
  <c r="BQ73" i="12" s="1"/>
  <c r="BO109" i="5"/>
  <c r="BO112" i="5" s="1"/>
  <c r="BO173" i="5" s="1"/>
  <c r="BH164" i="5"/>
  <c r="BH165" i="5" s="1"/>
  <c r="BH166" i="5" s="1"/>
  <c r="BH70" i="12" s="1"/>
  <c r="BB61" i="5"/>
  <c r="BB64" i="5" s="1"/>
  <c r="BB146" i="5" s="1"/>
  <c r="BB33" i="12" s="1"/>
  <c r="BC57" i="5"/>
  <c r="BC60" i="5" s="1"/>
  <c r="AZ137" i="5"/>
  <c r="AZ98" i="5"/>
  <c r="BI161" i="5"/>
  <c r="BD4" i="6"/>
  <c r="BC2" i="5"/>
  <c r="BC2" i="6"/>
  <c r="BA24" i="4"/>
  <c r="BA91" i="5"/>
  <c r="BA82" i="5"/>
  <c r="BA30" i="12" s="1"/>
  <c r="BA81" i="5"/>
  <c r="N74" i="4"/>
  <c r="BK46" i="5"/>
  <c r="BS90" i="5"/>
  <c r="BR93" i="5"/>
  <c r="BR92" i="5"/>
  <c r="BR6" i="5"/>
  <c r="BR121" i="5" s="1"/>
  <c r="BQ85" i="5"/>
  <c r="BQ86" i="5"/>
  <c r="BQ87" i="5"/>
  <c r="BQ78" i="5"/>
  <c r="BQ77" i="5"/>
  <c r="BN96" i="5"/>
  <c r="BN142" i="5" s="1"/>
  <c r="BN144" i="5" s="1"/>
  <c r="BN36" i="12" s="1"/>
  <c r="BO95" i="5"/>
  <c r="BO141" i="5" s="1"/>
  <c r="BB80" i="5"/>
  <c r="BB7" i="4"/>
  <c r="BB5" i="6" s="1"/>
  <c r="BC6" i="4"/>
  <c r="BC59" i="4" s="1"/>
  <c r="BC60" i="4" s="1"/>
  <c r="BC5" i="4"/>
  <c r="BC66" i="4" s="1"/>
  <c r="BC69" i="4" s="1"/>
  <c r="BB66" i="4"/>
  <c r="BB70" i="4" s="1"/>
  <c r="BA62" i="4"/>
  <c r="BA63" i="4" s="1"/>
  <c r="BD4" i="4"/>
  <c r="BD108" i="4" s="1"/>
  <c r="BD4" i="5"/>
  <c r="BD56" i="5" s="1"/>
  <c r="BC2" i="4"/>
  <c r="BE4" i="2"/>
  <c r="BE4" i="12" s="1"/>
  <c r="BD2" i="2"/>
  <c r="BD2" i="12" s="1"/>
  <c r="BR186" i="5" l="1"/>
  <c r="BR187" i="5"/>
  <c r="BR185" i="5"/>
  <c r="BR189" i="5"/>
  <c r="BR188" i="5"/>
  <c r="BQ191" i="5"/>
  <c r="BQ75" i="12" s="1"/>
  <c r="BO170" i="5"/>
  <c r="BP106" i="5"/>
  <c r="BQ132" i="5"/>
  <c r="BQ35" i="12" s="1"/>
  <c r="BR130" i="5"/>
  <c r="BR127" i="5"/>
  <c r="BR126" i="5"/>
  <c r="BR128" i="5"/>
  <c r="BR129" i="5"/>
  <c r="AZ100" i="5"/>
  <c r="BD12" i="12"/>
  <c r="BE10" i="12"/>
  <c r="BE11" i="12" s="1"/>
  <c r="BR182" i="5"/>
  <c r="BR73" i="12" s="1"/>
  <c r="BP109" i="5"/>
  <c r="BP112" i="5" s="1"/>
  <c r="BP173" i="5" s="1"/>
  <c r="BI164" i="5"/>
  <c r="BI165" i="5" s="1"/>
  <c r="BI166" i="5" s="1"/>
  <c r="BI70" i="12" s="1"/>
  <c r="BC61" i="5"/>
  <c r="BD57" i="5"/>
  <c r="BD60" i="5" s="1"/>
  <c r="BA137" i="5"/>
  <c r="BA98" i="5"/>
  <c r="BJ161" i="5"/>
  <c r="BE4" i="6"/>
  <c r="BD2" i="5"/>
  <c r="BD2" i="6"/>
  <c r="BB24" i="4"/>
  <c r="N75" i="4"/>
  <c r="BT90" i="5"/>
  <c r="BS93" i="5"/>
  <c r="BS92" i="5"/>
  <c r="BL46" i="5"/>
  <c r="BB62" i="4"/>
  <c r="BB63" i="4" s="1"/>
  <c r="BS6" i="5"/>
  <c r="BS121" i="5" s="1"/>
  <c r="BR86" i="5"/>
  <c r="BR85" i="5"/>
  <c r="BR87" i="5"/>
  <c r="BR77" i="5"/>
  <c r="BR78" i="5"/>
  <c r="BO96" i="5"/>
  <c r="BO142" i="5" s="1"/>
  <c r="BO144" i="5" s="1"/>
  <c r="BO36" i="12" s="1"/>
  <c r="BB91" i="5"/>
  <c r="BB81" i="5"/>
  <c r="BB82" i="5"/>
  <c r="BB30" i="12" s="1"/>
  <c r="BP95" i="5"/>
  <c r="BP141" i="5" s="1"/>
  <c r="BP96" i="5"/>
  <c r="BP142" i="5" s="1"/>
  <c r="BC70" i="4"/>
  <c r="BC7" i="4"/>
  <c r="BC5" i="6" s="1"/>
  <c r="BC79" i="4"/>
  <c r="BC68" i="4"/>
  <c r="BC80" i="5"/>
  <c r="BB68" i="4"/>
  <c r="BB76" i="4"/>
  <c r="BB74" i="4"/>
  <c r="BB69" i="4"/>
  <c r="BC78" i="4"/>
  <c r="BC75" i="4"/>
  <c r="BC29" i="4"/>
  <c r="BC61" i="4" s="1"/>
  <c r="BB77" i="4"/>
  <c r="BC76" i="4"/>
  <c r="BB78" i="4"/>
  <c r="BD5" i="4"/>
  <c r="BD66" i="4" s="1"/>
  <c r="BD70" i="4" s="1"/>
  <c r="BB72" i="4"/>
  <c r="BB75" i="4"/>
  <c r="BD6" i="4"/>
  <c r="BD59" i="4" s="1"/>
  <c r="BD60" i="4" s="1"/>
  <c r="BC73" i="4"/>
  <c r="BB71" i="4"/>
  <c r="BB79" i="4"/>
  <c r="BC71" i="4"/>
  <c r="BC72" i="4"/>
  <c r="BC77" i="4"/>
  <c r="BC74" i="4"/>
  <c r="BB73" i="4"/>
  <c r="BE4" i="4"/>
  <c r="BE108" i="4" s="1"/>
  <c r="BE4" i="5"/>
  <c r="BE56" i="5" s="1"/>
  <c r="BD2" i="4"/>
  <c r="BF4" i="2"/>
  <c r="BF4" i="12" s="1"/>
  <c r="BE2" i="2"/>
  <c r="BE2" i="12" s="1"/>
  <c r="BS186" i="5" l="1"/>
  <c r="BS188" i="5"/>
  <c r="BS187" i="5"/>
  <c r="BS189" i="5"/>
  <c r="BS185" i="5"/>
  <c r="BR191" i="5"/>
  <c r="BR75" i="12" s="1"/>
  <c r="BP170" i="5"/>
  <c r="BQ106" i="5"/>
  <c r="BR132" i="5"/>
  <c r="BR35" i="12" s="1"/>
  <c r="BS130" i="5"/>
  <c r="BS129" i="5"/>
  <c r="BS127" i="5"/>
  <c r="BS128" i="5"/>
  <c r="BS126" i="5"/>
  <c r="BA100" i="5"/>
  <c r="BE12" i="12"/>
  <c r="BF10" i="12"/>
  <c r="BF11" i="12" s="1"/>
  <c r="BS182" i="5"/>
  <c r="BS73" i="12" s="1"/>
  <c r="BQ109" i="5"/>
  <c r="BQ112" i="5" s="1"/>
  <c r="BQ173" i="5" s="1"/>
  <c r="BP144" i="5"/>
  <c r="BP36" i="12" s="1"/>
  <c r="BJ164" i="5"/>
  <c r="BJ165" i="5" s="1"/>
  <c r="BJ166" i="5" s="1"/>
  <c r="BJ70" i="12" s="1"/>
  <c r="BC64" i="5"/>
  <c r="BC146" i="5" s="1"/>
  <c r="BC33" i="12" s="1"/>
  <c r="BD61" i="5"/>
  <c r="BD64" i="5" s="1"/>
  <c r="BD146" i="5" s="1"/>
  <c r="BD33" i="12" s="1"/>
  <c r="BE57" i="5"/>
  <c r="BE60" i="5" s="1"/>
  <c r="BB137" i="5"/>
  <c r="BB98" i="5"/>
  <c r="BK161" i="5"/>
  <c r="BF4" i="6"/>
  <c r="BE2" i="5"/>
  <c r="BE2" i="6"/>
  <c r="BC24" i="4"/>
  <c r="BC62" i="4"/>
  <c r="BC63" i="4" s="1"/>
  <c r="N76" i="4"/>
  <c r="BM46" i="5"/>
  <c r="BU90" i="5"/>
  <c r="BT93" i="5"/>
  <c r="BT92" i="5"/>
  <c r="BT6" i="5"/>
  <c r="BT121" i="5" s="1"/>
  <c r="BS85" i="5"/>
  <c r="BS86" i="5"/>
  <c r="BS87" i="5"/>
  <c r="BS78" i="5"/>
  <c r="BS77" i="5"/>
  <c r="BC91" i="5"/>
  <c r="BC82" i="5"/>
  <c r="BC30" i="12" s="1"/>
  <c r="BC81" i="5"/>
  <c r="BQ95" i="5"/>
  <c r="BQ141" i="5" s="1"/>
  <c r="BE5" i="4"/>
  <c r="BE66" i="4" s="1"/>
  <c r="BE68" i="4" s="1"/>
  <c r="BE6" i="4"/>
  <c r="BD29" i="4"/>
  <c r="BD75" i="4"/>
  <c r="BD73" i="4"/>
  <c r="BD76" i="4"/>
  <c r="BD77" i="4"/>
  <c r="BD78" i="4"/>
  <c r="BD69" i="4"/>
  <c r="BD68" i="4"/>
  <c r="BD74" i="4"/>
  <c r="BD80" i="5"/>
  <c r="BD71" i="4"/>
  <c r="BD79" i="4"/>
  <c r="BD72" i="4"/>
  <c r="BD7" i="4"/>
  <c r="BD5" i="6" s="1"/>
  <c r="BF4" i="4"/>
  <c r="BF108" i="4" s="1"/>
  <c r="BF4" i="5"/>
  <c r="BF56" i="5" s="1"/>
  <c r="BE2" i="4"/>
  <c r="BG4" i="2"/>
  <c r="BG4" i="12" s="1"/>
  <c r="BF2" i="2"/>
  <c r="BF2" i="12" s="1"/>
  <c r="BS191" i="5" l="1"/>
  <c r="BS75" i="12" s="1"/>
  <c r="BT186" i="5"/>
  <c r="BT188" i="5"/>
  <c r="BT185" i="5"/>
  <c r="BT187" i="5"/>
  <c r="BT189" i="5"/>
  <c r="BQ170" i="5"/>
  <c r="BR106" i="5"/>
  <c r="BS132" i="5"/>
  <c r="BS35" i="12" s="1"/>
  <c r="BT127" i="5"/>
  <c r="BT129" i="5"/>
  <c r="BT128" i="5"/>
  <c r="BT130" i="5"/>
  <c r="BT126" i="5"/>
  <c r="BB100" i="5"/>
  <c r="BG10" i="12"/>
  <c r="BG11" i="12" s="1"/>
  <c r="BF12" i="12"/>
  <c r="BT182" i="5"/>
  <c r="BT73" i="12" s="1"/>
  <c r="BR109" i="5"/>
  <c r="BR112" i="5" s="1"/>
  <c r="BR173" i="5" s="1"/>
  <c r="BK164" i="5"/>
  <c r="BK165" i="5" s="1"/>
  <c r="BK166" i="5" s="1"/>
  <c r="BK70" i="12" s="1"/>
  <c r="BE61" i="5"/>
  <c r="BF57" i="5"/>
  <c r="BF60" i="5" s="1"/>
  <c r="BC137" i="5"/>
  <c r="BC98" i="5"/>
  <c r="BL161" i="5"/>
  <c r="BG4" i="6"/>
  <c r="BF2" i="5"/>
  <c r="BF2" i="6"/>
  <c r="BD24" i="4"/>
  <c r="BE76" i="4"/>
  <c r="BE74" i="4"/>
  <c r="BE70" i="4"/>
  <c r="BE75" i="4"/>
  <c r="BE29" i="4"/>
  <c r="BE61" i="4" s="1"/>
  <c r="BE69" i="4"/>
  <c r="BE78" i="4"/>
  <c r="BE79" i="4"/>
  <c r="BE72" i="4"/>
  <c r="BE77" i="4"/>
  <c r="BE73" i="4"/>
  <c r="BE7" i="4"/>
  <c r="BE5" i="6" s="1"/>
  <c r="BE59" i="4"/>
  <c r="BE60" i="4" s="1"/>
  <c r="BE80" i="5" s="1"/>
  <c r="N77" i="4"/>
  <c r="BV90" i="5"/>
  <c r="BU93" i="5"/>
  <c r="BU92" i="5"/>
  <c r="BN46" i="5"/>
  <c r="BU6" i="5"/>
  <c r="BU121" i="5" s="1"/>
  <c r="BT85" i="5"/>
  <c r="BT86" i="5"/>
  <c r="BT87" i="5"/>
  <c r="BT77" i="5"/>
  <c r="BT78" i="5"/>
  <c r="BQ96" i="5"/>
  <c r="BQ142" i="5" s="1"/>
  <c r="BQ144" i="5" s="1"/>
  <c r="BQ36" i="12" s="1"/>
  <c r="BD91" i="5"/>
  <c r="BD81" i="5"/>
  <c r="BD82" i="5"/>
  <c r="BD30" i="12" s="1"/>
  <c r="BR95" i="5"/>
  <c r="BR141" i="5" s="1"/>
  <c r="BE71" i="4"/>
  <c r="BD61" i="4"/>
  <c r="BD62" i="4" s="1"/>
  <c r="BD63" i="4" s="1"/>
  <c r="BF6" i="4"/>
  <c r="BF59" i="4" s="1"/>
  <c r="BF60" i="4" s="1"/>
  <c r="BF5" i="4"/>
  <c r="BF66" i="4" s="1"/>
  <c r="BF73" i="4" s="1"/>
  <c r="BG4" i="4"/>
  <c r="BG108" i="4" s="1"/>
  <c r="BG4" i="5"/>
  <c r="BG56" i="5" s="1"/>
  <c r="BF2" i="4"/>
  <c r="BH4" i="2"/>
  <c r="BH4" i="12" s="1"/>
  <c r="BG2" i="2"/>
  <c r="BG2" i="12" s="1"/>
  <c r="BU188" i="5" l="1"/>
  <c r="BU186" i="5"/>
  <c r="BU185" i="5"/>
  <c r="BU189" i="5"/>
  <c r="BU187" i="5"/>
  <c r="BT191" i="5"/>
  <c r="BT75" i="12" s="1"/>
  <c r="BR170" i="5"/>
  <c r="BS106" i="5"/>
  <c r="BT132" i="5"/>
  <c r="BT35" i="12" s="1"/>
  <c r="BU129" i="5"/>
  <c r="BU126" i="5"/>
  <c r="BU130" i="5"/>
  <c r="BU127" i="5"/>
  <c r="BU128" i="5"/>
  <c r="BC100" i="5"/>
  <c r="BG12" i="12"/>
  <c r="BH10" i="12"/>
  <c r="BH11" i="12" s="1"/>
  <c r="BU182" i="5"/>
  <c r="BU73" i="12" s="1"/>
  <c r="BS109" i="5"/>
  <c r="BS112" i="5" s="1"/>
  <c r="BS173" i="5" s="1"/>
  <c r="BL164" i="5"/>
  <c r="BL165" i="5" s="1"/>
  <c r="BL166" i="5" s="1"/>
  <c r="BL70" i="12" s="1"/>
  <c r="BE64" i="5"/>
  <c r="BE146" i="5" s="1"/>
  <c r="BE33" i="12" s="1"/>
  <c r="BF61" i="5"/>
  <c r="BF64" i="5" s="1"/>
  <c r="BF146" i="5" s="1"/>
  <c r="BF33" i="12" s="1"/>
  <c r="BG57" i="5"/>
  <c r="BG60" i="5" s="1"/>
  <c r="BD137" i="5"/>
  <c r="BD98" i="5"/>
  <c r="BM161" i="5"/>
  <c r="BH4" i="6"/>
  <c r="BG2" i="5"/>
  <c r="BG2" i="6"/>
  <c r="BE24" i="4"/>
  <c r="N78" i="4"/>
  <c r="BO46" i="5"/>
  <c r="BW90" i="5"/>
  <c r="BV93" i="5"/>
  <c r="BV92" i="5"/>
  <c r="BV6" i="5"/>
  <c r="BV121" i="5" s="1"/>
  <c r="BU86" i="5"/>
  <c r="BU85" i="5"/>
  <c r="BU87" i="5"/>
  <c r="BU77" i="5"/>
  <c r="BU78" i="5"/>
  <c r="BE91" i="5"/>
  <c r="BE81" i="5"/>
  <c r="BE82" i="5"/>
  <c r="BE30" i="12" s="1"/>
  <c r="BR96" i="5"/>
  <c r="BR142" i="5" s="1"/>
  <c r="BR144" i="5" s="1"/>
  <c r="BR36" i="12" s="1"/>
  <c r="BS95" i="5"/>
  <c r="BS141" i="5" s="1"/>
  <c r="BS96" i="5"/>
  <c r="BS142" i="5" s="1"/>
  <c r="BF74" i="4"/>
  <c r="BF7" i="4"/>
  <c r="BF5" i="6" s="1"/>
  <c r="BF71" i="4"/>
  <c r="BF72" i="4"/>
  <c r="BF29" i="4"/>
  <c r="BF70" i="4"/>
  <c r="BF75" i="4"/>
  <c r="BF76" i="4"/>
  <c r="BF77" i="4"/>
  <c r="BF80" i="5"/>
  <c r="BE62" i="4"/>
  <c r="BE63" i="4" s="1"/>
  <c r="BF69" i="4"/>
  <c r="BF68" i="4"/>
  <c r="BF78" i="4"/>
  <c r="BF79" i="4"/>
  <c r="BG5" i="4"/>
  <c r="BG66" i="4" s="1"/>
  <c r="BG73" i="4" s="1"/>
  <c r="BG6" i="4"/>
  <c r="BG59" i="4" s="1"/>
  <c r="BG60" i="4" s="1"/>
  <c r="BH4" i="4"/>
  <c r="BH108" i="4" s="1"/>
  <c r="BH4" i="5"/>
  <c r="BH56" i="5" s="1"/>
  <c r="BG2" i="4"/>
  <c r="BI4" i="2"/>
  <c r="BI4" i="12" s="1"/>
  <c r="BH2" i="2"/>
  <c r="BH2" i="12" s="1"/>
  <c r="BU191" i="5" l="1"/>
  <c r="BU75" i="12" s="1"/>
  <c r="BV189" i="5"/>
  <c r="BV185" i="5"/>
  <c r="BV186" i="5"/>
  <c r="BV187" i="5"/>
  <c r="BV188" i="5"/>
  <c r="BS170" i="5"/>
  <c r="BT106" i="5"/>
  <c r="BU132" i="5"/>
  <c r="BU35" i="12" s="1"/>
  <c r="BV129" i="5"/>
  <c r="BV128" i="5"/>
  <c r="BV126" i="5"/>
  <c r="BV130" i="5"/>
  <c r="BV127" i="5"/>
  <c r="BD100" i="5"/>
  <c r="BH12" i="12"/>
  <c r="BI10" i="12"/>
  <c r="BI11" i="12" s="1"/>
  <c r="BV182" i="5"/>
  <c r="BV73" i="12" s="1"/>
  <c r="BT109" i="5"/>
  <c r="BT112" i="5" s="1"/>
  <c r="BT173" i="5" s="1"/>
  <c r="BS144" i="5"/>
  <c r="BS36" i="12" s="1"/>
  <c r="BM164" i="5"/>
  <c r="BM165" i="5" s="1"/>
  <c r="BM166" i="5" s="1"/>
  <c r="BM70" i="12" s="1"/>
  <c r="BG61" i="5"/>
  <c r="BH57" i="5"/>
  <c r="BH60" i="5" s="1"/>
  <c r="BE137" i="5"/>
  <c r="BE98" i="5"/>
  <c r="BN161" i="5"/>
  <c r="BI4" i="6"/>
  <c r="BH2" i="5"/>
  <c r="BH2" i="6"/>
  <c r="BF24" i="4"/>
  <c r="N79" i="4"/>
  <c r="BX90" i="5"/>
  <c r="BW93" i="5"/>
  <c r="BW92" i="5"/>
  <c r="BP46" i="5"/>
  <c r="BW6" i="5"/>
  <c r="BW121" i="5" s="1"/>
  <c r="BV86" i="5"/>
  <c r="BV85" i="5"/>
  <c r="BV87" i="5"/>
  <c r="BV77" i="5"/>
  <c r="BV78" i="5"/>
  <c r="BF91" i="5"/>
  <c r="BF82" i="5"/>
  <c r="BF30" i="12" s="1"/>
  <c r="BF81" i="5"/>
  <c r="BT95" i="5"/>
  <c r="BT141" i="5" s="1"/>
  <c r="BF61" i="4"/>
  <c r="BF62" i="4" s="1"/>
  <c r="BF63" i="4" s="1"/>
  <c r="BG71" i="4"/>
  <c r="BG7" i="4"/>
  <c r="BG5" i="6" s="1"/>
  <c r="BG77" i="4"/>
  <c r="BG76" i="4"/>
  <c r="BG79" i="4"/>
  <c r="BG78" i="4"/>
  <c r="BG70" i="4"/>
  <c r="BG80" i="5"/>
  <c r="BG74" i="4"/>
  <c r="BG68" i="4"/>
  <c r="BG75" i="4"/>
  <c r="BG69" i="4"/>
  <c r="BG29" i="4"/>
  <c r="BG72" i="4"/>
  <c r="BH6" i="4"/>
  <c r="BH59" i="4" s="1"/>
  <c r="BH60" i="4" s="1"/>
  <c r="BI4" i="4"/>
  <c r="BI108" i="4" s="1"/>
  <c r="BI4" i="5"/>
  <c r="BI56" i="5" s="1"/>
  <c r="BH5" i="4"/>
  <c r="BH66" i="4" s="1"/>
  <c r="BH72" i="4" s="1"/>
  <c r="BH2" i="4"/>
  <c r="BJ4" i="2"/>
  <c r="BJ4" i="12" s="1"/>
  <c r="BI2" i="2"/>
  <c r="BI2" i="12" s="1"/>
  <c r="BV191" i="5" l="1"/>
  <c r="BV75" i="12" s="1"/>
  <c r="BW186" i="5"/>
  <c r="BW189" i="5"/>
  <c r="BW187" i="5"/>
  <c r="BW185" i="5"/>
  <c r="BW188" i="5"/>
  <c r="BT170" i="5"/>
  <c r="BU106" i="5"/>
  <c r="BV132" i="5"/>
  <c r="BV35" i="12" s="1"/>
  <c r="BW126" i="5"/>
  <c r="BW128" i="5"/>
  <c r="BW127" i="5"/>
  <c r="BW129" i="5"/>
  <c r="BW130" i="5"/>
  <c r="BI12" i="12"/>
  <c r="BE100" i="5"/>
  <c r="BJ10" i="12"/>
  <c r="BJ11" i="12" s="1"/>
  <c r="BW182" i="5"/>
  <c r="BW73" i="12" s="1"/>
  <c r="BU109" i="5"/>
  <c r="BU112" i="5" s="1"/>
  <c r="BU173" i="5" s="1"/>
  <c r="BN164" i="5"/>
  <c r="BN165" i="5" s="1"/>
  <c r="BN166" i="5" s="1"/>
  <c r="BN70" i="12" s="1"/>
  <c r="BG64" i="5"/>
  <c r="BG146" i="5" s="1"/>
  <c r="BG33" i="12" s="1"/>
  <c r="BH61" i="5"/>
  <c r="BI57" i="5"/>
  <c r="BI60" i="5" s="1"/>
  <c r="BF137" i="5"/>
  <c r="BF98" i="5"/>
  <c r="BO161" i="5"/>
  <c r="BJ4" i="6"/>
  <c r="BI2" i="5"/>
  <c r="BI2" i="6"/>
  <c r="BG24" i="4"/>
  <c r="O68" i="4"/>
  <c r="BQ46" i="5"/>
  <c r="BY90" i="5"/>
  <c r="BX93" i="5"/>
  <c r="BX92" i="5"/>
  <c r="BX6" i="5"/>
  <c r="BX121" i="5" s="1"/>
  <c r="BW85" i="5"/>
  <c r="BW86" i="5"/>
  <c r="BW87" i="5"/>
  <c r="BW78" i="5"/>
  <c r="BW77" i="5"/>
  <c r="BG91" i="5"/>
  <c r="BG82" i="5"/>
  <c r="BG30" i="12" s="1"/>
  <c r="BG81" i="5"/>
  <c r="BT96" i="5"/>
  <c r="BT142" i="5" s="1"/>
  <c r="BT144" i="5" s="1"/>
  <c r="BT36" i="12" s="1"/>
  <c r="BU95" i="5"/>
  <c r="BU141" i="5" s="1"/>
  <c r="BH77" i="4"/>
  <c r="BG61" i="4"/>
  <c r="BG62" i="4" s="1"/>
  <c r="BG63" i="4" s="1"/>
  <c r="BI6" i="4"/>
  <c r="BI59" i="4" s="1"/>
  <c r="BI60" i="4" s="1"/>
  <c r="BH7" i="4"/>
  <c r="BH5" i="6" s="1"/>
  <c r="BH69" i="4"/>
  <c r="BH75" i="4"/>
  <c r="BH76" i="4"/>
  <c r="BH74" i="4"/>
  <c r="BH78" i="4"/>
  <c r="BH71" i="4"/>
  <c r="BH68" i="4"/>
  <c r="BH70" i="4"/>
  <c r="BI5" i="4"/>
  <c r="BI66" i="4" s="1"/>
  <c r="BI75" i="4" s="1"/>
  <c r="BJ4" i="4"/>
  <c r="BJ108" i="4" s="1"/>
  <c r="BJ4" i="5"/>
  <c r="BJ56" i="5" s="1"/>
  <c r="BH73" i="4"/>
  <c r="BH79" i="4"/>
  <c r="BH80" i="5"/>
  <c r="BH29" i="4"/>
  <c r="BH61" i="4" s="1"/>
  <c r="BI2" i="4"/>
  <c r="BK4" i="2"/>
  <c r="BK4" i="12" s="1"/>
  <c r="BJ2" i="2"/>
  <c r="BJ2" i="12" s="1"/>
  <c r="BW191" i="5" l="1"/>
  <c r="BW75" i="12" s="1"/>
  <c r="BX186" i="5"/>
  <c r="BX187" i="5"/>
  <c r="BX185" i="5"/>
  <c r="BX188" i="5"/>
  <c r="BX189" i="5"/>
  <c r="BU170" i="5"/>
  <c r="BV106" i="5"/>
  <c r="BW132" i="5"/>
  <c r="BW35" i="12" s="1"/>
  <c r="BX130" i="5"/>
  <c r="BX128" i="5"/>
  <c r="BX129" i="5"/>
  <c r="BX127" i="5"/>
  <c r="BX126" i="5"/>
  <c r="BJ12" i="12"/>
  <c r="BF100" i="5"/>
  <c r="BK10" i="12"/>
  <c r="BK11" i="12" s="1"/>
  <c r="BX182" i="5"/>
  <c r="BX73" i="12" s="1"/>
  <c r="BV109" i="5"/>
  <c r="BV112" i="5" s="1"/>
  <c r="BV173" i="5" s="1"/>
  <c r="BO164" i="5"/>
  <c r="BO165" i="5" s="1"/>
  <c r="BO166" i="5" s="1"/>
  <c r="BO70" i="12" s="1"/>
  <c r="BH64" i="5"/>
  <c r="BH146" i="5" s="1"/>
  <c r="BH33" i="12" s="1"/>
  <c r="BI61" i="5"/>
  <c r="BJ57" i="5"/>
  <c r="BJ60" i="5" s="1"/>
  <c r="BG137" i="5"/>
  <c r="BG98" i="5"/>
  <c r="BP161" i="5"/>
  <c r="BK4" i="6"/>
  <c r="BJ2" i="5"/>
  <c r="BJ2" i="6"/>
  <c r="BH24" i="4"/>
  <c r="O69" i="4"/>
  <c r="BZ90" i="5"/>
  <c r="BY93" i="5"/>
  <c r="BY92" i="5"/>
  <c r="BR46" i="5"/>
  <c r="BY6" i="5"/>
  <c r="BY121" i="5" s="1"/>
  <c r="BX85" i="5"/>
  <c r="BX86" i="5"/>
  <c r="BX87" i="5"/>
  <c r="BX77" i="5"/>
  <c r="BX78" i="5"/>
  <c r="BH91" i="5"/>
  <c r="BH81" i="5"/>
  <c r="BH82" i="5"/>
  <c r="BH30" i="12" s="1"/>
  <c r="BU96" i="5"/>
  <c r="BU142" i="5" s="1"/>
  <c r="BU144" i="5" s="1"/>
  <c r="BU36" i="12" s="1"/>
  <c r="BV95" i="5"/>
  <c r="BV141" i="5" s="1"/>
  <c r="BJ6" i="4"/>
  <c r="BJ59" i="4" s="1"/>
  <c r="BJ60" i="4" s="1"/>
  <c r="BI74" i="4"/>
  <c r="BI72" i="4"/>
  <c r="BH62" i="4"/>
  <c r="BI79" i="4"/>
  <c r="BI80" i="5"/>
  <c r="BI77" i="4"/>
  <c r="BI76" i="4"/>
  <c r="BI7" i="4"/>
  <c r="BI5" i="6" s="1"/>
  <c r="BI69" i="4"/>
  <c r="BI71" i="4"/>
  <c r="BI68" i="4"/>
  <c r="BI73" i="4"/>
  <c r="BI70" i="4"/>
  <c r="BI29" i="4"/>
  <c r="BI61" i="4" s="1"/>
  <c r="BI78" i="4"/>
  <c r="BK4" i="4"/>
  <c r="BK108" i="4" s="1"/>
  <c r="BK4" i="5"/>
  <c r="BK56" i="5" s="1"/>
  <c r="BJ5" i="4"/>
  <c r="BJ29" i="4" s="1"/>
  <c r="BJ61" i="4" s="1"/>
  <c r="BJ2" i="4"/>
  <c r="BL4" i="2"/>
  <c r="BL4" i="12" s="1"/>
  <c r="BK2" i="2"/>
  <c r="BK2" i="12" s="1"/>
  <c r="BX191" i="5" l="1"/>
  <c r="BX75" i="12" s="1"/>
  <c r="BY186" i="5"/>
  <c r="BY187" i="5"/>
  <c r="BY188" i="5"/>
  <c r="BY189" i="5"/>
  <c r="BY185" i="5"/>
  <c r="BV170" i="5"/>
  <c r="BW106" i="5"/>
  <c r="BX132" i="5"/>
  <c r="BX35" i="12" s="1"/>
  <c r="BY128" i="5"/>
  <c r="BY130" i="5"/>
  <c r="BY129" i="5"/>
  <c r="BY126" i="5"/>
  <c r="BY127" i="5"/>
  <c r="BK12" i="12"/>
  <c r="BL10" i="12"/>
  <c r="BL11" i="12" s="1"/>
  <c r="BG100" i="5"/>
  <c r="BY182" i="5"/>
  <c r="BY73" i="12" s="1"/>
  <c r="BW109" i="5"/>
  <c r="BW112" i="5" s="1"/>
  <c r="BW173" i="5" s="1"/>
  <c r="BP164" i="5"/>
  <c r="BP165" i="5" s="1"/>
  <c r="BP166" i="5" s="1"/>
  <c r="BP70" i="12" s="1"/>
  <c r="BI64" i="5"/>
  <c r="BI146" i="5" s="1"/>
  <c r="BI33" i="12" s="1"/>
  <c r="BJ61" i="5"/>
  <c r="BK57" i="5"/>
  <c r="BK60" i="5" s="1"/>
  <c r="BH137" i="5"/>
  <c r="BH98" i="5"/>
  <c r="BQ161" i="5"/>
  <c r="BL4" i="6"/>
  <c r="BK2" i="5"/>
  <c r="BK2" i="6"/>
  <c r="BI24" i="4"/>
  <c r="O70" i="4"/>
  <c r="BS46" i="5"/>
  <c r="CA90" i="5"/>
  <c r="BZ93" i="5"/>
  <c r="BZ92" i="5"/>
  <c r="BZ6" i="5"/>
  <c r="BZ121" i="5" s="1"/>
  <c r="BY85" i="5"/>
  <c r="BY86" i="5"/>
  <c r="BY87" i="5"/>
  <c r="BY77" i="5"/>
  <c r="BY78" i="5"/>
  <c r="BI91" i="5"/>
  <c r="BI82" i="5"/>
  <c r="BI30" i="12" s="1"/>
  <c r="BI81" i="5"/>
  <c r="BV96" i="5"/>
  <c r="BV142" i="5" s="1"/>
  <c r="BV144" i="5" s="1"/>
  <c r="BV36" i="12" s="1"/>
  <c r="BW95" i="5"/>
  <c r="BW141" i="5" s="1"/>
  <c r="BI62" i="4"/>
  <c r="BI63" i="4" s="1"/>
  <c r="BH63" i="4"/>
  <c r="BK6" i="4"/>
  <c r="BK59" i="4" s="1"/>
  <c r="BK60" i="4" s="1"/>
  <c r="BK5" i="4"/>
  <c r="BK66" i="4" s="1"/>
  <c r="BK69" i="4" s="1"/>
  <c r="BJ7" i="4"/>
  <c r="BJ5" i="6" s="1"/>
  <c r="BL4" i="4"/>
  <c r="BL108" i="4" s="1"/>
  <c r="BL4" i="5"/>
  <c r="BL56" i="5" s="1"/>
  <c r="BJ66" i="4"/>
  <c r="BJ76" i="4" s="1"/>
  <c r="BK2" i="4"/>
  <c r="BM4" i="2"/>
  <c r="BM4" i="12" s="1"/>
  <c r="BL2" i="2"/>
  <c r="BL2" i="12" s="1"/>
  <c r="BY191" i="5" l="1"/>
  <c r="BY75" i="12" s="1"/>
  <c r="BZ186" i="5"/>
  <c r="BZ187" i="5"/>
  <c r="BZ189" i="5"/>
  <c r="BZ185" i="5"/>
  <c r="BZ188" i="5"/>
  <c r="BW170" i="5"/>
  <c r="BX106" i="5"/>
  <c r="BY132" i="5"/>
  <c r="BY35" i="12" s="1"/>
  <c r="BZ130" i="5"/>
  <c r="BZ127" i="5"/>
  <c r="BZ126" i="5"/>
  <c r="BZ128" i="5"/>
  <c r="BZ129" i="5"/>
  <c r="BH100" i="5"/>
  <c r="BL12" i="12"/>
  <c r="BM10" i="12"/>
  <c r="BM11" i="12" s="1"/>
  <c r="BZ182" i="5"/>
  <c r="BZ73" i="12" s="1"/>
  <c r="BX109" i="5"/>
  <c r="BX112" i="5" s="1"/>
  <c r="BX173" i="5" s="1"/>
  <c r="BQ164" i="5"/>
  <c r="BQ165" i="5" s="1"/>
  <c r="BQ166" i="5" s="1"/>
  <c r="BQ70" i="12" s="1"/>
  <c r="BJ64" i="5"/>
  <c r="BJ146" i="5" s="1"/>
  <c r="BJ33" i="12" s="1"/>
  <c r="BK61" i="5"/>
  <c r="BL57" i="5"/>
  <c r="BL60" i="5" s="1"/>
  <c r="BI137" i="5"/>
  <c r="BI98" i="5"/>
  <c r="BR161" i="5"/>
  <c r="BM4" i="6"/>
  <c r="BL2" i="5"/>
  <c r="BL2" i="6"/>
  <c r="BJ24" i="4"/>
  <c r="CB90" i="5"/>
  <c r="CA93" i="5"/>
  <c r="CA92" i="5"/>
  <c r="BT46" i="5"/>
  <c r="BJ62" i="4"/>
  <c r="BJ63" i="4" s="1"/>
  <c r="CA6" i="5"/>
  <c r="CA121" i="5" s="1"/>
  <c r="BZ86" i="5"/>
  <c r="BZ85" i="5"/>
  <c r="BZ87" i="5"/>
  <c r="BZ77" i="5"/>
  <c r="BZ78" i="5"/>
  <c r="BW96" i="5"/>
  <c r="BW142" i="5" s="1"/>
  <c r="BW144" i="5" s="1"/>
  <c r="BW36" i="12" s="1"/>
  <c r="BX95" i="5"/>
  <c r="BX141" i="5" s="1"/>
  <c r="BJ74" i="4"/>
  <c r="BK71" i="4"/>
  <c r="BJ80" i="5"/>
  <c r="BK68" i="4"/>
  <c r="BK80" i="5"/>
  <c r="BK72" i="4"/>
  <c r="BL6" i="4"/>
  <c r="BL59" i="4" s="1"/>
  <c r="BL60" i="4" s="1"/>
  <c r="BK75" i="4"/>
  <c r="BK76" i="4"/>
  <c r="BK7" i="4"/>
  <c r="BK5" i="6" s="1"/>
  <c r="BK70" i="4"/>
  <c r="BK78" i="4"/>
  <c r="BL5" i="4"/>
  <c r="BL29" i="4" s="1"/>
  <c r="BL61" i="4" s="1"/>
  <c r="BK77" i="4"/>
  <c r="BK73" i="4"/>
  <c r="BK29" i="4"/>
  <c r="BK61" i="4" s="1"/>
  <c r="BK79" i="4"/>
  <c r="BK74" i="4"/>
  <c r="BJ78" i="4"/>
  <c r="BJ71" i="4"/>
  <c r="BJ77" i="4"/>
  <c r="BJ75" i="4"/>
  <c r="BJ79" i="4"/>
  <c r="BJ69" i="4"/>
  <c r="BJ70" i="4"/>
  <c r="BM4" i="4"/>
  <c r="BM108" i="4" s="1"/>
  <c r="BM4" i="5"/>
  <c r="BM56" i="5" s="1"/>
  <c r="BJ73" i="4"/>
  <c r="BJ68" i="4"/>
  <c r="BJ72" i="4"/>
  <c r="BL2" i="4"/>
  <c r="BN4" i="2"/>
  <c r="BN4" i="12" s="1"/>
  <c r="BN10" i="12" s="1"/>
  <c r="BM2" i="2"/>
  <c r="BM2" i="12" s="1"/>
  <c r="BZ191" i="5" l="1"/>
  <c r="BZ75" i="12" s="1"/>
  <c r="CA186" i="5"/>
  <c r="CA187" i="5"/>
  <c r="CA188" i="5"/>
  <c r="CA185" i="5"/>
  <c r="CA189" i="5"/>
  <c r="BX170" i="5"/>
  <c r="BY106" i="5"/>
  <c r="BZ132" i="5"/>
  <c r="BZ35" i="12" s="1"/>
  <c r="CA130" i="5"/>
  <c r="CA127" i="5"/>
  <c r="CA129" i="5"/>
  <c r="CA128" i="5"/>
  <c r="CA126" i="5"/>
  <c r="BM12" i="12"/>
  <c r="BI100" i="5"/>
  <c r="BN11" i="12"/>
  <c r="CA182" i="5"/>
  <c r="CA73" i="12" s="1"/>
  <c r="BY109" i="5"/>
  <c r="BY112" i="5" s="1"/>
  <c r="BY173" i="5" s="1"/>
  <c r="BR164" i="5"/>
  <c r="BR165" i="5" s="1"/>
  <c r="BR166" i="5" s="1"/>
  <c r="BR70" i="12" s="1"/>
  <c r="BK64" i="5"/>
  <c r="BK146" i="5" s="1"/>
  <c r="BK33" i="12" s="1"/>
  <c r="BL61" i="5"/>
  <c r="BM57" i="5"/>
  <c r="BM60" i="5" s="1"/>
  <c r="BS161" i="5"/>
  <c r="BN4" i="6"/>
  <c r="BM2" i="5"/>
  <c r="BM2" i="6"/>
  <c r="BK24" i="4"/>
  <c r="BU46" i="5"/>
  <c r="CC90" i="5"/>
  <c r="CB93" i="5"/>
  <c r="CB92" i="5"/>
  <c r="BK62" i="4"/>
  <c r="BL62" i="4" s="1"/>
  <c r="CB6" i="5"/>
  <c r="CB121" i="5" s="1"/>
  <c r="CA85" i="5"/>
  <c r="CA86" i="5"/>
  <c r="CA87" i="5"/>
  <c r="CA78" i="5"/>
  <c r="CA77" i="5"/>
  <c r="BK91" i="5"/>
  <c r="BK82" i="5"/>
  <c r="BK30" i="12" s="1"/>
  <c r="BK81" i="5"/>
  <c r="BJ91" i="5"/>
  <c r="BJ82" i="5"/>
  <c r="BJ30" i="12" s="1"/>
  <c r="BJ81" i="5"/>
  <c r="BX96" i="5"/>
  <c r="BX142" i="5" s="1"/>
  <c r="BX144" i="5" s="1"/>
  <c r="BX36" i="12" s="1"/>
  <c r="BY95" i="5"/>
  <c r="BY141" i="5" s="1"/>
  <c r="BL66" i="4"/>
  <c r="BL70" i="4" s="1"/>
  <c r="BL7" i="4"/>
  <c r="BL5" i="6" s="1"/>
  <c r="BL80" i="5"/>
  <c r="BM5" i="4"/>
  <c r="BM29" i="4" s="1"/>
  <c r="BM61" i="4" s="1"/>
  <c r="BM6" i="4"/>
  <c r="BM59" i="4" s="1"/>
  <c r="BM60" i="4" s="1"/>
  <c r="BN4" i="4"/>
  <c r="BN108" i="4" s="1"/>
  <c r="BN4" i="5"/>
  <c r="BN56" i="5" s="1"/>
  <c r="BM2" i="4"/>
  <c r="BO4" i="2"/>
  <c r="BO4" i="12" s="1"/>
  <c r="BN2" i="2"/>
  <c r="BN2" i="12" s="1"/>
  <c r="CA191" i="5" l="1"/>
  <c r="CA75" i="12" s="1"/>
  <c r="CB186" i="5"/>
  <c r="CB188" i="5"/>
  <c r="CB185" i="5"/>
  <c r="CB187" i="5"/>
  <c r="CB189" i="5"/>
  <c r="BY170" i="5"/>
  <c r="BZ106" i="5"/>
  <c r="CA132" i="5"/>
  <c r="CA35" i="12" s="1"/>
  <c r="CB127" i="5"/>
  <c r="CB129" i="5"/>
  <c r="CB128" i="5"/>
  <c r="CB130" i="5"/>
  <c r="CB126" i="5"/>
  <c r="BO10" i="12"/>
  <c r="BO11" i="12" s="1"/>
  <c r="BN12" i="12"/>
  <c r="CB182" i="5"/>
  <c r="CB73" i="12" s="1"/>
  <c r="BZ109" i="5"/>
  <c r="BZ112" i="5" s="1"/>
  <c r="BZ173" i="5" s="1"/>
  <c r="BS164" i="5"/>
  <c r="BS165" i="5" s="1"/>
  <c r="BS166" i="5" s="1"/>
  <c r="BS70" i="12" s="1"/>
  <c r="BL64" i="5"/>
  <c r="BL146" i="5" s="1"/>
  <c r="BL33" i="12" s="1"/>
  <c r="BM61" i="5"/>
  <c r="BM64" i="5" s="1"/>
  <c r="BM146" i="5" s="1"/>
  <c r="BM33" i="12" s="1"/>
  <c r="BN57" i="5"/>
  <c r="BN60" i="5" s="1"/>
  <c r="BJ137" i="5"/>
  <c r="BJ98" i="5"/>
  <c r="BK137" i="5"/>
  <c r="BK98" i="5"/>
  <c r="BT161" i="5"/>
  <c r="BO4" i="6"/>
  <c r="BN2" i="5"/>
  <c r="BN2" i="6"/>
  <c r="BL24" i="4"/>
  <c r="BL74" i="4"/>
  <c r="BL73" i="4"/>
  <c r="BK63" i="4"/>
  <c r="CD90" i="5"/>
  <c r="CC93" i="5"/>
  <c r="CC92" i="5"/>
  <c r="BV46" i="5"/>
  <c r="CC6" i="5"/>
  <c r="CC121" i="5" s="1"/>
  <c r="CB85" i="5"/>
  <c r="CB86" i="5"/>
  <c r="CB87" i="5"/>
  <c r="CB77" i="5"/>
  <c r="CB78" i="5"/>
  <c r="BY96" i="5"/>
  <c r="BY142" i="5" s="1"/>
  <c r="BY144" i="5" s="1"/>
  <c r="BY36" i="12" s="1"/>
  <c r="BL91" i="5"/>
  <c r="BL81" i="5"/>
  <c r="BL82" i="5"/>
  <c r="BL30" i="12" s="1"/>
  <c r="BZ95" i="5"/>
  <c r="BZ141" i="5" s="1"/>
  <c r="BL79" i="4"/>
  <c r="BL78" i="4"/>
  <c r="BL75" i="4"/>
  <c r="BL69" i="4"/>
  <c r="BL63" i="4"/>
  <c r="BL77" i="4"/>
  <c r="BL71" i="4"/>
  <c r="BL72" i="4"/>
  <c r="BL68" i="4"/>
  <c r="BL76" i="4"/>
  <c r="BM62" i="4"/>
  <c r="BM7" i="4"/>
  <c r="BM5" i="6" s="1"/>
  <c r="BM66" i="4"/>
  <c r="BM75" i="4" s="1"/>
  <c r="BN6" i="4"/>
  <c r="BN59" i="4" s="1"/>
  <c r="BN60" i="4" s="1"/>
  <c r="BN5" i="4"/>
  <c r="BO4" i="4"/>
  <c r="BO108" i="4" s="1"/>
  <c r="BO4" i="5"/>
  <c r="BO56" i="5" s="1"/>
  <c r="BN2" i="4"/>
  <c r="BP4" i="2"/>
  <c r="BP4" i="12" s="1"/>
  <c r="BP10" i="12" s="1"/>
  <c r="BO2" i="2"/>
  <c r="BO2" i="12" s="1"/>
  <c r="CB191" i="5" l="1"/>
  <c r="CB75" i="12" s="1"/>
  <c r="CC189" i="5"/>
  <c r="CC185" i="5"/>
  <c r="CC188" i="5"/>
  <c r="CC186" i="5"/>
  <c r="CC187" i="5"/>
  <c r="BZ170" i="5"/>
  <c r="CA106" i="5"/>
  <c r="CB132" i="5"/>
  <c r="CB35" i="12" s="1"/>
  <c r="CC126" i="5"/>
  <c r="CC129" i="5"/>
  <c r="CC130" i="5"/>
  <c r="CC128" i="5"/>
  <c r="CC127" i="5"/>
  <c r="BJ100" i="5"/>
  <c r="BK100" i="5"/>
  <c r="BP11" i="12"/>
  <c r="BO12" i="12"/>
  <c r="CC182" i="5"/>
  <c r="CC73" i="12" s="1"/>
  <c r="CA109" i="5"/>
  <c r="CA112" i="5" s="1"/>
  <c r="CA173" i="5" s="1"/>
  <c r="BT164" i="5"/>
  <c r="BT165" i="5" s="1"/>
  <c r="BT166" i="5" s="1"/>
  <c r="BT70" i="12" s="1"/>
  <c r="BN61" i="5"/>
  <c r="BO57" i="5"/>
  <c r="BO60" i="5" s="1"/>
  <c r="BL137" i="5"/>
  <c r="BL98" i="5"/>
  <c r="BU161" i="5"/>
  <c r="BP4" i="6"/>
  <c r="BO2" i="5"/>
  <c r="BO2" i="6"/>
  <c r="BM24" i="4"/>
  <c r="BW46" i="5"/>
  <c r="CE90" i="5"/>
  <c r="CD93" i="5"/>
  <c r="CD92" i="5"/>
  <c r="CD6" i="5"/>
  <c r="CD121" i="5" s="1"/>
  <c r="CC86" i="5"/>
  <c r="CC85" i="5"/>
  <c r="CC87" i="5"/>
  <c r="CC77" i="5"/>
  <c r="CC78" i="5"/>
  <c r="BZ96" i="5"/>
  <c r="BZ142" i="5" s="1"/>
  <c r="BZ144" i="5" s="1"/>
  <c r="BZ36" i="12" s="1"/>
  <c r="CA95" i="5"/>
  <c r="CA141" i="5" s="1"/>
  <c r="BN80" i="5"/>
  <c r="BM63" i="4"/>
  <c r="BM80" i="5"/>
  <c r="BM78" i="4"/>
  <c r="BN7" i="4"/>
  <c r="BN5" i="6" s="1"/>
  <c r="BM68" i="4"/>
  <c r="BM71" i="4"/>
  <c r="BM76" i="4"/>
  <c r="BM72" i="4"/>
  <c r="BM77" i="4"/>
  <c r="BM73" i="4"/>
  <c r="BM69" i="4"/>
  <c r="BM79" i="4"/>
  <c r="BM74" i="4"/>
  <c r="BM70" i="4"/>
  <c r="BO6" i="4"/>
  <c r="BO59" i="4" s="1"/>
  <c r="BO60" i="4" s="1"/>
  <c r="BN66" i="4"/>
  <c r="BN29" i="4"/>
  <c r="BO5" i="4"/>
  <c r="BO66" i="4" s="1"/>
  <c r="BO68" i="4" s="1"/>
  <c r="BP4" i="4"/>
  <c r="BP108" i="4" s="1"/>
  <c r="BP4" i="5"/>
  <c r="BP56" i="5" s="1"/>
  <c r="BO2" i="4"/>
  <c r="BQ4" i="2"/>
  <c r="BQ4" i="12" s="1"/>
  <c r="BP2" i="2"/>
  <c r="BP2" i="12" s="1"/>
  <c r="CC191" i="5" l="1"/>
  <c r="CC75" i="12" s="1"/>
  <c r="CD189" i="5"/>
  <c r="CD185" i="5"/>
  <c r="CD186" i="5"/>
  <c r="CD187" i="5"/>
  <c r="CD188" i="5"/>
  <c r="CA170" i="5"/>
  <c r="CB106" i="5"/>
  <c r="CC132" i="5"/>
  <c r="CC35" i="12" s="1"/>
  <c r="CD129" i="5"/>
  <c r="CD126" i="5"/>
  <c r="CD130" i="5"/>
  <c r="CD127" i="5"/>
  <c r="CD128" i="5"/>
  <c r="BP12" i="12"/>
  <c r="BQ10" i="12"/>
  <c r="BQ11" i="12" s="1"/>
  <c r="BL100" i="5"/>
  <c r="CD182" i="5"/>
  <c r="CD73" i="12" s="1"/>
  <c r="CB109" i="5"/>
  <c r="CB112" i="5" s="1"/>
  <c r="CB173" i="5" s="1"/>
  <c r="BU164" i="5"/>
  <c r="BU165" i="5" s="1"/>
  <c r="BU166" i="5" s="1"/>
  <c r="BU70" i="12" s="1"/>
  <c r="BN64" i="5"/>
  <c r="BN146" i="5" s="1"/>
  <c r="BN33" i="12" s="1"/>
  <c r="BO61" i="5"/>
  <c r="BO64" i="5" s="1"/>
  <c r="BO146" i="5" s="1"/>
  <c r="BO33" i="12" s="1"/>
  <c r="BP57" i="5"/>
  <c r="BP60" i="5" s="1"/>
  <c r="BV161" i="5"/>
  <c r="BQ4" i="6"/>
  <c r="BP2" i="5"/>
  <c r="BP2" i="6"/>
  <c r="BN24" i="4"/>
  <c r="CF90" i="5"/>
  <c r="CE93" i="5"/>
  <c r="CE92" i="5"/>
  <c r="BX46" i="5"/>
  <c r="CE6" i="5"/>
  <c r="CE121" i="5" s="1"/>
  <c r="CD86" i="5"/>
  <c r="CD85" i="5"/>
  <c r="CD87" i="5"/>
  <c r="CD78" i="5"/>
  <c r="CD77" i="5"/>
  <c r="CA96" i="5"/>
  <c r="CA142" i="5" s="1"/>
  <c r="CA144" i="5" s="1"/>
  <c r="CA36" i="12" s="1"/>
  <c r="BM91" i="5"/>
  <c r="BM82" i="5"/>
  <c r="BM30" i="12" s="1"/>
  <c r="BM81" i="5"/>
  <c r="BN91" i="5"/>
  <c r="BN82" i="5"/>
  <c r="BN30" i="12" s="1"/>
  <c r="BN81" i="5"/>
  <c r="CB95" i="5"/>
  <c r="CB141" i="5" s="1"/>
  <c r="BO70" i="4"/>
  <c r="BO71" i="4"/>
  <c r="BP6" i="4"/>
  <c r="BP59" i="4" s="1"/>
  <c r="BP60" i="4" s="1"/>
  <c r="BO72" i="4"/>
  <c r="BO7" i="4"/>
  <c r="BO5" i="6" s="1"/>
  <c r="BO79" i="4"/>
  <c r="BO78" i="4"/>
  <c r="BO29" i="4"/>
  <c r="BO61" i="4" s="1"/>
  <c r="BO69" i="4"/>
  <c r="BO75" i="4"/>
  <c r="BO76" i="4"/>
  <c r="BO74" i="4"/>
  <c r="BO77" i="4"/>
  <c r="BO80" i="5"/>
  <c r="BN61" i="4"/>
  <c r="BN62" i="4" s="1"/>
  <c r="BN63" i="4" s="1"/>
  <c r="BO73" i="4"/>
  <c r="BN71" i="4"/>
  <c r="BN74" i="4"/>
  <c r="BN75" i="4"/>
  <c r="BN77" i="4"/>
  <c r="BN78" i="4"/>
  <c r="BN76" i="4"/>
  <c r="BN68" i="4"/>
  <c r="BN73" i="4"/>
  <c r="BN70" i="4"/>
  <c r="BN79" i="4"/>
  <c r="BN72" i="4"/>
  <c r="BN69" i="4"/>
  <c r="BP5" i="4"/>
  <c r="BP66" i="4" s="1"/>
  <c r="BP72" i="4" s="1"/>
  <c r="BQ4" i="4"/>
  <c r="BQ108" i="4" s="1"/>
  <c r="BQ4" i="5"/>
  <c r="BQ56" i="5" s="1"/>
  <c r="BP2" i="4"/>
  <c r="BR4" i="2"/>
  <c r="BR4" i="12" s="1"/>
  <c r="BQ2" i="2"/>
  <c r="BQ2" i="12" s="1"/>
  <c r="CD191" i="5" l="1"/>
  <c r="CD75" i="12" s="1"/>
  <c r="CE186" i="5"/>
  <c r="CE189" i="5"/>
  <c r="CE188" i="5"/>
  <c r="CE185" i="5"/>
  <c r="CE187" i="5"/>
  <c r="CB170" i="5"/>
  <c r="CC106" i="5"/>
  <c r="CD132" i="5"/>
  <c r="CD35" i="12" s="1"/>
  <c r="CE126" i="5"/>
  <c r="CE128" i="5"/>
  <c r="CE127" i="5"/>
  <c r="CE129" i="5"/>
  <c r="CE130" i="5"/>
  <c r="BQ12" i="12"/>
  <c r="BR10" i="12"/>
  <c r="BR11" i="12" s="1"/>
  <c r="CE182" i="5"/>
  <c r="CE73" i="12" s="1"/>
  <c r="CC109" i="5"/>
  <c r="CC112" i="5" s="1"/>
  <c r="CC173" i="5" s="1"/>
  <c r="BV164" i="5"/>
  <c r="BV165" i="5" s="1"/>
  <c r="BV166" i="5" s="1"/>
  <c r="BV70" i="12" s="1"/>
  <c r="BP61" i="5"/>
  <c r="BQ57" i="5"/>
  <c r="BQ60" i="5" s="1"/>
  <c r="BN137" i="5"/>
  <c r="BN98" i="5"/>
  <c r="BM137" i="5"/>
  <c r="BM98" i="5"/>
  <c r="BW161" i="5"/>
  <c r="BR4" i="6"/>
  <c r="BQ2" i="5"/>
  <c r="BQ2" i="6"/>
  <c r="BO24" i="4"/>
  <c r="BY46" i="5"/>
  <c r="CG90" i="5"/>
  <c r="CF93" i="5"/>
  <c r="CF92" i="5"/>
  <c r="CF6" i="5"/>
  <c r="CF121" i="5" s="1"/>
  <c r="CE85" i="5"/>
  <c r="CE86" i="5"/>
  <c r="CE87" i="5"/>
  <c r="CE77" i="5"/>
  <c r="CE78" i="5"/>
  <c r="BO91" i="5"/>
  <c r="BO82" i="5"/>
  <c r="BO30" i="12" s="1"/>
  <c r="BO81" i="5"/>
  <c r="CB96" i="5"/>
  <c r="CB142" i="5" s="1"/>
  <c r="CB144" i="5" s="1"/>
  <c r="CB36" i="12" s="1"/>
  <c r="CC95" i="5"/>
  <c r="CC141" i="5" s="1"/>
  <c r="BQ5" i="4"/>
  <c r="BQ29" i="4" s="1"/>
  <c r="BQ61" i="4" s="1"/>
  <c r="BQ6" i="4"/>
  <c r="BP71" i="4"/>
  <c r="BP80" i="5"/>
  <c r="BP7" i="4"/>
  <c r="BP5" i="6" s="1"/>
  <c r="BP68" i="4"/>
  <c r="BP74" i="4"/>
  <c r="BP69" i="4"/>
  <c r="BP76" i="4"/>
  <c r="BP77" i="4"/>
  <c r="BP70" i="4"/>
  <c r="BP73" i="4"/>
  <c r="BP78" i="4"/>
  <c r="BP29" i="4"/>
  <c r="BP75" i="4"/>
  <c r="BP79" i="4"/>
  <c r="BO62" i="4"/>
  <c r="BO63" i="4" s="1"/>
  <c r="BR4" i="4"/>
  <c r="BR108" i="4" s="1"/>
  <c r="BR4" i="5"/>
  <c r="BR56" i="5" s="1"/>
  <c r="BQ2" i="4"/>
  <c r="BS4" i="2"/>
  <c r="BS4" i="12" s="1"/>
  <c r="BS10" i="12" s="1"/>
  <c r="BR2" i="2"/>
  <c r="BR2" i="12" s="1"/>
  <c r="CE191" i="5" l="1"/>
  <c r="CE75" i="12" s="1"/>
  <c r="CF186" i="5"/>
  <c r="CF187" i="5"/>
  <c r="CF189" i="5"/>
  <c r="CF185" i="5"/>
  <c r="CF188" i="5"/>
  <c r="CC170" i="5"/>
  <c r="CD106" i="5"/>
  <c r="CE132" i="5"/>
  <c r="CE35" i="12" s="1"/>
  <c r="CF128" i="5"/>
  <c r="CF130" i="5"/>
  <c r="CF129" i="5"/>
  <c r="CF126" i="5"/>
  <c r="CF127" i="5"/>
  <c r="BM100" i="5"/>
  <c r="BN100" i="5"/>
  <c r="BR12" i="12"/>
  <c r="BS11" i="12"/>
  <c r="CF182" i="5"/>
  <c r="CF73" i="12" s="1"/>
  <c r="CD109" i="5"/>
  <c r="CD112" i="5" s="1"/>
  <c r="CD173" i="5" s="1"/>
  <c r="BW164" i="5"/>
  <c r="BW165" i="5" s="1"/>
  <c r="BW166" i="5" s="1"/>
  <c r="BW70" i="12" s="1"/>
  <c r="BP64" i="5"/>
  <c r="BP146" i="5" s="1"/>
  <c r="BP33" i="12" s="1"/>
  <c r="BQ61" i="5"/>
  <c r="BQ64" i="5" s="1"/>
  <c r="BQ146" i="5" s="1"/>
  <c r="BQ33" i="12" s="1"/>
  <c r="BR57" i="5"/>
  <c r="BR60" i="5" s="1"/>
  <c r="BO137" i="5"/>
  <c r="BO98" i="5"/>
  <c r="BX161" i="5"/>
  <c r="BS4" i="6"/>
  <c r="BR2" i="5"/>
  <c r="BR2" i="6"/>
  <c r="BP24" i="4"/>
  <c r="BQ7" i="4"/>
  <c r="BQ5" i="6" s="1"/>
  <c r="BQ59" i="4"/>
  <c r="BQ60" i="4" s="1"/>
  <c r="BQ80" i="5" s="1"/>
  <c r="BQ66" i="4"/>
  <c r="BQ72" i="4" s="1"/>
  <c r="CH90" i="5"/>
  <c r="CG93" i="5"/>
  <c r="CG92" i="5"/>
  <c r="BZ46" i="5"/>
  <c r="CG6" i="5"/>
  <c r="CG121" i="5" s="1"/>
  <c r="CF86" i="5"/>
  <c r="CF85" i="5"/>
  <c r="CF87" i="5"/>
  <c r="CF78" i="5"/>
  <c r="CF77" i="5"/>
  <c r="BP91" i="5"/>
  <c r="BP82" i="5"/>
  <c r="BP30" i="12" s="1"/>
  <c r="BP81" i="5"/>
  <c r="CC96" i="5"/>
  <c r="CC142" i="5" s="1"/>
  <c r="CC144" i="5" s="1"/>
  <c r="CC36" i="12" s="1"/>
  <c r="CD95" i="5"/>
  <c r="CD141" i="5" s="1"/>
  <c r="BP61" i="4"/>
  <c r="BP62" i="4" s="1"/>
  <c r="BP63" i="4" s="1"/>
  <c r="BR6" i="4"/>
  <c r="BR59" i="4" s="1"/>
  <c r="BR60" i="4" s="1"/>
  <c r="BR5" i="4"/>
  <c r="BR66" i="4" s="1"/>
  <c r="BR70" i="4" s="1"/>
  <c r="BS4" i="4"/>
  <c r="BS108" i="4" s="1"/>
  <c r="BS4" i="5"/>
  <c r="BS56" i="5" s="1"/>
  <c r="BR2" i="4"/>
  <c r="BT4" i="2"/>
  <c r="BT4" i="12" s="1"/>
  <c r="BS2" i="2"/>
  <c r="BS2" i="12" s="1"/>
  <c r="CG187" i="5" l="1"/>
  <c r="CG186" i="5"/>
  <c r="CG188" i="5"/>
  <c r="CG185" i="5"/>
  <c r="CG189" i="5"/>
  <c r="CF191" i="5"/>
  <c r="CF75" i="12" s="1"/>
  <c r="CD170" i="5"/>
  <c r="CE106" i="5"/>
  <c r="CF132" i="5"/>
  <c r="CF35" i="12" s="1"/>
  <c r="CG128" i="5"/>
  <c r="CG130" i="5"/>
  <c r="CG129" i="5"/>
  <c r="CG126" i="5"/>
  <c r="CG127" i="5"/>
  <c r="BO100" i="5"/>
  <c r="BS12" i="12"/>
  <c r="BT10" i="12"/>
  <c r="BT11" i="12" s="1"/>
  <c r="CG182" i="5"/>
  <c r="CG73" i="12" s="1"/>
  <c r="CE109" i="5"/>
  <c r="CE112" i="5" s="1"/>
  <c r="CE173" i="5" s="1"/>
  <c r="BX164" i="5"/>
  <c r="BX165" i="5" s="1"/>
  <c r="BX166" i="5" s="1"/>
  <c r="BX70" i="12" s="1"/>
  <c r="BR61" i="5"/>
  <c r="BR64" i="5" s="1"/>
  <c r="BR146" i="5" s="1"/>
  <c r="BR33" i="12" s="1"/>
  <c r="BS57" i="5"/>
  <c r="BS60" i="5" s="1"/>
  <c r="BP137" i="5"/>
  <c r="BP98" i="5"/>
  <c r="BY161" i="5"/>
  <c r="BT4" i="6"/>
  <c r="BS2" i="5"/>
  <c r="BS2" i="6"/>
  <c r="BQ24" i="4"/>
  <c r="BQ68" i="4"/>
  <c r="BQ76" i="4"/>
  <c r="BQ78" i="4"/>
  <c r="BQ79" i="4"/>
  <c r="BQ77" i="4"/>
  <c r="BQ71" i="4"/>
  <c r="BQ70" i="4"/>
  <c r="BQ69" i="4"/>
  <c r="BQ74" i="4"/>
  <c r="BQ73" i="4"/>
  <c r="BQ75" i="4"/>
  <c r="CA46" i="5"/>
  <c r="CI90" i="5"/>
  <c r="CH92" i="5"/>
  <c r="CH93" i="5"/>
  <c r="CH6" i="5"/>
  <c r="CH121" i="5" s="1"/>
  <c r="CG85" i="5"/>
  <c r="CG86" i="5"/>
  <c r="CG87" i="5"/>
  <c r="CG78" i="5"/>
  <c r="CG77" i="5"/>
  <c r="CD96" i="5"/>
  <c r="CD142" i="5" s="1"/>
  <c r="CD144" i="5" s="1"/>
  <c r="CD36" i="12" s="1"/>
  <c r="BQ91" i="5"/>
  <c r="BQ82" i="5"/>
  <c r="BQ30" i="12" s="1"/>
  <c r="BQ81" i="5"/>
  <c r="CE95" i="5"/>
  <c r="CE141" i="5" s="1"/>
  <c r="BR80" i="5"/>
  <c r="BR75" i="4"/>
  <c r="BQ62" i="4"/>
  <c r="BQ63" i="4" s="1"/>
  <c r="BR72" i="4"/>
  <c r="BR76" i="4"/>
  <c r="BR77" i="4"/>
  <c r="BR74" i="4"/>
  <c r="BR78" i="4"/>
  <c r="BR7" i="4"/>
  <c r="BR5" i="6" s="1"/>
  <c r="BR29" i="4"/>
  <c r="BR79" i="4"/>
  <c r="BR68" i="4"/>
  <c r="BR69" i="4"/>
  <c r="BR71" i="4"/>
  <c r="BS5" i="4"/>
  <c r="BS66" i="4" s="1"/>
  <c r="BS70" i="4" s="1"/>
  <c r="BT4" i="4"/>
  <c r="BT108" i="4" s="1"/>
  <c r="BT4" i="5"/>
  <c r="BT56" i="5" s="1"/>
  <c r="BS6" i="4"/>
  <c r="BS59" i="4" s="1"/>
  <c r="BS60" i="4" s="1"/>
  <c r="BR73" i="4"/>
  <c r="BS2" i="4"/>
  <c r="BU4" i="2"/>
  <c r="BU4" i="12" s="1"/>
  <c r="BT2" i="2"/>
  <c r="BT2" i="12" s="1"/>
  <c r="CG191" i="5" l="1"/>
  <c r="CG75" i="12" s="1"/>
  <c r="CH186" i="5"/>
  <c r="CH187" i="5"/>
  <c r="CH189" i="5"/>
  <c r="CH188" i="5"/>
  <c r="CH185" i="5"/>
  <c r="CE170" i="5"/>
  <c r="CF106" i="5"/>
  <c r="CG132" i="5"/>
  <c r="CG35" i="12" s="1"/>
  <c r="CH127" i="5"/>
  <c r="CH130" i="5"/>
  <c r="CH126" i="5"/>
  <c r="CH129" i="5"/>
  <c r="CH128" i="5"/>
  <c r="BT12" i="12"/>
  <c r="BU10" i="12"/>
  <c r="BU11" i="12" s="1"/>
  <c r="BP100" i="5"/>
  <c r="CH182" i="5"/>
  <c r="CH73" i="12" s="1"/>
  <c r="CF109" i="5"/>
  <c r="CF112" i="5" s="1"/>
  <c r="CF173" i="5" s="1"/>
  <c r="BY164" i="5"/>
  <c r="BY165" i="5" s="1"/>
  <c r="BY166" i="5" s="1"/>
  <c r="BY70" i="12" s="1"/>
  <c r="BS61" i="5"/>
  <c r="BS64" i="5" s="1"/>
  <c r="BS146" i="5" s="1"/>
  <c r="BS33" i="12" s="1"/>
  <c r="BT57" i="5"/>
  <c r="BT60" i="5" s="1"/>
  <c r="BQ137" i="5"/>
  <c r="BQ98" i="5"/>
  <c r="BZ161" i="5"/>
  <c r="BU4" i="6"/>
  <c r="BT2" i="5"/>
  <c r="BT2" i="6"/>
  <c r="BR24" i="4"/>
  <c r="CJ90" i="5"/>
  <c r="CI92" i="5"/>
  <c r="CI93" i="5"/>
  <c r="CB46" i="5"/>
  <c r="CI6" i="5"/>
  <c r="CI121" i="5" s="1"/>
  <c r="CH85" i="5"/>
  <c r="CH86" i="5"/>
  <c r="CH87" i="5"/>
  <c r="CH78" i="5"/>
  <c r="CH77" i="5"/>
  <c r="CE96" i="5"/>
  <c r="CE142" i="5" s="1"/>
  <c r="CE144" i="5" s="1"/>
  <c r="CE36" i="12" s="1"/>
  <c r="BR91" i="5"/>
  <c r="BR81" i="5"/>
  <c r="BR82" i="5"/>
  <c r="BR30" i="12" s="1"/>
  <c r="CF95" i="5"/>
  <c r="CF141" i="5" s="1"/>
  <c r="BS73" i="4"/>
  <c r="BS68" i="4"/>
  <c r="BR61" i="4"/>
  <c r="BR62" i="4" s="1"/>
  <c r="BR63" i="4" s="1"/>
  <c r="BS75" i="4"/>
  <c r="BS74" i="4"/>
  <c r="BS80" i="5"/>
  <c r="BS7" i="4"/>
  <c r="BS5" i="6" s="1"/>
  <c r="BS79" i="4"/>
  <c r="BT5" i="4"/>
  <c r="BU4" i="4"/>
  <c r="BU108" i="4" s="1"/>
  <c r="BU4" i="5"/>
  <c r="BU56" i="5" s="1"/>
  <c r="BS71" i="4"/>
  <c r="BS77" i="4"/>
  <c r="BS29" i="4"/>
  <c r="BS78" i="4"/>
  <c r="BS69" i="4"/>
  <c r="BT6" i="4"/>
  <c r="BT59" i="4" s="1"/>
  <c r="BT60" i="4" s="1"/>
  <c r="BS72" i="4"/>
  <c r="BS76" i="4"/>
  <c r="BT2" i="4"/>
  <c r="BV4" i="2"/>
  <c r="BV4" i="12" s="1"/>
  <c r="BU2" i="2"/>
  <c r="BU2" i="12" s="1"/>
  <c r="CH191" i="5" l="1"/>
  <c r="CH75" i="12" s="1"/>
  <c r="CI186" i="5"/>
  <c r="CI187" i="5"/>
  <c r="CI188" i="5"/>
  <c r="CI185" i="5"/>
  <c r="CI189" i="5"/>
  <c r="CF170" i="5"/>
  <c r="CG106" i="5"/>
  <c r="CH132" i="5"/>
  <c r="CH35" i="12" s="1"/>
  <c r="CI130" i="5"/>
  <c r="CI127" i="5"/>
  <c r="CI129" i="5"/>
  <c r="CI128" i="5"/>
  <c r="CI126" i="5"/>
  <c r="BV10" i="12"/>
  <c r="BV11" i="12" s="1"/>
  <c r="BU12" i="12"/>
  <c r="BQ100" i="5"/>
  <c r="CI182" i="5"/>
  <c r="CI73" i="12" s="1"/>
  <c r="CG109" i="5"/>
  <c r="CG112" i="5" s="1"/>
  <c r="CG173" i="5" s="1"/>
  <c r="BZ164" i="5"/>
  <c r="BZ165" i="5" s="1"/>
  <c r="BZ166" i="5" s="1"/>
  <c r="BZ70" i="12" s="1"/>
  <c r="BT61" i="5"/>
  <c r="BU57" i="5"/>
  <c r="BU60" i="5" s="1"/>
  <c r="BR137" i="5"/>
  <c r="BR98" i="5"/>
  <c r="CA161" i="5"/>
  <c r="BV4" i="6"/>
  <c r="BU2" i="5"/>
  <c r="BU2" i="6"/>
  <c r="BS24" i="4"/>
  <c r="CC46" i="5"/>
  <c r="CK90" i="5"/>
  <c r="CJ92" i="5"/>
  <c r="CJ93" i="5"/>
  <c r="CJ6" i="5"/>
  <c r="CJ121" i="5" s="1"/>
  <c r="CI86" i="5"/>
  <c r="CI85" i="5"/>
  <c r="CI87" i="5"/>
  <c r="CI77" i="5"/>
  <c r="CI78" i="5"/>
  <c r="CF96" i="5"/>
  <c r="CF142" i="5" s="1"/>
  <c r="CF144" i="5" s="1"/>
  <c r="CF36" i="12" s="1"/>
  <c r="BS91" i="5"/>
  <c r="BS82" i="5"/>
  <c r="BS30" i="12" s="1"/>
  <c r="BS81" i="5"/>
  <c r="CG95" i="5"/>
  <c r="CG141" i="5" s="1"/>
  <c r="CG96" i="5"/>
  <c r="CG142" i="5" s="1"/>
  <c r="BT7" i="4"/>
  <c r="BT5" i="6" s="1"/>
  <c r="BU5" i="4"/>
  <c r="BU29" i="4" s="1"/>
  <c r="BU61" i="4" s="1"/>
  <c r="BT66" i="4"/>
  <c r="BT29" i="4"/>
  <c r="BT61" i="4" s="1"/>
  <c r="BU6" i="4"/>
  <c r="BU59" i="4" s="1"/>
  <c r="BU60" i="4" s="1"/>
  <c r="BV4" i="4"/>
  <c r="BV108" i="4" s="1"/>
  <c r="BV4" i="5"/>
  <c r="BV56" i="5" s="1"/>
  <c r="BS61" i="4"/>
  <c r="BS62" i="4" s="1"/>
  <c r="BS63" i="4" s="1"/>
  <c r="BT80" i="5"/>
  <c r="BU2" i="4"/>
  <c r="BW4" i="2"/>
  <c r="BW4" i="12" s="1"/>
  <c r="BV2" i="2"/>
  <c r="BV2" i="12" s="1"/>
  <c r="CJ186" i="5" l="1"/>
  <c r="CJ188" i="5"/>
  <c r="CJ185" i="5"/>
  <c r="CJ187" i="5"/>
  <c r="CJ189" i="5"/>
  <c r="CI191" i="5"/>
  <c r="CI75" i="12" s="1"/>
  <c r="CG170" i="5"/>
  <c r="CH106" i="5"/>
  <c r="CI132" i="5"/>
  <c r="CI35" i="12" s="1"/>
  <c r="CJ127" i="5"/>
  <c r="CJ129" i="5"/>
  <c r="CJ128" i="5"/>
  <c r="CJ130" i="5"/>
  <c r="CJ126" i="5"/>
  <c r="BV12" i="12"/>
  <c r="BR100" i="5"/>
  <c r="BW10" i="12"/>
  <c r="CJ182" i="5"/>
  <c r="CJ73" i="12" s="1"/>
  <c r="CH109" i="5"/>
  <c r="CH112" i="5" s="1"/>
  <c r="CH173" i="5" s="1"/>
  <c r="CG144" i="5"/>
  <c r="CG36" i="12" s="1"/>
  <c r="CA164" i="5"/>
  <c r="CA165" i="5" s="1"/>
  <c r="CA166" i="5" s="1"/>
  <c r="CA70" i="12" s="1"/>
  <c r="BT64" i="5"/>
  <c r="BT146" i="5" s="1"/>
  <c r="BT33" i="12" s="1"/>
  <c r="BU61" i="5"/>
  <c r="BV57" i="5"/>
  <c r="BV60" i="5" s="1"/>
  <c r="BS137" i="5"/>
  <c r="BS98" i="5"/>
  <c r="CB161" i="5"/>
  <c r="BW4" i="6"/>
  <c r="BV2" i="5"/>
  <c r="BV2" i="6"/>
  <c r="BT24" i="4"/>
  <c r="BU66" i="4"/>
  <c r="BU73" i="4" s="1"/>
  <c r="CL90" i="5"/>
  <c r="CK92" i="5"/>
  <c r="CK93" i="5"/>
  <c r="CD46" i="5"/>
  <c r="CK6" i="5"/>
  <c r="CK121" i="5" s="1"/>
  <c r="CJ85" i="5"/>
  <c r="CJ86" i="5"/>
  <c r="CJ87" i="5"/>
  <c r="CJ77" i="5"/>
  <c r="CJ78" i="5"/>
  <c r="BT91" i="5"/>
  <c r="BT81" i="5"/>
  <c r="BT82" i="5"/>
  <c r="BT30" i="12" s="1"/>
  <c r="CH95" i="5"/>
  <c r="CH141" i="5" s="1"/>
  <c r="CH96" i="5"/>
  <c r="CH142" i="5" s="1"/>
  <c r="BU7" i="4"/>
  <c r="BU5" i="6" s="1"/>
  <c r="BU80" i="5"/>
  <c r="BV5" i="4"/>
  <c r="BV66" i="4" s="1"/>
  <c r="BV75" i="4" s="1"/>
  <c r="BT75" i="4"/>
  <c r="BT77" i="4"/>
  <c r="BT68" i="4"/>
  <c r="BT73" i="4"/>
  <c r="BT69" i="4"/>
  <c r="BT79" i="4"/>
  <c r="BT72" i="4"/>
  <c r="BT70" i="4"/>
  <c r="BT76" i="4"/>
  <c r="BT71" i="4"/>
  <c r="BT78" i="4"/>
  <c r="BT74" i="4"/>
  <c r="BW4" i="4"/>
  <c r="BW108" i="4" s="1"/>
  <c r="BW4" i="5"/>
  <c r="BW56" i="5" s="1"/>
  <c r="BT62" i="4"/>
  <c r="BT63" i="4" s="1"/>
  <c r="BV6" i="4"/>
  <c r="BV59" i="4" s="1"/>
  <c r="BV60" i="4" s="1"/>
  <c r="BV2" i="4"/>
  <c r="BX4" i="2"/>
  <c r="BX4" i="12" s="1"/>
  <c r="BW2" i="2"/>
  <c r="BW2" i="12" s="1"/>
  <c r="CK189" i="5" l="1"/>
  <c r="CK187" i="5"/>
  <c r="CK186" i="5"/>
  <c r="CK188" i="5"/>
  <c r="CK185" i="5"/>
  <c r="CJ191" i="5"/>
  <c r="CJ75" i="12" s="1"/>
  <c r="CH170" i="5"/>
  <c r="CI106" i="5"/>
  <c r="CJ132" i="5"/>
  <c r="CJ35" i="12" s="1"/>
  <c r="CK129" i="5"/>
  <c r="CK126" i="5"/>
  <c r="CK130" i="5"/>
  <c r="CK127" i="5"/>
  <c r="CK128" i="5"/>
  <c r="BS100" i="5"/>
  <c r="BX10" i="12"/>
  <c r="BW11" i="12"/>
  <c r="CK182" i="5"/>
  <c r="CK73" i="12" s="1"/>
  <c r="CI109" i="5"/>
  <c r="CI112" i="5" s="1"/>
  <c r="CI173" i="5" s="1"/>
  <c r="CH144" i="5"/>
  <c r="CH36" i="12" s="1"/>
  <c r="CB164" i="5"/>
  <c r="CB165" i="5" s="1"/>
  <c r="CB166" i="5" s="1"/>
  <c r="CB70" i="12" s="1"/>
  <c r="BU64" i="5"/>
  <c r="BU146" i="5" s="1"/>
  <c r="BU33" i="12" s="1"/>
  <c r="BV61" i="5"/>
  <c r="BV64" i="5" s="1"/>
  <c r="BV146" i="5" s="1"/>
  <c r="BV33" i="12" s="1"/>
  <c r="BW57" i="5"/>
  <c r="BW60" i="5" s="1"/>
  <c r="BT137" i="5"/>
  <c r="BT98" i="5"/>
  <c r="CC161" i="5"/>
  <c r="BX4" i="6"/>
  <c r="BU77" i="4"/>
  <c r="BW2" i="5"/>
  <c r="BW2" i="6"/>
  <c r="BU75" i="4"/>
  <c r="BU70" i="4"/>
  <c r="BU72" i="4"/>
  <c r="BU79" i="4"/>
  <c r="BU24" i="4"/>
  <c r="BU78" i="4"/>
  <c r="BU76" i="4"/>
  <c r="BU68" i="4"/>
  <c r="BU69" i="4"/>
  <c r="BU71" i="4"/>
  <c r="BU74" i="4"/>
  <c r="CE46" i="5"/>
  <c r="CM90" i="5"/>
  <c r="CL92" i="5"/>
  <c r="CL93" i="5"/>
  <c r="CL6" i="5"/>
  <c r="CL121" i="5" s="1"/>
  <c r="CK86" i="5"/>
  <c r="CK85" i="5"/>
  <c r="CK87" i="5"/>
  <c r="CK78" i="5"/>
  <c r="CK77" i="5"/>
  <c r="BU91" i="5"/>
  <c r="BU82" i="5"/>
  <c r="BU30" i="12" s="1"/>
  <c r="BU81" i="5"/>
  <c r="CI95" i="5"/>
  <c r="CI141" i="5" s="1"/>
  <c r="BV68" i="4"/>
  <c r="BV78" i="4"/>
  <c r="BV71" i="4"/>
  <c r="BV73" i="4"/>
  <c r="BV74" i="4"/>
  <c r="BV69" i="4"/>
  <c r="BV76" i="4"/>
  <c r="BV79" i="4"/>
  <c r="BV72" i="4"/>
  <c r="BV77" i="4"/>
  <c r="BV70" i="4"/>
  <c r="BV29" i="4"/>
  <c r="BV61" i="4" s="1"/>
  <c r="BW5" i="4"/>
  <c r="BW66" i="4" s="1"/>
  <c r="BW73" i="4" s="1"/>
  <c r="BV7" i="4"/>
  <c r="BV5" i="6" s="1"/>
  <c r="BW6" i="4"/>
  <c r="BW59" i="4" s="1"/>
  <c r="BW60" i="4" s="1"/>
  <c r="BV80" i="5"/>
  <c r="BU62" i="4"/>
  <c r="BU63" i="4" s="1"/>
  <c r="BX4" i="4"/>
  <c r="BX108" i="4" s="1"/>
  <c r="BX4" i="5"/>
  <c r="BX56" i="5" s="1"/>
  <c r="BW2" i="4"/>
  <c r="BY4" i="2"/>
  <c r="BY4" i="12" s="1"/>
  <c r="BX2" i="2"/>
  <c r="BX2" i="12" s="1"/>
  <c r="CK191" i="5" l="1"/>
  <c r="CK75" i="12" s="1"/>
  <c r="CL189" i="5"/>
  <c r="CL185" i="5"/>
  <c r="CL188" i="5"/>
  <c r="CL186" i="5"/>
  <c r="CL187" i="5"/>
  <c r="CI170" i="5"/>
  <c r="CJ106" i="5"/>
  <c r="CK132" i="5"/>
  <c r="CK35" i="12" s="1"/>
  <c r="CL129" i="5"/>
  <c r="CL126" i="5"/>
  <c r="CL128" i="5"/>
  <c r="CL130" i="5"/>
  <c r="CL127" i="5"/>
  <c r="BW12" i="12"/>
  <c r="BY10" i="12"/>
  <c r="BT100" i="5"/>
  <c r="BX11" i="12"/>
  <c r="CL182" i="5"/>
  <c r="CL73" i="12" s="1"/>
  <c r="CJ109" i="5"/>
  <c r="CJ112" i="5" s="1"/>
  <c r="CJ173" i="5" s="1"/>
  <c r="CC164" i="5"/>
  <c r="CC165" i="5" s="1"/>
  <c r="CC166" i="5" s="1"/>
  <c r="CC70" i="12" s="1"/>
  <c r="BW61" i="5"/>
  <c r="BX57" i="5"/>
  <c r="BX60" i="5" s="1"/>
  <c r="BU137" i="5"/>
  <c r="BU98" i="5"/>
  <c r="CD161" i="5"/>
  <c r="BY4" i="6"/>
  <c r="BX2" i="5"/>
  <c r="BX2" i="6"/>
  <c r="BV24" i="4"/>
  <c r="CN90" i="5"/>
  <c r="CM92" i="5"/>
  <c r="CM93" i="5"/>
  <c r="CF46" i="5"/>
  <c r="CM6" i="5"/>
  <c r="CM121" i="5" s="1"/>
  <c r="CL86" i="5"/>
  <c r="CL85" i="5"/>
  <c r="CL87" i="5"/>
  <c r="CL77" i="5"/>
  <c r="CL78" i="5"/>
  <c r="CI96" i="5"/>
  <c r="CI142" i="5" s="1"/>
  <c r="CI144" i="5" s="1"/>
  <c r="CI36" i="12" s="1"/>
  <c r="BV91" i="5"/>
  <c r="BV82" i="5"/>
  <c r="BV30" i="12" s="1"/>
  <c r="BV81" i="5"/>
  <c r="CJ95" i="5"/>
  <c r="CJ141" i="5" s="1"/>
  <c r="CJ96" i="5"/>
  <c r="CJ142" i="5" s="1"/>
  <c r="BW29" i="4"/>
  <c r="BW61" i="4" s="1"/>
  <c r="BW7" i="4"/>
  <c r="BW5" i="6" s="1"/>
  <c r="BW79" i="4"/>
  <c r="BW74" i="4"/>
  <c r="BW78" i="4"/>
  <c r="BW68" i="4"/>
  <c r="BW71" i="4"/>
  <c r="BW75" i="4"/>
  <c r="BW70" i="4"/>
  <c r="BW69" i="4"/>
  <c r="BW76" i="4"/>
  <c r="BW77" i="4"/>
  <c r="BW72" i="4"/>
  <c r="BW80" i="5"/>
  <c r="BX6" i="4"/>
  <c r="BX59" i="4" s="1"/>
  <c r="BX60" i="4" s="1"/>
  <c r="BV62" i="4"/>
  <c r="BV63" i="4" s="1"/>
  <c r="BY4" i="4"/>
  <c r="BY108" i="4" s="1"/>
  <c r="BY4" i="5"/>
  <c r="BY56" i="5" s="1"/>
  <c r="BX5" i="4"/>
  <c r="BX2" i="4"/>
  <c r="BZ4" i="2"/>
  <c r="BZ4" i="12" s="1"/>
  <c r="BY2" i="2"/>
  <c r="BY2" i="12" s="1"/>
  <c r="CM185" i="5" l="1"/>
  <c r="CM186" i="5"/>
  <c r="CM189" i="5"/>
  <c r="CM188" i="5"/>
  <c r="CM187" i="5"/>
  <c r="CL191" i="5"/>
  <c r="CL75" i="12" s="1"/>
  <c r="CJ170" i="5"/>
  <c r="CK106" i="5"/>
  <c r="CL132" i="5"/>
  <c r="CL35" i="12" s="1"/>
  <c r="CM126" i="5"/>
  <c r="CM128" i="5"/>
  <c r="CM130" i="5"/>
  <c r="CM127" i="5"/>
  <c r="CM129" i="5"/>
  <c r="BU100" i="5"/>
  <c r="BZ10" i="12"/>
  <c r="BZ11" i="12" s="1"/>
  <c r="BX12" i="12"/>
  <c r="BY11" i="12"/>
  <c r="CM182" i="5"/>
  <c r="CM73" i="12" s="1"/>
  <c r="CK109" i="5"/>
  <c r="CK112" i="5" s="1"/>
  <c r="CK173" i="5" s="1"/>
  <c r="CJ144" i="5"/>
  <c r="CJ36" i="12" s="1"/>
  <c r="CD164" i="5"/>
  <c r="CD165" i="5" s="1"/>
  <c r="CD166" i="5" s="1"/>
  <c r="CD70" i="12" s="1"/>
  <c r="BW64" i="5"/>
  <c r="BW146" i="5" s="1"/>
  <c r="BW33" i="12" s="1"/>
  <c r="BX61" i="5"/>
  <c r="BY57" i="5"/>
  <c r="BY60" i="5" s="1"/>
  <c r="BV137" i="5"/>
  <c r="BV98" i="5"/>
  <c r="CE161" i="5"/>
  <c r="BZ4" i="6"/>
  <c r="BY2" i="5"/>
  <c r="BY2" i="6"/>
  <c r="BW24" i="4"/>
  <c r="CG46" i="5"/>
  <c r="CO90" i="5"/>
  <c r="CN92" i="5"/>
  <c r="CN93" i="5"/>
  <c r="CN6" i="5"/>
  <c r="CN121" i="5" s="1"/>
  <c r="CM85" i="5"/>
  <c r="CM86" i="5"/>
  <c r="CM87" i="5"/>
  <c r="CM77" i="5"/>
  <c r="CM78" i="5"/>
  <c r="BW91" i="5"/>
  <c r="BW82" i="5"/>
  <c r="BW30" i="12" s="1"/>
  <c r="BW81" i="5"/>
  <c r="CK95" i="5"/>
  <c r="CK141" i="5" s="1"/>
  <c r="CK96" i="5"/>
  <c r="CK142" i="5" s="1"/>
  <c r="BY5" i="4"/>
  <c r="BY29" i="4" s="1"/>
  <c r="BY61" i="4" s="1"/>
  <c r="BX7" i="4"/>
  <c r="BX5" i="6" s="1"/>
  <c r="BW62" i="4"/>
  <c r="BW63" i="4" s="1"/>
  <c r="BY6" i="4"/>
  <c r="BX66" i="4"/>
  <c r="BX29" i="4"/>
  <c r="BZ4" i="4"/>
  <c r="BZ108" i="4" s="1"/>
  <c r="BZ4" i="5"/>
  <c r="BZ56" i="5" s="1"/>
  <c r="BX80" i="5"/>
  <c r="BY2" i="4"/>
  <c r="CA4" i="2"/>
  <c r="CA4" i="12" s="1"/>
  <c r="CA10" i="12" s="1"/>
  <c r="BZ2" i="2"/>
  <c r="BZ2" i="12" s="1"/>
  <c r="CN185" i="5" l="1"/>
  <c r="CN186" i="5"/>
  <c r="CN188" i="5"/>
  <c r="CN189" i="5"/>
  <c r="CN187" i="5"/>
  <c r="CM191" i="5"/>
  <c r="CM75" i="12" s="1"/>
  <c r="CK170" i="5"/>
  <c r="CL106" i="5"/>
  <c r="CM132" i="5"/>
  <c r="CM35" i="12" s="1"/>
  <c r="CN128" i="5"/>
  <c r="CN130" i="5"/>
  <c r="CN129" i="5"/>
  <c r="CN126" i="5"/>
  <c r="CN127" i="5"/>
  <c r="BV100" i="5"/>
  <c r="BZ12" i="12"/>
  <c r="CA11" i="12"/>
  <c r="BY12" i="12"/>
  <c r="CN182" i="5"/>
  <c r="CN73" i="12" s="1"/>
  <c r="CL109" i="5"/>
  <c r="CL112" i="5" s="1"/>
  <c r="CL173" i="5" s="1"/>
  <c r="CK144" i="5"/>
  <c r="CK36" i="12" s="1"/>
  <c r="CE164" i="5"/>
  <c r="CE165" i="5" s="1"/>
  <c r="CE166" i="5" s="1"/>
  <c r="CE70" i="12" s="1"/>
  <c r="BX64" i="5"/>
  <c r="BX146" i="5" s="1"/>
  <c r="BX33" i="12" s="1"/>
  <c r="BY61" i="5"/>
  <c r="BZ57" i="5"/>
  <c r="BZ60" i="5" s="1"/>
  <c r="BW137" i="5"/>
  <c r="BW98" i="5"/>
  <c r="CF161" i="5"/>
  <c r="CA4" i="6"/>
  <c r="BZ2" i="5"/>
  <c r="BZ2" i="6"/>
  <c r="BX24" i="4"/>
  <c r="BY7" i="4"/>
  <c r="BY5" i="6" s="1"/>
  <c r="BY59" i="4"/>
  <c r="BY60" i="4" s="1"/>
  <c r="BY80" i="5" s="1"/>
  <c r="CO92" i="5"/>
  <c r="I92" i="5" s="1"/>
  <c r="CO93" i="5"/>
  <c r="I93" i="5" s="1"/>
  <c r="CH46" i="5"/>
  <c r="CO6" i="5"/>
  <c r="CO121" i="5" s="1"/>
  <c r="CN86" i="5"/>
  <c r="CN85" i="5"/>
  <c r="CN87" i="5"/>
  <c r="CN78" i="5"/>
  <c r="CN77" i="5"/>
  <c r="BX91" i="5"/>
  <c r="BX81" i="5"/>
  <c r="BX82" i="5"/>
  <c r="BX30" i="12" s="1"/>
  <c r="CL95" i="5"/>
  <c r="CL141" i="5" s="1"/>
  <c r="CL96" i="5"/>
  <c r="CL142" i="5" s="1"/>
  <c r="BY66" i="4"/>
  <c r="BY75" i="4" s="1"/>
  <c r="BZ6" i="4"/>
  <c r="BZ59" i="4" s="1"/>
  <c r="BZ60" i="4" s="1"/>
  <c r="BZ5" i="4"/>
  <c r="BZ66" i="4" s="1"/>
  <c r="BZ70" i="4" s="1"/>
  <c r="BX61" i="4"/>
  <c r="BX62" i="4" s="1"/>
  <c r="BX63" i="4" s="1"/>
  <c r="BX72" i="4"/>
  <c r="BX78" i="4"/>
  <c r="BX75" i="4"/>
  <c r="BX71" i="4"/>
  <c r="BX70" i="4"/>
  <c r="BX69" i="4"/>
  <c r="BX76" i="4"/>
  <c r="BX74" i="4"/>
  <c r="BX73" i="4"/>
  <c r="BX79" i="4"/>
  <c r="BX77" i="4"/>
  <c r="BX68" i="4"/>
  <c r="CA4" i="4"/>
  <c r="CA108" i="4" s="1"/>
  <c r="CA4" i="5"/>
  <c r="CA56" i="5" s="1"/>
  <c r="BZ2" i="4"/>
  <c r="CB4" i="2"/>
  <c r="CB4" i="12" s="1"/>
  <c r="CA2" i="2"/>
  <c r="CA2" i="12" s="1"/>
  <c r="CO187" i="5" l="1"/>
  <c r="CO186" i="5"/>
  <c r="CO188" i="5"/>
  <c r="CO189" i="5"/>
  <c r="CO185" i="5"/>
  <c r="CN191" i="5"/>
  <c r="CN75" i="12" s="1"/>
  <c r="CL170" i="5"/>
  <c r="CM106" i="5"/>
  <c r="CN132" i="5"/>
  <c r="CN35" i="12" s="1"/>
  <c r="CO128" i="5"/>
  <c r="CO130" i="5"/>
  <c r="CO129" i="5"/>
  <c r="CO126" i="5"/>
  <c r="CO127" i="5"/>
  <c r="CB10" i="12"/>
  <c r="CB11" i="12" s="1"/>
  <c r="BW100" i="5"/>
  <c r="CA12" i="12"/>
  <c r="CO182" i="5"/>
  <c r="CO73" i="12" s="1"/>
  <c r="CM109" i="5"/>
  <c r="CM112" i="5" s="1"/>
  <c r="CM173" i="5" s="1"/>
  <c r="CL144" i="5"/>
  <c r="CL36" i="12" s="1"/>
  <c r="CF164" i="5"/>
  <c r="CF165" i="5" s="1"/>
  <c r="CF166" i="5" s="1"/>
  <c r="CF70" i="12" s="1"/>
  <c r="BY64" i="5"/>
  <c r="BY146" i="5" s="1"/>
  <c r="BY33" i="12" s="1"/>
  <c r="BZ61" i="5"/>
  <c r="BZ64" i="5" s="1"/>
  <c r="BZ146" i="5" s="1"/>
  <c r="BZ33" i="12" s="1"/>
  <c r="CA57" i="5"/>
  <c r="CA60" i="5" s="1"/>
  <c r="BX137" i="5"/>
  <c r="BX98" i="5"/>
  <c r="CG161" i="5"/>
  <c r="CB4" i="6"/>
  <c r="CA2" i="5"/>
  <c r="CA2" i="6"/>
  <c r="BY74" i="4"/>
  <c r="BY24" i="4"/>
  <c r="BY72" i="4"/>
  <c r="BY68" i="4"/>
  <c r="BY78" i="4"/>
  <c r="BY73" i="4"/>
  <c r="BY70" i="4"/>
  <c r="BY71" i="4"/>
  <c r="BY79" i="4"/>
  <c r="BY77" i="4"/>
  <c r="BY76" i="4"/>
  <c r="BY69" i="4"/>
  <c r="CI46" i="5"/>
  <c r="CO85" i="5"/>
  <c r="CO86" i="5"/>
  <c r="CO87" i="5"/>
  <c r="CO78" i="5"/>
  <c r="CO77" i="5"/>
  <c r="BY91" i="5"/>
  <c r="BY82" i="5"/>
  <c r="BY30" i="12" s="1"/>
  <c r="BY81" i="5"/>
  <c r="CM95" i="5"/>
  <c r="CM141" i="5" s="1"/>
  <c r="BZ74" i="4"/>
  <c r="BZ75" i="4"/>
  <c r="BZ7" i="4"/>
  <c r="BZ5" i="6" s="1"/>
  <c r="BZ29" i="4"/>
  <c r="BZ80" i="5"/>
  <c r="BZ76" i="4"/>
  <c r="BZ69" i="4"/>
  <c r="BZ72" i="4"/>
  <c r="BZ71" i="4"/>
  <c r="BZ73" i="4"/>
  <c r="BZ77" i="4"/>
  <c r="BZ68" i="4"/>
  <c r="BZ79" i="4"/>
  <c r="BZ78" i="4"/>
  <c r="CA6" i="4"/>
  <c r="CA59" i="4" s="1"/>
  <c r="CA60" i="4" s="1"/>
  <c r="CA5" i="4"/>
  <c r="CA29" i="4" s="1"/>
  <c r="CA61" i="4" s="1"/>
  <c r="CB4" i="4"/>
  <c r="CB108" i="4" s="1"/>
  <c r="CB4" i="5"/>
  <c r="CB56" i="5" s="1"/>
  <c r="BY62" i="4"/>
  <c r="BY63" i="4" s="1"/>
  <c r="CA2" i="4"/>
  <c r="CC4" i="2"/>
  <c r="CC4" i="12" s="1"/>
  <c r="CB2" i="2"/>
  <c r="CB2" i="12" s="1"/>
  <c r="CO191" i="5" l="1"/>
  <c r="CO75" i="12" s="1"/>
  <c r="CM170" i="5"/>
  <c r="CN106" i="5"/>
  <c r="CO132" i="5"/>
  <c r="CO35" i="12" s="1"/>
  <c r="CB12" i="12"/>
  <c r="CC10" i="12"/>
  <c r="CC11" i="12" s="1"/>
  <c r="BX100" i="5"/>
  <c r="CN109" i="5"/>
  <c r="CN112" i="5" s="1"/>
  <c r="CN173" i="5" s="1"/>
  <c r="CG164" i="5"/>
  <c r="CG165" i="5" s="1"/>
  <c r="CG166" i="5" s="1"/>
  <c r="CG70" i="12" s="1"/>
  <c r="CA61" i="5"/>
  <c r="CB57" i="5"/>
  <c r="CB60" i="5" s="1"/>
  <c r="BY137" i="5"/>
  <c r="BY98" i="5"/>
  <c r="I182" i="5"/>
  <c r="CH161" i="5"/>
  <c r="CC4" i="6"/>
  <c r="CB2" i="5"/>
  <c r="CB2" i="6"/>
  <c r="BZ24" i="4"/>
  <c r="CJ46" i="5"/>
  <c r="CM96" i="5"/>
  <c r="CM142" i="5" s="1"/>
  <c r="CM144" i="5" s="1"/>
  <c r="CM36" i="12" s="1"/>
  <c r="BZ91" i="5"/>
  <c r="BZ81" i="5"/>
  <c r="BZ82" i="5"/>
  <c r="BZ30" i="12" s="1"/>
  <c r="CN95" i="5"/>
  <c r="CN141" i="5" s="1"/>
  <c r="BZ61" i="4"/>
  <c r="BZ62" i="4" s="1"/>
  <c r="BZ63" i="4" s="1"/>
  <c r="CA7" i="4"/>
  <c r="CA5" i="6" s="1"/>
  <c r="CA80" i="5"/>
  <c r="CA66" i="4"/>
  <c r="CA73" i="4" s="1"/>
  <c r="CB5" i="4"/>
  <c r="CB66" i="4" s="1"/>
  <c r="CB72" i="4" s="1"/>
  <c r="CB6" i="4"/>
  <c r="CB59" i="4" s="1"/>
  <c r="CB60" i="4" s="1"/>
  <c r="CC4" i="4"/>
  <c r="CC108" i="4" s="1"/>
  <c r="CC4" i="5"/>
  <c r="CC56" i="5" s="1"/>
  <c r="CB2" i="4"/>
  <c r="CD4" i="2"/>
  <c r="CD4" i="12" s="1"/>
  <c r="CC2" i="2"/>
  <c r="CC2" i="12" s="1"/>
  <c r="CN170" i="5" l="1"/>
  <c r="CO106" i="5"/>
  <c r="CO170" i="5" s="1"/>
  <c r="CD10" i="12"/>
  <c r="CD11" i="12" s="1"/>
  <c r="CC12" i="12"/>
  <c r="BY100" i="5"/>
  <c r="CO109" i="5"/>
  <c r="CO112" i="5" s="1"/>
  <c r="CO173" i="5" s="1"/>
  <c r="CH164" i="5"/>
  <c r="CH165" i="5" s="1"/>
  <c r="CH166" i="5" s="1"/>
  <c r="CH70" i="12" s="1"/>
  <c r="CA64" i="5"/>
  <c r="CA146" i="5" s="1"/>
  <c r="CA33" i="12" s="1"/>
  <c r="CB61" i="5"/>
  <c r="CB64" i="5" s="1"/>
  <c r="CB146" i="5" s="1"/>
  <c r="CB33" i="12" s="1"/>
  <c r="CC57" i="5"/>
  <c r="CC60" i="5" s="1"/>
  <c r="BZ137" i="5"/>
  <c r="BZ98" i="5"/>
  <c r="CI161" i="5"/>
  <c r="CD4" i="6"/>
  <c r="CC2" i="5"/>
  <c r="CC2" i="6"/>
  <c r="CA24" i="4"/>
  <c r="CK46" i="5"/>
  <c r="CN96" i="5"/>
  <c r="CN142" i="5" s="1"/>
  <c r="CN144" i="5" s="1"/>
  <c r="CN36" i="12" s="1"/>
  <c r="CA91" i="5"/>
  <c r="CA81" i="5"/>
  <c r="CA82" i="5"/>
  <c r="CA30" i="12" s="1"/>
  <c r="CO95" i="5"/>
  <c r="CA72" i="4"/>
  <c r="CA79" i="4"/>
  <c r="CA70" i="4"/>
  <c r="CB77" i="4"/>
  <c r="CA76" i="4"/>
  <c r="CB80" i="5"/>
  <c r="CB75" i="4"/>
  <c r="CB76" i="4"/>
  <c r="CB29" i="4"/>
  <c r="CB7" i="4"/>
  <c r="CB5" i="6" s="1"/>
  <c r="CA69" i="4"/>
  <c r="CB68" i="4"/>
  <c r="CB79" i="4"/>
  <c r="CB69" i="4"/>
  <c r="CA68" i="4"/>
  <c r="CB78" i="4"/>
  <c r="CC6" i="4"/>
  <c r="CC59" i="4" s="1"/>
  <c r="CC60" i="4" s="1"/>
  <c r="CB74" i="4"/>
  <c r="CA71" i="4"/>
  <c r="CA78" i="4"/>
  <c r="CA77" i="4"/>
  <c r="CA75" i="4"/>
  <c r="CA74" i="4"/>
  <c r="CB70" i="4"/>
  <c r="CB73" i="4"/>
  <c r="CB71" i="4"/>
  <c r="CA62" i="4"/>
  <c r="CA63" i="4" s="1"/>
  <c r="CD4" i="4"/>
  <c r="CD108" i="4" s="1"/>
  <c r="CD4" i="5"/>
  <c r="CD56" i="5" s="1"/>
  <c r="CC5" i="4"/>
  <c r="CC2" i="4"/>
  <c r="CE4" i="2"/>
  <c r="CE4" i="12" s="1"/>
  <c r="CD2" i="2"/>
  <c r="CD2" i="12" s="1"/>
  <c r="BZ100" i="5" l="1"/>
  <c r="CD12" i="12"/>
  <c r="CE10" i="12"/>
  <c r="CE11" i="12" s="1"/>
  <c r="CI164" i="5"/>
  <c r="CI165" i="5" s="1"/>
  <c r="CI166" i="5" s="1"/>
  <c r="CI70" i="12" s="1"/>
  <c r="CC61" i="5"/>
  <c r="CC64" i="5" s="1"/>
  <c r="CC146" i="5" s="1"/>
  <c r="CC33" i="12" s="1"/>
  <c r="CD57" i="5"/>
  <c r="CD60" i="5" s="1"/>
  <c r="CA137" i="5"/>
  <c r="CA98" i="5"/>
  <c r="CJ161" i="5"/>
  <c r="I95" i="5"/>
  <c r="I141" i="5" s="1"/>
  <c r="CO141" i="5"/>
  <c r="CE4" i="6"/>
  <c r="CD2" i="5"/>
  <c r="CD2" i="6"/>
  <c r="CB24" i="4"/>
  <c r="CL46" i="5"/>
  <c r="CO96" i="5"/>
  <c r="CB91" i="5"/>
  <c r="CB82" i="5"/>
  <c r="CB30" i="12" s="1"/>
  <c r="CB81" i="5"/>
  <c r="CB61" i="4"/>
  <c r="CB62" i="4" s="1"/>
  <c r="CB63" i="4" s="1"/>
  <c r="CC7" i="4"/>
  <c r="CC5" i="6" s="1"/>
  <c r="CD5" i="4"/>
  <c r="CD66" i="4" s="1"/>
  <c r="CD75" i="4" s="1"/>
  <c r="CE4" i="4"/>
  <c r="CE108" i="4" s="1"/>
  <c r="CE4" i="5"/>
  <c r="CE56" i="5" s="1"/>
  <c r="CC80" i="5"/>
  <c r="CD6" i="4"/>
  <c r="CD59" i="4" s="1"/>
  <c r="CD60" i="4" s="1"/>
  <c r="CC66" i="4"/>
  <c r="CC29" i="4"/>
  <c r="CD2" i="4"/>
  <c r="CF4" i="2"/>
  <c r="CF4" i="12" s="1"/>
  <c r="CE2" i="2"/>
  <c r="CE2" i="12" s="1"/>
  <c r="CE12" i="12" l="1"/>
  <c r="CF10" i="12"/>
  <c r="CA100" i="5"/>
  <c r="CJ164" i="5"/>
  <c r="CJ165" i="5" s="1"/>
  <c r="CJ166" i="5" s="1"/>
  <c r="CJ70" i="12" s="1"/>
  <c r="CD61" i="5"/>
  <c r="CE57" i="5"/>
  <c r="CE60" i="5" s="1"/>
  <c r="CB137" i="5"/>
  <c r="CB98" i="5"/>
  <c r="CK161" i="5"/>
  <c r="I96" i="5"/>
  <c r="I142" i="5" s="1"/>
  <c r="CO142" i="5"/>
  <c r="CO144" i="5" s="1"/>
  <c r="CO36" i="12" s="1"/>
  <c r="CF4" i="6"/>
  <c r="CE2" i="5"/>
  <c r="CE2" i="6"/>
  <c r="CC24" i="4"/>
  <c r="CM46" i="5"/>
  <c r="CC91" i="5"/>
  <c r="CC82" i="5"/>
  <c r="CC30" i="12" s="1"/>
  <c r="CC81" i="5"/>
  <c r="CD29" i="4"/>
  <c r="CD61" i="4" s="1"/>
  <c r="CD74" i="4"/>
  <c r="CD73" i="4"/>
  <c r="CD78" i="4"/>
  <c r="CD69" i="4"/>
  <c r="CD72" i="4"/>
  <c r="CE5" i="4"/>
  <c r="CE66" i="4" s="1"/>
  <c r="CE74" i="4" s="1"/>
  <c r="CD70" i="4"/>
  <c r="CE6" i="4"/>
  <c r="CE59" i="4" s="1"/>
  <c r="CE60" i="4" s="1"/>
  <c r="CD80" i="5"/>
  <c r="CD71" i="4"/>
  <c r="CD77" i="4"/>
  <c r="CD79" i="4"/>
  <c r="CD68" i="4"/>
  <c r="CD76" i="4"/>
  <c r="CF4" i="4"/>
  <c r="CF108" i="4" s="1"/>
  <c r="CF4" i="5"/>
  <c r="CF56" i="5" s="1"/>
  <c r="CD7" i="4"/>
  <c r="CD5" i="6" s="1"/>
  <c r="CC61" i="4"/>
  <c r="CC62" i="4" s="1"/>
  <c r="CC63" i="4" s="1"/>
  <c r="CC74" i="4"/>
  <c r="CC77" i="4"/>
  <c r="CC72" i="4"/>
  <c r="CC75" i="4"/>
  <c r="CC69" i="4"/>
  <c r="CC73" i="4"/>
  <c r="CC76" i="4"/>
  <c r="CC70" i="4"/>
  <c r="CC71" i="4"/>
  <c r="CC68" i="4"/>
  <c r="CC78" i="4"/>
  <c r="CC79" i="4"/>
  <c r="CE2" i="4"/>
  <c r="CG4" i="2"/>
  <c r="CG4" i="12" s="1"/>
  <c r="CG10" i="12" s="1"/>
  <c r="CF2" i="2"/>
  <c r="CF2" i="12" s="1"/>
  <c r="CB100" i="5" l="1"/>
  <c r="CG11" i="12"/>
  <c r="CF11" i="12"/>
  <c r="CK164" i="5"/>
  <c r="CK165" i="5" s="1"/>
  <c r="CK166" i="5" s="1"/>
  <c r="CK70" i="12" s="1"/>
  <c r="CD64" i="5"/>
  <c r="CD146" i="5" s="1"/>
  <c r="CD33" i="12" s="1"/>
  <c r="CE61" i="5"/>
  <c r="CE64" i="5" s="1"/>
  <c r="CE146" i="5" s="1"/>
  <c r="CE33" i="12" s="1"/>
  <c r="CF57" i="5"/>
  <c r="CF60" i="5" s="1"/>
  <c r="CC137" i="5"/>
  <c r="CC98" i="5"/>
  <c r="CL161" i="5"/>
  <c r="CG4" i="6"/>
  <c r="CF2" i="5"/>
  <c r="CF2" i="6"/>
  <c r="CD24" i="4"/>
  <c r="CN46" i="5"/>
  <c r="CD91" i="5"/>
  <c r="CD82" i="5"/>
  <c r="CD30" i="12" s="1"/>
  <c r="CD81" i="5"/>
  <c r="CE7" i="4"/>
  <c r="CE5" i="6" s="1"/>
  <c r="CE77" i="4"/>
  <c r="CE70" i="4"/>
  <c r="CE73" i="4"/>
  <c r="CE68" i="4"/>
  <c r="CE29" i="4"/>
  <c r="CE61" i="4" s="1"/>
  <c r="CE72" i="4"/>
  <c r="CE80" i="5"/>
  <c r="CE78" i="4"/>
  <c r="CE76" i="4"/>
  <c r="CE69" i="4"/>
  <c r="CE79" i="4"/>
  <c r="CE75" i="4"/>
  <c r="CE71" i="4"/>
  <c r="CF6" i="4"/>
  <c r="CF59" i="4" s="1"/>
  <c r="CF60" i="4" s="1"/>
  <c r="CF5" i="4"/>
  <c r="CF66" i="4" s="1"/>
  <c r="CF74" i="4" s="1"/>
  <c r="CG4" i="4"/>
  <c r="CG108" i="4" s="1"/>
  <c r="CG4" i="5"/>
  <c r="CG56" i="5" s="1"/>
  <c r="CD62" i="4"/>
  <c r="CD63" i="4" s="1"/>
  <c r="CF2" i="4"/>
  <c r="CH4" i="2"/>
  <c r="CH4" i="12" s="1"/>
  <c r="CG2" i="2"/>
  <c r="CG2" i="12" s="1"/>
  <c r="CG12" i="12" l="1"/>
  <c r="CH10" i="12"/>
  <c r="CH11" i="12" s="1"/>
  <c r="CC100" i="5"/>
  <c r="CF12" i="12"/>
  <c r="CL164" i="5"/>
  <c r="CL165" i="5" s="1"/>
  <c r="CL166" i="5" s="1"/>
  <c r="CL70" i="12" s="1"/>
  <c r="CF61" i="5"/>
  <c r="CG57" i="5"/>
  <c r="CG60" i="5" s="1"/>
  <c r="CD137" i="5"/>
  <c r="CD98" i="5"/>
  <c r="CM161" i="5"/>
  <c r="CH4" i="6"/>
  <c r="CG2" i="5"/>
  <c r="CG2" i="6"/>
  <c r="CE24" i="4"/>
  <c r="CO46" i="5"/>
  <c r="CE81" i="5"/>
  <c r="CE82" i="5"/>
  <c r="CE30" i="12" s="1"/>
  <c r="CE91" i="5"/>
  <c r="CF76" i="4"/>
  <c r="CF29" i="4"/>
  <c r="CF71" i="4"/>
  <c r="CF79" i="4"/>
  <c r="CF7" i="4"/>
  <c r="CF5" i="6" s="1"/>
  <c r="CF75" i="4"/>
  <c r="CF68" i="4"/>
  <c r="CF72" i="4"/>
  <c r="CF78" i="4"/>
  <c r="CF73" i="4"/>
  <c r="CG6" i="4"/>
  <c r="CG59" i="4" s="1"/>
  <c r="CG60" i="4" s="1"/>
  <c r="CF69" i="4"/>
  <c r="CG5" i="4"/>
  <c r="CG66" i="4" s="1"/>
  <c r="CG73" i="4" s="1"/>
  <c r="CF77" i="4"/>
  <c r="CF70" i="4"/>
  <c r="CF80" i="5"/>
  <c r="CE62" i="4"/>
  <c r="CE63" i="4" s="1"/>
  <c r="CH4" i="4"/>
  <c r="CH108" i="4" s="1"/>
  <c r="CH4" i="5"/>
  <c r="CH56" i="5" s="1"/>
  <c r="CG2" i="4"/>
  <c r="CI4" i="2"/>
  <c r="CI4" i="12" s="1"/>
  <c r="CH2" i="2"/>
  <c r="CH2" i="12" s="1"/>
  <c r="CH12" i="12" l="1"/>
  <c r="CD100" i="5"/>
  <c r="CI10" i="12"/>
  <c r="CI11" i="12" s="1"/>
  <c r="CM164" i="5"/>
  <c r="CM165" i="5" s="1"/>
  <c r="CM166" i="5" s="1"/>
  <c r="CM70" i="12" s="1"/>
  <c r="CF64" i="5"/>
  <c r="CF146" i="5" s="1"/>
  <c r="CF33" i="12" s="1"/>
  <c r="CG61" i="5"/>
  <c r="CG64" i="5" s="1"/>
  <c r="CG146" i="5" s="1"/>
  <c r="CG33" i="12" s="1"/>
  <c r="CH57" i="5"/>
  <c r="CH60" i="5" s="1"/>
  <c r="CE137" i="5"/>
  <c r="CE98" i="5"/>
  <c r="CN161" i="5"/>
  <c r="CI4" i="6"/>
  <c r="CH2" i="5"/>
  <c r="CH2" i="6"/>
  <c r="I46" i="5"/>
  <c r="CF24" i="4"/>
  <c r="CF91" i="5"/>
  <c r="CF81" i="5"/>
  <c r="CF82" i="5"/>
  <c r="CF30" i="12" s="1"/>
  <c r="CF61" i="4"/>
  <c r="CF62" i="4" s="1"/>
  <c r="CF63" i="4" s="1"/>
  <c r="CG75" i="4"/>
  <c r="CG77" i="4"/>
  <c r="CH6" i="4"/>
  <c r="CH59" i="4" s="1"/>
  <c r="CH60" i="4" s="1"/>
  <c r="CG71" i="4"/>
  <c r="CG79" i="4"/>
  <c r="CG78" i="4"/>
  <c r="CG72" i="4"/>
  <c r="CG74" i="4"/>
  <c r="CG70" i="4"/>
  <c r="CG68" i="4"/>
  <c r="CG29" i="4"/>
  <c r="CG76" i="4"/>
  <c r="CG80" i="5"/>
  <c r="CG69" i="4"/>
  <c r="CG7" i="4"/>
  <c r="CG5" i="6" s="1"/>
  <c r="CH5" i="4"/>
  <c r="CH29" i="4" s="1"/>
  <c r="CH61" i="4" s="1"/>
  <c r="CI4" i="4"/>
  <c r="CI108" i="4" s="1"/>
  <c r="CI4" i="5"/>
  <c r="CI56" i="5" s="1"/>
  <c r="CH2" i="4"/>
  <c r="CJ4" i="2"/>
  <c r="CJ4" i="12" s="1"/>
  <c r="CJ10" i="12" s="1"/>
  <c r="CI2" i="2"/>
  <c r="CI2" i="12" s="1"/>
  <c r="CI12" i="12" l="1"/>
  <c r="CE100" i="5"/>
  <c r="CJ11" i="12"/>
  <c r="CN164" i="5"/>
  <c r="CN165" i="5" s="1"/>
  <c r="CN166" i="5" s="1"/>
  <c r="CN70" i="12" s="1"/>
  <c r="CH61" i="5"/>
  <c r="CI57" i="5"/>
  <c r="CI60" i="5" s="1"/>
  <c r="CF137" i="5"/>
  <c r="CF98" i="5"/>
  <c r="CO161" i="5"/>
  <c r="CJ4" i="6"/>
  <c r="CI2" i="5"/>
  <c r="CI2" i="6"/>
  <c r="CG24" i="4"/>
  <c r="CG91" i="5"/>
  <c r="CG82" i="5"/>
  <c r="CG30" i="12" s="1"/>
  <c r="CG81" i="5"/>
  <c r="CH7" i="4"/>
  <c r="CH5" i="6" s="1"/>
  <c r="CH80" i="5"/>
  <c r="CG61" i="4"/>
  <c r="CG62" i="4" s="1"/>
  <c r="CG63" i="4" s="1"/>
  <c r="CH66" i="4"/>
  <c r="CH70" i="4" s="1"/>
  <c r="CI5" i="4"/>
  <c r="CI66" i="4" s="1"/>
  <c r="CI74" i="4" s="1"/>
  <c r="CJ4" i="4"/>
  <c r="CJ108" i="4" s="1"/>
  <c r="CJ4" i="5"/>
  <c r="CJ56" i="5" s="1"/>
  <c r="CI6" i="4"/>
  <c r="CI59" i="4" s="1"/>
  <c r="CI60" i="4" s="1"/>
  <c r="CI2" i="4"/>
  <c r="CK4" i="2"/>
  <c r="CK4" i="12" s="1"/>
  <c r="CK10" i="12" s="1"/>
  <c r="CJ2" i="2"/>
  <c r="CJ2" i="12" s="1"/>
  <c r="CK11" i="12" l="1"/>
  <c r="CJ12" i="12"/>
  <c r="CF100" i="5"/>
  <c r="CO164" i="5"/>
  <c r="I164" i="5" s="1"/>
  <c r="CH64" i="5"/>
  <c r="CH146" i="5" s="1"/>
  <c r="CH33" i="12" s="1"/>
  <c r="CI61" i="5"/>
  <c r="CI64" i="5" s="1"/>
  <c r="CI146" i="5" s="1"/>
  <c r="CI33" i="12" s="1"/>
  <c r="CJ57" i="5"/>
  <c r="CJ60" i="5" s="1"/>
  <c r="CG137" i="5"/>
  <c r="CG98" i="5"/>
  <c r="I161" i="5"/>
  <c r="CK4" i="6"/>
  <c r="CJ2" i="5"/>
  <c r="CJ2" i="6"/>
  <c r="CH24" i="4"/>
  <c r="CH91" i="5"/>
  <c r="CH82" i="5"/>
  <c r="CH30" i="12" s="1"/>
  <c r="CH81" i="5"/>
  <c r="CH69" i="4"/>
  <c r="CI68" i="4"/>
  <c r="CI78" i="4"/>
  <c r="CJ6" i="4"/>
  <c r="CJ59" i="4" s="1"/>
  <c r="CJ60" i="4" s="1"/>
  <c r="CH72" i="4"/>
  <c r="CH62" i="4"/>
  <c r="CH63" i="4" s="1"/>
  <c r="CI76" i="4"/>
  <c r="CI71" i="4"/>
  <c r="CI72" i="4"/>
  <c r="CH78" i="4"/>
  <c r="CH79" i="4"/>
  <c r="CH77" i="4"/>
  <c r="CI69" i="4"/>
  <c r="CH76" i="4"/>
  <c r="CH71" i="4"/>
  <c r="CI75" i="4"/>
  <c r="CI29" i="4"/>
  <c r="CH75" i="4"/>
  <c r="CH74" i="4"/>
  <c r="CI77" i="4"/>
  <c r="CI79" i="4"/>
  <c r="CH73" i="4"/>
  <c r="CI7" i="4"/>
  <c r="CI5" i="6" s="1"/>
  <c r="CJ5" i="4"/>
  <c r="CJ66" i="4" s="1"/>
  <c r="CJ69" i="4" s="1"/>
  <c r="CI70" i="4"/>
  <c r="CI73" i="4"/>
  <c r="CH68" i="4"/>
  <c r="CI80" i="5"/>
  <c r="CK4" i="4"/>
  <c r="CK108" i="4" s="1"/>
  <c r="CK4" i="5"/>
  <c r="CK56" i="5" s="1"/>
  <c r="CJ2" i="4"/>
  <c r="CL4" i="2"/>
  <c r="CL4" i="12" s="1"/>
  <c r="CK2" i="2"/>
  <c r="CK2" i="12" s="1"/>
  <c r="CL10" i="12" l="1"/>
  <c r="CL11" i="12" s="1"/>
  <c r="CG100" i="5"/>
  <c r="CK12" i="12"/>
  <c r="CO165" i="5"/>
  <c r="CJ61" i="5"/>
  <c r="CK57" i="5"/>
  <c r="CK60" i="5" s="1"/>
  <c r="CH137" i="5"/>
  <c r="CH98" i="5"/>
  <c r="CL4" i="6"/>
  <c r="CK2" i="5"/>
  <c r="CK2" i="6"/>
  <c r="CI24" i="4"/>
  <c r="CI91" i="5"/>
  <c r="CI81" i="5"/>
  <c r="CI82" i="5"/>
  <c r="CI30" i="12" s="1"/>
  <c r="CJ29" i="4"/>
  <c r="CI61" i="4"/>
  <c r="CI62" i="4" s="1"/>
  <c r="CI63" i="4" s="1"/>
  <c r="CJ78" i="4"/>
  <c r="CJ74" i="4"/>
  <c r="CJ75" i="4"/>
  <c r="CJ71" i="4"/>
  <c r="CJ77" i="4"/>
  <c r="CJ76" i="4"/>
  <c r="CJ79" i="4"/>
  <c r="CJ68" i="4"/>
  <c r="CJ72" i="4"/>
  <c r="CJ80" i="5"/>
  <c r="CJ70" i="4"/>
  <c r="CJ73" i="4"/>
  <c r="CJ7" i="4"/>
  <c r="CJ5" i="6" s="1"/>
  <c r="CK5" i="4"/>
  <c r="CK66" i="4" s="1"/>
  <c r="CK71" i="4" s="1"/>
  <c r="CK6" i="4"/>
  <c r="CK59" i="4" s="1"/>
  <c r="CK60" i="4" s="1"/>
  <c r="CL4" i="4"/>
  <c r="CL108" i="4" s="1"/>
  <c r="CL4" i="5"/>
  <c r="CL56" i="5" s="1"/>
  <c r="CK2" i="4"/>
  <c r="CM4" i="2"/>
  <c r="CM4" i="12" s="1"/>
  <c r="CL2" i="2"/>
  <c r="CL2" i="12" s="1"/>
  <c r="CL12" i="12" l="1"/>
  <c r="CM10" i="12"/>
  <c r="CM11" i="12" s="1"/>
  <c r="CH100" i="5"/>
  <c r="I165" i="5"/>
  <c r="CO166" i="5"/>
  <c r="CO70" i="12" s="1"/>
  <c r="CJ64" i="5"/>
  <c r="CJ146" i="5" s="1"/>
  <c r="CJ33" i="12" s="1"/>
  <c r="CK61" i="5"/>
  <c r="CK64" i="5" s="1"/>
  <c r="CK146" i="5" s="1"/>
  <c r="CK33" i="12" s="1"/>
  <c r="CL57" i="5"/>
  <c r="CL60" i="5" s="1"/>
  <c r="CI137" i="5"/>
  <c r="CI98" i="5"/>
  <c r="CM4" i="6"/>
  <c r="CL2" i="5"/>
  <c r="CL2" i="6"/>
  <c r="CJ24" i="4"/>
  <c r="CJ91" i="5"/>
  <c r="CJ82" i="5"/>
  <c r="CJ30" i="12" s="1"/>
  <c r="CJ81" i="5"/>
  <c r="CJ61" i="4"/>
  <c r="CJ62" i="4" s="1"/>
  <c r="CJ63" i="4" s="1"/>
  <c r="CL5" i="4"/>
  <c r="CL29" i="4" s="1"/>
  <c r="CL61" i="4" s="1"/>
  <c r="CK7" i="4"/>
  <c r="CK5" i="6" s="1"/>
  <c r="CK69" i="4"/>
  <c r="CK77" i="4"/>
  <c r="CK78" i="4"/>
  <c r="CK72" i="4"/>
  <c r="CK73" i="4"/>
  <c r="CK79" i="4"/>
  <c r="CK70" i="4"/>
  <c r="CK75" i="4"/>
  <c r="CL6" i="4"/>
  <c r="CL59" i="4" s="1"/>
  <c r="CL60" i="4" s="1"/>
  <c r="CK29" i="4"/>
  <c r="CK61" i="4" s="1"/>
  <c r="CK80" i="5"/>
  <c r="CK74" i="4"/>
  <c r="CK68" i="4"/>
  <c r="CK76" i="4"/>
  <c r="CM4" i="4"/>
  <c r="CM108" i="4" s="1"/>
  <c r="CM4" i="5"/>
  <c r="CM56" i="5" s="1"/>
  <c r="CL2" i="4"/>
  <c r="CN4" i="2"/>
  <c r="CN4" i="12" s="1"/>
  <c r="CM2" i="2"/>
  <c r="CM2" i="12" s="1"/>
  <c r="CM12" i="12" l="1"/>
  <c r="CI100" i="5"/>
  <c r="CN10" i="12"/>
  <c r="CN11" i="12" s="1"/>
  <c r="I166" i="5"/>
  <c r="CL61" i="5"/>
  <c r="CL64" i="5" s="1"/>
  <c r="CL146" i="5" s="1"/>
  <c r="CL33" i="12" s="1"/>
  <c r="CM57" i="5"/>
  <c r="CM60" i="5" s="1"/>
  <c r="CJ137" i="5"/>
  <c r="CJ98" i="5"/>
  <c r="CN4" i="6"/>
  <c r="CM2" i="5"/>
  <c r="CM2" i="6"/>
  <c r="CK24" i="4"/>
  <c r="CK91" i="5"/>
  <c r="CK82" i="5"/>
  <c r="CK30" i="12" s="1"/>
  <c r="CK81" i="5"/>
  <c r="CK62" i="4"/>
  <c r="CK63" i="4" s="1"/>
  <c r="CL66" i="4"/>
  <c r="CL69" i="4" s="1"/>
  <c r="CL7" i="4"/>
  <c r="CL5" i="6" s="1"/>
  <c r="CL80" i="5"/>
  <c r="CM6" i="4"/>
  <c r="CM59" i="4" s="1"/>
  <c r="CM60" i="4" s="1"/>
  <c r="CM5" i="4"/>
  <c r="CM66" i="4" s="1"/>
  <c r="CM72" i="4" s="1"/>
  <c r="CN4" i="4"/>
  <c r="CN108" i="4" s="1"/>
  <c r="CN4" i="5"/>
  <c r="CN56" i="5" s="1"/>
  <c r="CM2" i="4"/>
  <c r="CO4" i="2"/>
  <c r="CO4" i="12" s="1"/>
  <c r="CO10" i="12" s="1"/>
  <c r="CN2" i="2"/>
  <c r="CN2" i="12" s="1"/>
  <c r="CJ100" i="5" l="1"/>
  <c r="CN12" i="12"/>
  <c r="CO11" i="12"/>
  <c r="CM61" i="5"/>
  <c r="CN57" i="5"/>
  <c r="CN60" i="5" s="1"/>
  <c r="CK137" i="5"/>
  <c r="CK98" i="5"/>
  <c r="CO4" i="6"/>
  <c r="CN2" i="5"/>
  <c r="CN2" i="6"/>
  <c r="CL24" i="4"/>
  <c r="CL62" i="4"/>
  <c r="CL63" i="4" s="1"/>
  <c r="CL91" i="5"/>
  <c r="CL82" i="5"/>
  <c r="CL30" i="12" s="1"/>
  <c r="CL81" i="5"/>
  <c r="CL75" i="4"/>
  <c r="CL76" i="4"/>
  <c r="CL79" i="4"/>
  <c r="CL73" i="4"/>
  <c r="CL71" i="4"/>
  <c r="CL78" i="4"/>
  <c r="CL74" i="4"/>
  <c r="CL68" i="4"/>
  <c r="CL77" i="4"/>
  <c r="CL72" i="4"/>
  <c r="CL70" i="4"/>
  <c r="CM80" i="5"/>
  <c r="CM7" i="4"/>
  <c r="CM5" i="6" s="1"/>
  <c r="CN5" i="4"/>
  <c r="CN29" i="4" s="1"/>
  <c r="CN61" i="4" s="1"/>
  <c r="CM74" i="4"/>
  <c r="CM71" i="4"/>
  <c r="CM75" i="4"/>
  <c r="CM79" i="4"/>
  <c r="CM70" i="4"/>
  <c r="CM77" i="4"/>
  <c r="CM68" i="4"/>
  <c r="CN6" i="4"/>
  <c r="CN59" i="4" s="1"/>
  <c r="CN60" i="4" s="1"/>
  <c r="CM73" i="4"/>
  <c r="CM76" i="4"/>
  <c r="CM78" i="4"/>
  <c r="CM69" i="4"/>
  <c r="CM29" i="4"/>
  <c r="CM61" i="4" s="1"/>
  <c r="CO4" i="4"/>
  <c r="CO108" i="4" s="1"/>
  <c r="CO4" i="5"/>
  <c r="CO56" i="5" s="1"/>
  <c r="CN2" i="4"/>
  <c r="CP4" i="2"/>
  <c r="CO2" i="2"/>
  <c r="CO2" i="12" s="1"/>
  <c r="CK100" i="5" l="1"/>
  <c r="CO12" i="12"/>
  <c r="CM64" i="5"/>
  <c r="CM146" i="5" s="1"/>
  <c r="CM33" i="12" s="1"/>
  <c r="CN61" i="5"/>
  <c r="CN64" i="5" s="1"/>
  <c r="CN146" i="5" s="1"/>
  <c r="CN33" i="12" s="1"/>
  <c r="CO57" i="5"/>
  <c r="CO60" i="5" s="1"/>
  <c r="I60" i="5" s="1"/>
  <c r="CL137" i="5"/>
  <c r="CL98" i="5"/>
  <c r="CO2" i="5"/>
  <c r="CO2" i="6"/>
  <c r="CM24" i="4"/>
  <c r="CM62" i="4"/>
  <c r="CM63" i="4" s="1"/>
  <c r="CM91" i="5"/>
  <c r="CM82" i="5"/>
  <c r="CM30" i="12" s="1"/>
  <c r="CM81" i="5"/>
  <c r="CN7" i="4"/>
  <c r="CN5" i="6" s="1"/>
  <c r="CO6" i="4"/>
  <c r="CO5" i="4"/>
  <c r="CO29" i="4" s="1"/>
  <c r="CO61" i="4" s="1"/>
  <c r="CN66" i="4"/>
  <c r="CN72" i="4" s="1"/>
  <c r="CN80" i="5"/>
  <c r="G110" i="4"/>
  <c r="BG112" i="4" s="1"/>
  <c r="I108" i="4"/>
  <c r="CO2" i="4"/>
  <c r="CP2" i="2"/>
  <c r="CQ4" i="2"/>
  <c r="I75" i="12" l="1"/>
  <c r="I70" i="12"/>
  <c r="I73" i="12"/>
  <c r="I35" i="12"/>
  <c r="I36" i="12"/>
  <c r="CL100" i="5"/>
  <c r="CO61" i="5"/>
  <c r="CO64" i="5" s="1"/>
  <c r="CM137" i="5"/>
  <c r="CM98" i="5"/>
  <c r="CN62" i="4"/>
  <c r="CN63" i="4" s="1"/>
  <c r="CN24" i="4"/>
  <c r="CO7" i="4"/>
  <c r="CO5" i="6" s="1"/>
  <c r="CO59" i="4"/>
  <c r="CN91" i="5"/>
  <c r="CN82" i="5"/>
  <c r="CN30" i="12" s="1"/>
  <c r="CN81" i="5"/>
  <c r="CN74" i="4"/>
  <c r="CN69" i="4"/>
  <c r="CN73" i="4"/>
  <c r="CO66" i="4"/>
  <c r="CO68" i="4" s="1"/>
  <c r="CN77" i="4"/>
  <c r="AF112" i="4"/>
  <c r="BW112" i="4"/>
  <c r="BZ112" i="4"/>
  <c r="BS112" i="4"/>
  <c r="BJ112" i="4"/>
  <c r="BM112" i="4"/>
  <c r="CL112" i="4"/>
  <c r="BI112" i="4"/>
  <c r="BT112" i="4"/>
  <c r="BL112" i="4"/>
  <c r="CN112" i="4"/>
  <c r="CN75" i="4"/>
  <c r="CI112" i="4"/>
  <c r="AU112" i="4"/>
  <c r="BX112" i="4"/>
  <c r="Y112" i="4"/>
  <c r="CN70" i="4"/>
  <c r="CN68" i="4"/>
  <c r="AH112" i="4"/>
  <c r="CE112" i="4"/>
  <c r="V112" i="4"/>
  <c r="AD112" i="4"/>
  <c r="CC112" i="4"/>
  <c r="S112" i="4"/>
  <c r="CN76" i="4"/>
  <c r="CN78" i="4"/>
  <c r="BO112" i="4"/>
  <c r="AW112" i="4"/>
  <c r="T112" i="4"/>
  <c r="BV112" i="4"/>
  <c r="BR112" i="4"/>
  <c r="CN79" i="4"/>
  <c r="P112" i="4"/>
  <c r="AJ112" i="4"/>
  <c r="AE112" i="4"/>
  <c r="AN112" i="4"/>
  <c r="BN112" i="4"/>
  <c r="AV112" i="4"/>
  <c r="BQ112" i="4"/>
  <c r="CN71" i="4"/>
  <c r="AO112" i="4"/>
  <c r="K112" i="4"/>
  <c r="CF112" i="4"/>
  <c r="CA112" i="4"/>
  <c r="L112" i="4"/>
  <c r="CD112" i="4"/>
  <c r="AB112" i="4"/>
  <c r="AX112" i="4"/>
  <c r="W112" i="4"/>
  <c r="BA112" i="4"/>
  <c r="AQ112" i="4"/>
  <c r="AS112" i="4"/>
  <c r="CK112" i="4"/>
  <c r="R112" i="4"/>
  <c r="Z112" i="4"/>
  <c r="BK112" i="4"/>
  <c r="AP112" i="4"/>
  <c r="CH112" i="4"/>
  <c r="CG112" i="4"/>
  <c r="BU112" i="4"/>
  <c r="AM112" i="4"/>
  <c r="AG112" i="4"/>
  <c r="BC112" i="4"/>
  <c r="CB112" i="4"/>
  <c r="N112" i="4"/>
  <c r="BY112" i="4"/>
  <c r="AA112" i="4"/>
  <c r="AZ112" i="4"/>
  <c r="BH112" i="4"/>
  <c r="AR112" i="4"/>
  <c r="AL112" i="4"/>
  <c r="AC112" i="4"/>
  <c r="AI112" i="4"/>
  <c r="BE112" i="4"/>
  <c r="BD112" i="4"/>
  <c r="BF112" i="4"/>
  <c r="CJ112" i="4"/>
  <c r="CO112" i="4"/>
  <c r="X112" i="4"/>
  <c r="BB112" i="4"/>
  <c r="O112" i="4"/>
  <c r="AT112" i="4"/>
  <c r="U112" i="4"/>
  <c r="BP112" i="4"/>
  <c r="AY112" i="4"/>
  <c r="M112" i="4"/>
  <c r="CM112" i="4"/>
  <c r="Q112" i="4"/>
  <c r="AK112" i="4"/>
  <c r="CQ2" i="2"/>
  <c r="CR4" i="2"/>
  <c r="CM100" i="5" l="1"/>
  <c r="I61" i="5"/>
  <c r="CN137" i="5"/>
  <c r="CN98" i="5"/>
  <c r="CO62" i="4"/>
  <c r="I62" i="4" s="1"/>
  <c r="CO24" i="4"/>
  <c r="CO72" i="4"/>
  <c r="CO75" i="4"/>
  <c r="CO77" i="4"/>
  <c r="CO71" i="4"/>
  <c r="CO60" i="4"/>
  <c r="CO80" i="5" s="1"/>
  <c r="I59" i="4"/>
  <c r="CO69" i="4"/>
  <c r="CO70" i="4"/>
  <c r="CO78" i="4"/>
  <c r="CO74" i="4"/>
  <c r="CO76" i="4"/>
  <c r="CO73" i="4"/>
  <c r="CO79" i="4"/>
  <c r="I112" i="4"/>
  <c r="CS4" i="2"/>
  <c r="CR2" i="2"/>
  <c r="CN100" i="5" l="1"/>
  <c r="CO146" i="5"/>
  <c r="CO33" i="12" s="1"/>
  <c r="I33" i="12" s="1"/>
  <c r="I64" i="5"/>
  <c r="I146" i="5" s="1"/>
  <c r="I60" i="4"/>
  <c r="I80" i="5" s="1"/>
  <c r="I91" i="5" s="1"/>
  <c r="CO63" i="4"/>
  <c r="I63" i="4" s="1"/>
  <c r="CO91" i="5"/>
  <c r="CO82" i="5"/>
  <c r="CO81" i="5"/>
  <c r="I81" i="5" s="1"/>
  <c r="CS2" i="2"/>
  <c r="CT4" i="2"/>
  <c r="CO98" i="5" l="1"/>
  <c r="CO100" i="5" s="1"/>
  <c r="CO30" i="12"/>
  <c r="I30" i="12" s="1"/>
  <c r="I82" i="5"/>
  <c r="I137" i="5" s="1"/>
  <c r="CO137" i="5"/>
  <c r="CT2" i="2"/>
  <c r="CU4" i="2"/>
  <c r="I98" i="5" l="1"/>
  <c r="CU2" i="2"/>
  <c r="CV4" i="2"/>
  <c r="CV2" i="2" l="1"/>
  <c r="CW4" i="2"/>
  <c r="CW2" i="2" l="1"/>
  <c r="CX4" i="2"/>
  <c r="CY4" i="2" l="1"/>
  <c r="CX2" i="2"/>
  <c r="CY2" i="2" l="1"/>
  <c r="CZ4" i="2"/>
  <c r="DA4" i="2" l="1"/>
  <c r="CZ2" i="2"/>
  <c r="DB4" i="2" l="1"/>
  <c r="DA2" i="2"/>
  <c r="DB2" i="2" l="1"/>
  <c r="DC4" i="2"/>
  <c r="DC2" i="2" l="1"/>
  <c r="DD4" i="2"/>
  <c r="DD2" i="2" l="1"/>
  <c r="DE4" i="2"/>
  <c r="G198" i="6" l="1"/>
  <c r="DE2" i="2"/>
  <c r="DF4" i="2"/>
  <c r="DF2" i="2" l="1"/>
  <c r="DG4" i="2"/>
  <c r="DG2" i="2" l="1"/>
  <c r="DH4" i="2"/>
  <c r="DH2" i="2" l="1"/>
  <c r="DI4" i="2"/>
  <c r="DI2" i="2" l="1"/>
  <c r="DJ4" i="2"/>
  <c r="DJ2" i="2" l="1"/>
  <c r="DK4" i="2"/>
  <c r="DK2" i="2" l="1"/>
  <c r="DL4" i="2"/>
  <c r="DL2" i="2" l="1"/>
  <c r="DM4" i="2"/>
  <c r="DM2" i="2" l="1"/>
  <c r="DN4" i="2"/>
  <c r="DO4" i="2" l="1"/>
  <c r="DN2" i="2"/>
  <c r="DP4" i="2" l="1"/>
  <c r="DO2" i="2"/>
  <c r="DQ4" i="2" l="1"/>
  <c r="DP2" i="2"/>
  <c r="DR4" i="2" l="1"/>
  <c r="DQ2" i="2"/>
  <c r="DS4" i="2" l="1"/>
  <c r="DR2" i="2"/>
  <c r="DS2" i="2" l="1"/>
  <c r="DT4" i="2"/>
  <c r="DU4" i="2" l="1"/>
  <c r="DT2" i="2"/>
  <c r="DU2" i="2" l="1"/>
  <c r="DV4" i="2"/>
  <c r="DV2" i="2" l="1"/>
  <c r="DW4" i="2"/>
  <c r="DW2" i="2" l="1"/>
  <c r="DX4" i="2"/>
  <c r="DX2" i="2" l="1"/>
  <c r="DY4" i="2"/>
  <c r="DY2" i="2" l="1"/>
  <c r="DZ4" i="2"/>
  <c r="DZ2" i="2" l="1"/>
  <c r="EA4" i="2"/>
  <c r="EA2" i="2" l="1"/>
  <c r="EB4" i="2"/>
  <c r="EB2" i="2" l="1"/>
  <c r="EC4" i="2"/>
  <c r="EC2" i="2" l="1"/>
  <c r="ED4" i="2"/>
  <c r="EE4" i="2" l="1"/>
  <c r="ED2" i="2"/>
  <c r="EF4" i="2" l="1"/>
  <c r="EE2" i="2"/>
  <c r="EG4" i="2" l="1"/>
  <c r="EF2" i="2"/>
  <c r="EH4" i="2" l="1"/>
  <c r="EG2" i="2"/>
  <c r="EI4" i="2" l="1"/>
  <c r="EH2" i="2"/>
  <c r="EI2" i="2" l="1"/>
  <c r="EJ4" i="2"/>
  <c r="EJ2" i="2" l="1"/>
  <c r="EK4" i="2"/>
  <c r="EK2" i="2" l="1"/>
  <c r="EL4" i="2"/>
  <c r="EL2" i="2" l="1"/>
  <c r="EM4" i="2"/>
  <c r="EM2" i="2" l="1"/>
  <c r="EN4" i="2"/>
  <c r="EO4" i="2" l="1"/>
  <c r="EN2" i="2"/>
  <c r="EP4" i="2" l="1"/>
  <c r="EO2" i="2"/>
  <c r="EP2" i="2" l="1"/>
  <c r="EQ4" i="2"/>
  <c r="ER4" i="2" l="1"/>
  <c r="EQ2" i="2"/>
  <c r="ER2" i="2" l="1"/>
  <c r="ES4" i="2"/>
  <c r="ES2" i="2" l="1"/>
  <c r="ET4" i="2"/>
  <c r="EU4" i="2" l="1"/>
  <c r="ET2" i="2"/>
  <c r="EU2" i="2" l="1"/>
  <c r="EV4" i="2"/>
  <c r="EV2" i="2" l="1"/>
  <c r="EW4" i="2"/>
  <c r="EW2" i="2" l="1"/>
  <c r="EX4" i="2"/>
  <c r="EX2" i="2" l="1"/>
  <c r="EY4" i="2"/>
  <c r="EY2" i="2" l="1"/>
  <c r="EZ4" i="2"/>
  <c r="EZ2" i="2" l="1"/>
  <c r="FA4" i="2"/>
  <c r="FB4" i="2" l="1"/>
  <c r="FA2" i="2"/>
  <c r="FB2" i="2" l="1"/>
  <c r="FC4" i="2"/>
  <c r="FC2" i="2" l="1"/>
  <c r="FD4" i="2"/>
  <c r="FD2" i="2" l="1"/>
  <c r="FE4" i="2"/>
  <c r="FE2" i="2" l="1"/>
  <c r="FF4" i="2"/>
  <c r="FG4" i="2" l="1"/>
  <c r="FF2" i="2"/>
  <c r="FH4" i="2" l="1"/>
  <c r="FG2" i="2"/>
  <c r="FI4" i="2" l="1"/>
  <c r="FH2" i="2"/>
  <c r="FI2" i="2" l="1"/>
  <c r="FJ4" i="2"/>
  <c r="FK4" i="2" l="1"/>
  <c r="FJ2" i="2"/>
  <c r="FK2" i="2" l="1"/>
  <c r="FL4" i="2"/>
  <c r="FM4" i="2" l="1"/>
  <c r="FL2" i="2"/>
  <c r="FN4" i="2" l="1"/>
  <c r="FM2" i="2"/>
  <c r="FO4" i="2" l="1"/>
  <c r="FN2" i="2"/>
  <c r="FP4" i="2" l="1"/>
  <c r="FO2" i="2"/>
  <c r="FQ4" i="2" l="1"/>
  <c r="FP2" i="2"/>
  <c r="FQ2" i="2" l="1"/>
  <c r="FR4" i="2"/>
  <c r="FS4" i="2" l="1"/>
  <c r="FR2" i="2"/>
  <c r="FT4" i="2" l="1"/>
  <c r="FS2" i="2"/>
  <c r="FU4" i="2" l="1"/>
  <c r="FT2" i="2"/>
  <c r="FV4" i="2" l="1"/>
  <c r="FU2" i="2"/>
  <c r="FV2" i="2" l="1"/>
  <c r="FW4" i="2"/>
  <c r="FX4" i="2" l="1"/>
  <c r="FW2" i="2"/>
  <c r="FX2" i="2" l="1"/>
  <c r="FY4" i="2"/>
  <c r="FY2" i="2" l="1"/>
  <c r="FZ4" i="2"/>
  <c r="FZ2" i="2" l="1"/>
  <c r="GA4" i="2"/>
  <c r="GB4" i="2" l="1"/>
  <c r="GA2" i="2"/>
  <c r="GC4" i="2" l="1"/>
  <c r="GB2" i="2"/>
  <c r="I199" i="6" l="1"/>
  <c r="GC2" i="2"/>
  <c r="GD4" i="2"/>
  <c r="GD2" i="2" l="1"/>
  <c r="GE4" i="2"/>
  <c r="GF4" i="2" l="1"/>
  <c r="GE2" i="2"/>
  <c r="I144" i="5" l="1"/>
  <c r="GG4" i="2"/>
  <c r="GF2" i="2"/>
  <c r="GG2" i="2" l="1"/>
  <c r="GH4" i="2"/>
  <c r="GH2" i="2" l="1"/>
  <c r="GI4" i="2"/>
  <c r="GJ4" i="2" l="1"/>
  <c r="GI2" i="2"/>
  <c r="GK4" i="2" l="1"/>
  <c r="GJ2" i="2"/>
  <c r="GL4" i="2" l="1"/>
  <c r="GK2" i="2"/>
  <c r="GM4" i="2" l="1"/>
  <c r="GL2" i="2"/>
  <c r="GN4" i="2" l="1"/>
  <c r="GM2" i="2"/>
  <c r="GN2" i="2" l="1"/>
  <c r="GO4" i="2"/>
  <c r="GP4" i="2" l="1"/>
  <c r="GO2" i="2"/>
  <c r="GQ4" i="2" l="1"/>
  <c r="GP2" i="2"/>
  <c r="GR4" i="2" l="1"/>
  <c r="GQ2" i="2"/>
  <c r="GS4" i="2" l="1"/>
  <c r="GR2" i="2"/>
  <c r="GT4" i="2" l="1"/>
  <c r="GS2" i="2"/>
  <c r="GU4" i="2" l="1"/>
  <c r="GT2" i="2"/>
  <c r="GV4" i="2" l="1"/>
  <c r="GU2" i="2"/>
  <c r="GV2" i="2" l="1"/>
  <c r="GW4" i="2"/>
  <c r="GX4" i="2" l="1"/>
  <c r="GW2" i="2"/>
  <c r="GX2" i="2" l="1"/>
  <c r="GY4" i="2"/>
  <c r="GZ4" i="2" l="1"/>
  <c r="GY2" i="2"/>
  <c r="HA4" i="2" l="1"/>
  <c r="GZ2" i="2"/>
  <c r="HB4" i="2" l="1"/>
  <c r="HA2" i="2"/>
  <c r="HC4" i="2" l="1"/>
  <c r="HC2" i="2" s="1"/>
  <c r="HB2" i="2"/>
  <c r="K44" i="6" l="1"/>
  <c r="K49" i="6"/>
  <c r="K48" i="6"/>
  <c r="K47" i="6"/>
  <c r="K16" i="6"/>
  <c r="K17" i="6"/>
  <c r="K18" i="6"/>
  <c r="K100" i="6" s="1"/>
  <c r="K40" i="14" l="1"/>
  <c r="K226" i="6"/>
  <c r="K181" i="6"/>
  <c r="K32" i="14" s="1"/>
  <c r="K154" i="6"/>
  <c r="G154" i="6"/>
  <c r="K54" i="6"/>
  <c r="K131" i="6"/>
  <c r="K45" i="14"/>
  <c r="K186" i="6"/>
  <c r="K260" i="6"/>
  <c r="K129" i="6"/>
  <c r="K52" i="6"/>
  <c r="K130" i="6"/>
  <c r="K53" i="6"/>
  <c r="K140" i="6"/>
  <c r="K58" i="6"/>
  <c r="K139" i="6"/>
  <c r="K57" i="6"/>
  <c r="K42" i="14"/>
  <c r="K252" i="6"/>
  <c r="K183" i="6"/>
  <c r="K61" i="14"/>
  <c r="K51" i="14"/>
  <c r="K66" i="14"/>
  <c r="K55" i="14"/>
  <c r="K52" i="14"/>
  <c r="K68" i="14"/>
  <c r="K49" i="14"/>
  <c r="K54" i="14"/>
  <c r="K48" i="14"/>
  <c r="K56" i="14"/>
  <c r="K62" i="14"/>
  <c r="K65" i="14"/>
  <c r="K63" i="14"/>
  <c r="K57" i="14"/>
  <c r="K64" i="14"/>
  <c r="K50" i="14"/>
  <c r="K53" i="14"/>
  <c r="K67" i="14"/>
  <c r="K60" i="14"/>
  <c r="K59" i="14"/>
  <c r="K69" i="14"/>
  <c r="K36" i="6"/>
  <c r="K17" i="14" s="1"/>
  <c r="K31" i="6"/>
  <c r="K12" i="14" s="1"/>
  <c r="K38" i="6"/>
  <c r="K19" i="14" s="1"/>
  <c r="K34" i="6"/>
  <c r="K15" i="14" s="1"/>
  <c r="K35" i="6"/>
  <c r="K16" i="14" s="1"/>
  <c r="K40" i="6"/>
  <c r="K21" i="14" s="1"/>
  <c r="K39" i="6"/>
  <c r="K20" i="14" s="1"/>
  <c r="K32" i="6"/>
  <c r="K13" i="14" s="1"/>
  <c r="K30" i="6"/>
  <c r="K11" i="14" s="1"/>
  <c r="K37" i="6"/>
  <c r="K18" i="14" s="1"/>
  <c r="K15" i="6"/>
  <c r="K58" i="14" l="1"/>
  <c r="K279" i="6"/>
  <c r="K33" i="6"/>
  <c r="K14" i="14" s="1"/>
  <c r="K123" i="6"/>
  <c r="K128" i="6"/>
  <c r="K39" i="14"/>
  <c r="K229" i="6"/>
  <c r="K152" i="6"/>
  <c r="K30" i="14" s="1"/>
  <c r="G152" i="6"/>
  <c r="K156" i="6"/>
  <c r="K35" i="14" s="1"/>
  <c r="G156" i="6"/>
  <c r="K157" i="6"/>
  <c r="K36" i="14" s="1"/>
  <c r="G157" i="6"/>
  <c r="K155" i="6"/>
  <c r="K34" i="14" s="1"/>
  <c r="G155" i="6"/>
  <c r="G153" i="6"/>
  <c r="K153" i="6"/>
  <c r="K7" i="14"/>
  <c r="M153" i="6"/>
  <c r="L153" i="6"/>
  <c r="L63" i="14"/>
  <c r="L52" i="14"/>
  <c r="L48" i="14"/>
  <c r="L49" i="14"/>
  <c r="L59" i="14"/>
  <c r="L55" i="14"/>
  <c r="L54" i="14"/>
  <c r="L66" i="14"/>
  <c r="L50" i="14"/>
  <c r="L56" i="14"/>
  <c r="L65" i="14"/>
  <c r="L53" i="14"/>
  <c r="L51" i="14"/>
  <c r="L57" i="14"/>
  <c r="L64" i="14"/>
  <c r="L60" i="14"/>
  <c r="L62" i="14"/>
  <c r="L67" i="14"/>
  <c r="L61" i="14"/>
  <c r="L69" i="14"/>
  <c r="L68" i="14"/>
  <c r="L40" i="6"/>
  <c r="L21" i="14" s="1"/>
  <c r="L38" i="6"/>
  <c r="L19" i="14" s="1"/>
  <c r="L30" i="6"/>
  <c r="L11" i="14" s="1"/>
  <c r="L157" i="6"/>
  <c r="L36" i="14" s="1"/>
  <c r="L152" i="6"/>
  <c r="L30" i="14" s="1"/>
  <c r="L39" i="6"/>
  <c r="L20" i="14" s="1"/>
  <c r="L35" i="6"/>
  <c r="L16" i="14" s="1"/>
  <c r="L156" i="6"/>
  <c r="L35" i="14" s="1"/>
  <c r="L31" i="6"/>
  <c r="L12" i="14" s="1"/>
  <c r="L36" i="6"/>
  <c r="L17" i="14" s="1"/>
  <c r="L37" i="6"/>
  <c r="L18" i="14" s="1"/>
  <c r="L32" i="6"/>
  <c r="L13" i="14" s="1"/>
  <c r="L155" i="6"/>
  <c r="L34" i="14" s="1"/>
  <c r="L34" i="6"/>
  <c r="L15" i="14" s="1"/>
  <c r="L15" i="6"/>
  <c r="K31" i="14" l="1"/>
  <c r="L31" i="14"/>
  <c r="L58" i="14"/>
  <c r="L279" i="6"/>
  <c r="L33" i="6"/>
  <c r="L14" i="14" s="1"/>
  <c r="L128" i="6"/>
  <c r="L123" i="6"/>
  <c r="L39" i="14"/>
  <c r="L229" i="6"/>
  <c r="L7" i="14"/>
  <c r="M36" i="6"/>
  <c r="M152" i="6"/>
  <c r="M30" i="6"/>
  <c r="M39" i="6"/>
  <c r="M157" i="6"/>
  <c r="M31" i="6"/>
  <c r="M34" i="6"/>
  <c r="M35" i="6"/>
  <c r="M32" i="6"/>
  <c r="M37" i="6"/>
  <c r="M156" i="6"/>
  <c r="M155" i="6"/>
  <c r="M40" i="6"/>
  <c r="M38" i="6"/>
  <c r="M15" i="6"/>
  <c r="M33" i="6" l="1"/>
  <c r="M128" i="6"/>
  <c r="M123" i="6"/>
  <c r="M229" i="6"/>
  <c r="M279" i="6"/>
  <c r="N153" i="6"/>
  <c r="N37" i="6"/>
  <c r="N39" i="6"/>
  <c r="N30" i="6"/>
  <c r="N38" i="6"/>
  <c r="N31" i="6"/>
  <c r="N35" i="6"/>
  <c r="N34" i="6"/>
  <c r="N152" i="6"/>
  <c r="N36" i="6"/>
  <c r="N40" i="6"/>
  <c r="N15" i="6"/>
  <c r="N155" i="6" l="1"/>
  <c r="N229" i="6"/>
  <c r="N157" i="6"/>
  <c r="N32" i="6"/>
  <c r="N156" i="6"/>
  <c r="N279" i="6"/>
  <c r="O153" i="6"/>
  <c r="O35" i="6"/>
  <c r="O37" i="6"/>
  <c r="O36" i="6"/>
  <c r="O39" i="6"/>
  <c r="O34" i="6"/>
  <c r="O40" i="6"/>
  <c r="O38" i="6"/>
  <c r="O152" i="6"/>
  <c r="O30" i="6"/>
  <c r="O31" i="6"/>
  <c r="O15" i="6"/>
  <c r="P153" i="6" l="1"/>
  <c r="O156" i="6"/>
  <c r="O32" i="6"/>
  <c r="N33" i="6"/>
  <c r="N123" i="6"/>
  <c r="N128" i="6"/>
  <c r="O157" i="6"/>
  <c r="O279" i="6"/>
  <c r="O229" i="6"/>
  <c r="O155" i="6"/>
  <c r="Q153" i="6"/>
  <c r="P39" i="6"/>
  <c r="P30" i="6"/>
  <c r="P38" i="6"/>
  <c r="P40" i="6"/>
  <c r="P36" i="6"/>
  <c r="P152" i="6"/>
  <c r="P35" i="6"/>
  <c r="P37" i="6"/>
  <c r="P34" i="6"/>
  <c r="P31" i="6"/>
  <c r="P15" i="6"/>
  <c r="P32" i="6" l="1"/>
  <c r="P156" i="6"/>
  <c r="P155" i="6"/>
  <c r="P229" i="6"/>
  <c r="K56" i="6"/>
  <c r="K138" i="6"/>
  <c r="P157" i="6"/>
  <c r="P33" i="6"/>
  <c r="P128" i="6"/>
  <c r="P123" i="6"/>
  <c r="O33" i="6"/>
  <c r="O128" i="6"/>
  <c r="O123" i="6"/>
  <c r="P279" i="6"/>
  <c r="R153" i="6"/>
  <c r="Q32" i="6"/>
  <c r="Q36" i="6"/>
  <c r="Q40" i="6"/>
  <c r="Q35" i="6"/>
  <c r="Q34" i="6"/>
  <c r="Q39" i="6"/>
  <c r="Q37" i="6"/>
  <c r="Q156" i="6"/>
  <c r="Q38" i="6"/>
  <c r="Q30" i="6"/>
  <c r="Q155" i="6"/>
  <c r="Q152" i="6"/>
  <c r="Q31" i="6"/>
  <c r="Q15" i="6"/>
  <c r="Q279" i="6" l="1"/>
  <c r="Q33" i="6"/>
  <c r="Q128" i="6"/>
  <c r="Q123" i="6"/>
  <c r="Q229" i="6"/>
  <c r="K43" i="14"/>
  <c r="K184" i="6"/>
  <c r="K253" i="6"/>
  <c r="Q157" i="6"/>
  <c r="S153" i="6"/>
  <c r="R279" i="6"/>
  <c r="R37" i="6"/>
  <c r="R35" i="6"/>
  <c r="R34" i="6"/>
  <c r="R36" i="6"/>
  <c r="R40" i="6"/>
  <c r="R155" i="6"/>
  <c r="R156" i="6"/>
  <c r="R39" i="6"/>
  <c r="R152" i="6"/>
  <c r="R31" i="6"/>
  <c r="R30" i="6"/>
  <c r="R38" i="6"/>
  <c r="R32" i="6"/>
  <c r="R15" i="6"/>
  <c r="T153" i="6" l="1"/>
  <c r="R33" i="6"/>
  <c r="R123" i="6"/>
  <c r="R128" i="6"/>
  <c r="R157" i="6"/>
  <c r="R229" i="6"/>
  <c r="S36" i="6"/>
  <c r="T36" i="6" s="1"/>
  <c r="U36" i="6" s="1"/>
  <c r="V36" i="6" s="1"/>
  <c r="W36" i="6" s="1"/>
  <c r="X36" i="6" s="1"/>
  <c r="Y36" i="6" s="1"/>
  <c r="Z36" i="6" s="1"/>
  <c r="AA36" i="6" s="1"/>
  <c r="AB36" i="6" s="1"/>
  <c r="AC36" i="6" s="1"/>
  <c r="AD36" i="6" s="1"/>
  <c r="AE36" i="6" s="1"/>
  <c r="AF36" i="6" s="1"/>
  <c r="AG36" i="6" s="1"/>
  <c r="AH36" i="6" s="1"/>
  <c r="AI36" i="6" s="1"/>
  <c r="AJ36" i="6" s="1"/>
  <c r="AK36" i="6" s="1"/>
  <c r="AL36" i="6" s="1"/>
  <c r="AM36" i="6" s="1"/>
  <c r="AN36" i="6" s="1"/>
  <c r="AO36" i="6" s="1"/>
  <c r="AP36" i="6" s="1"/>
  <c r="AQ36" i="6" s="1"/>
  <c r="AR36" i="6" s="1"/>
  <c r="AS36" i="6" s="1"/>
  <c r="AT36" i="6" s="1"/>
  <c r="AU36" i="6" s="1"/>
  <c r="AV36" i="6" s="1"/>
  <c r="AW36" i="6" s="1"/>
  <c r="AX36" i="6" s="1"/>
  <c r="AY36" i="6" s="1"/>
  <c r="AZ36" i="6" s="1"/>
  <c r="BA36" i="6" s="1"/>
  <c r="BB36" i="6" s="1"/>
  <c r="BC36" i="6" s="1"/>
  <c r="BD36" i="6" s="1"/>
  <c r="BE36" i="6" s="1"/>
  <c r="BF36" i="6" s="1"/>
  <c r="BG36" i="6" s="1"/>
  <c r="BH36" i="6" s="1"/>
  <c r="BI36" i="6" s="1"/>
  <c r="BJ36" i="6" s="1"/>
  <c r="BK36" i="6" s="1"/>
  <c r="BL36" i="6" s="1"/>
  <c r="BM36" i="6" s="1"/>
  <c r="BN36" i="6" s="1"/>
  <c r="BO36" i="6" s="1"/>
  <c r="BP36" i="6" s="1"/>
  <c r="BQ36" i="6" s="1"/>
  <c r="BR36" i="6" s="1"/>
  <c r="BS36" i="6" s="1"/>
  <c r="BT36" i="6" s="1"/>
  <c r="BU36" i="6" s="1"/>
  <c r="BV36" i="6" s="1"/>
  <c r="BW36" i="6" s="1"/>
  <c r="BX36" i="6" s="1"/>
  <c r="BY36" i="6" s="1"/>
  <c r="BZ36" i="6" s="1"/>
  <c r="CA36" i="6" s="1"/>
  <c r="CB36" i="6" s="1"/>
  <c r="CC36" i="6" s="1"/>
  <c r="CD36" i="6" s="1"/>
  <c r="CE36" i="6" s="1"/>
  <c r="CF36" i="6" s="1"/>
  <c r="CG36" i="6" s="1"/>
  <c r="CH36" i="6" s="1"/>
  <c r="CI36" i="6" s="1"/>
  <c r="CJ36" i="6" s="1"/>
  <c r="CK36" i="6" s="1"/>
  <c r="CL36" i="6" s="1"/>
  <c r="CM36" i="6" s="1"/>
  <c r="CN36" i="6" s="1"/>
  <c r="CO36" i="6" s="1"/>
  <c r="S35" i="6"/>
  <c r="T35" i="6" s="1"/>
  <c r="U35" i="6" s="1"/>
  <c r="V35" i="6" s="1"/>
  <c r="W35" i="6" s="1"/>
  <c r="X35" i="6" s="1"/>
  <c r="Y35" i="6" s="1"/>
  <c r="Z35" i="6" s="1"/>
  <c r="AA35" i="6" s="1"/>
  <c r="AB35" i="6" s="1"/>
  <c r="AC35" i="6" s="1"/>
  <c r="AD35" i="6" s="1"/>
  <c r="AE35" i="6" s="1"/>
  <c r="AF35" i="6" s="1"/>
  <c r="AG35" i="6" s="1"/>
  <c r="AH35" i="6" s="1"/>
  <c r="AI35" i="6" s="1"/>
  <c r="AJ35" i="6" s="1"/>
  <c r="AK35" i="6" s="1"/>
  <c r="AL35" i="6" s="1"/>
  <c r="AM35" i="6" s="1"/>
  <c r="AN35" i="6" s="1"/>
  <c r="AO35" i="6" s="1"/>
  <c r="AP35" i="6" s="1"/>
  <c r="AQ35" i="6" s="1"/>
  <c r="AR35" i="6" s="1"/>
  <c r="AS35" i="6" s="1"/>
  <c r="AT35" i="6" s="1"/>
  <c r="AU35" i="6" s="1"/>
  <c r="AV35" i="6" s="1"/>
  <c r="AW35" i="6" s="1"/>
  <c r="AX35" i="6" s="1"/>
  <c r="AY35" i="6" s="1"/>
  <c r="AZ35" i="6" s="1"/>
  <c r="BA35" i="6" s="1"/>
  <c r="BB35" i="6" s="1"/>
  <c r="BC35" i="6" s="1"/>
  <c r="BD35" i="6" s="1"/>
  <c r="BE35" i="6" s="1"/>
  <c r="BF35" i="6" s="1"/>
  <c r="BG35" i="6" s="1"/>
  <c r="BH35" i="6" s="1"/>
  <c r="BI35" i="6" s="1"/>
  <c r="BJ35" i="6" s="1"/>
  <c r="BK35" i="6" s="1"/>
  <c r="BL35" i="6" s="1"/>
  <c r="BM35" i="6" s="1"/>
  <c r="BN35" i="6" s="1"/>
  <c r="BO35" i="6" s="1"/>
  <c r="BP35" i="6" s="1"/>
  <c r="BQ35" i="6" s="1"/>
  <c r="BR35" i="6" s="1"/>
  <c r="BS35" i="6" s="1"/>
  <c r="BT35" i="6" s="1"/>
  <c r="BU35" i="6" s="1"/>
  <c r="BV35" i="6" s="1"/>
  <c r="BW35" i="6" s="1"/>
  <c r="BX35" i="6" s="1"/>
  <c r="BY35" i="6" s="1"/>
  <c r="BZ35" i="6" s="1"/>
  <c r="CA35" i="6" s="1"/>
  <c r="CB35" i="6" s="1"/>
  <c r="CC35" i="6" s="1"/>
  <c r="CD35" i="6" s="1"/>
  <c r="CE35" i="6" s="1"/>
  <c r="CF35" i="6" s="1"/>
  <c r="CG35" i="6" s="1"/>
  <c r="CH35" i="6" s="1"/>
  <c r="CI35" i="6" s="1"/>
  <c r="CJ35" i="6" s="1"/>
  <c r="CK35" i="6" s="1"/>
  <c r="CL35" i="6" s="1"/>
  <c r="CM35" i="6" s="1"/>
  <c r="CN35" i="6" s="1"/>
  <c r="CO35" i="6" s="1"/>
  <c r="S30" i="6"/>
  <c r="T30" i="6" s="1"/>
  <c r="U30" i="6" s="1"/>
  <c r="V30" i="6" s="1"/>
  <c r="W30" i="6" s="1"/>
  <c r="X30" i="6" s="1"/>
  <c r="Y30" i="6" s="1"/>
  <c r="Z30" i="6" s="1"/>
  <c r="AA30" i="6" s="1"/>
  <c r="AB30" i="6" s="1"/>
  <c r="AC30" i="6" s="1"/>
  <c r="AD30" i="6" s="1"/>
  <c r="AE30" i="6" s="1"/>
  <c r="AF30" i="6" s="1"/>
  <c r="AG30" i="6" s="1"/>
  <c r="AH30" i="6" s="1"/>
  <c r="AI30" i="6" s="1"/>
  <c r="AJ30" i="6" s="1"/>
  <c r="AK30" i="6" s="1"/>
  <c r="AL30" i="6" s="1"/>
  <c r="AM30" i="6" s="1"/>
  <c r="AN30" i="6" s="1"/>
  <c r="AO30" i="6" s="1"/>
  <c r="AP30" i="6" s="1"/>
  <c r="AQ30" i="6" s="1"/>
  <c r="AR30" i="6" s="1"/>
  <c r="AS30" i="6" s="1"/>
  <c r="AT30" i="6" s="1"/>
  <c r="AU30" i="6" s="1"/>
  <c r="AV30" i="6" s="1"/>
  <c r="AW30" i="6" s="1"/>
  <c r="AX30" i="6" s="1"/>
  <c r="AY30" i="6" s="1"/>
  <c r="AZ30" i="6" s="1"/>
  <c r="BA30" i="6" s="1"/>
  <c r="BB30" i="6" s="1"/>
  <c r="BC30" i="6" s="1"/>
  <c r="BD30" i="6" s="1"/>
  <c r="BE30" i="6" s="1"/>
  <c r="BF30" i="6" s="1"/>
  <c r="BG30" i="6" s="1"/>
  <c r="BH30" i="6" s="1"/>
  <c r="BI30" i="6" s="1"/>
  <c r="BJ30" i="6" s="1"/>
  <c r="BK30" i="6" s="1"/>
  <c r="BL30" i="6" s="1"/>
  <c r="BM30" i="6" s="1"/>
  <c r="BN30" i="6" s="1"/>
  <c r="BO30" i="6" s="1"/>
  <c r="BP30" i="6" s="1"/>
  <c r="BQ30" i="6" s="1"/>
  <c r="BR30" i="6" s="1"/>
  <c r="BS30" i="6" s="1"/>
  <c r="BT30" i="6" s="1"/>
  <c r="BU30" i="6" s="1"/>
  <c r="BV30" i="6" s="1"/>
  <c r="BW30" i="6" s="1"/>
  <c r="BX30" i="6" s="1"/>
  <c r="BY30" i="6" s="1"/>
  <c r="BZ30" i="6" s="1"/>
  <c r="CA30" i="6" s="1"/>
  <c r="CB30" i="6" s="1"/>
  <c r="CC30" i="6" s="1"/>
  <c r="CD30" i="6" s="1"/>
  <c r="CE30" i="6" s="1"/>
  <c r="CF30" i="6" s="1"/>
  <c r="CG30" i="6" s="1"/>
  <c r="CH30" i="6" s="1"/>
  <c r="CI30" i="6" s="1"/>
  <c r="CJ30" i="6" s="1"/>
  <c r="CK30" i="6" s="1"/>
  <c r="CL30" i="6" s="1"/>
  <c r="CM30" i="6" s="1"/>
  <c r="CN30" i="6" s="1"/>
  <c r="CO30" i="6" s="1"/>
  <c r="S152" i="6"/>
  <c r="T152" i="6" s="1"/>
  <c r="U152" i="6" s="1"/>
  <c r="V152" i="6" s="1"/>
  <c r="W152" i="6" s="1"/>
  <c r="X152" i="6" s="1"/>
  <c r="Y152" i="6" s="1"/>
  <c r="Z152" i="6" s="1"/>
  <c r="AA152" i="6" s="1"/>
  <c r="AB152" i="6" s="1"/>
  <c r="AC152" i="6" s="1"/>
  <c r="AD152" i="6" s="1"/>
  <c r="AE152" i="6" s="1"/>
  <c r="AF152" i="6" s="1"/>
  <c r="AG152" i="6" s="1"/>
  <c r="AH152" i="6" s="1"/>
  <c r="AI152" i="6" s="1"/>
  <c r="AJ152" i="6" s="1"/>
  <c r="AK152" i="6" s="1"/>
  <c r="AL152" i="6" s="1"/>
  <c r="AM152" i="6" s="1"/>
  <c r="AN152" i="6" s="1"/>
  <c r="AO152" i="6" s="1"/>
  <c r="AP152" i="6" s="1"/>
  <c r="AQ152" i="6" s="1"/>
  <c r="AR152" i="6" s="1"/>
  <c r="AS152" i="6" s="1"/>
  <c r="AT152" i="6" s="1"/>
  <c r="AU152" i="6" s="1"/>
  <c r="AV152" i="6" s="1"/>
  <c r="AW152" i="6" s="1"/>
  <c r="AX152" i="6" s="1"/>
  <c r="AY152" i="6" s="1"/>
  <c r="AZ152" i="6" s="1"/>
  <c r="BA152" i="6" s="1"/>
  <c r="BB152" i="6" s="1"/>
  <c r="BC152" i="6" s="1"/>
  <c r="BD152" i="6" s="1"/>
  <c r="BE152" i="6" s="1"/>
  <c r="BF152" i="6" s="1"/>
  <c r="BG152" i="6" s="1"/>
  <c r="BH152" i="6" s="1"/>
  <c r="BI152" i="6" s="1"/>
  <c r="BJ152" i="6" s="1"/>
  <c r="BK152" i="6" s="1"/>
  <c r="BL152" i="6" s="1"/>
  <c r="BM152" i="6" s="1"/>
  <c r="BN152" i="6" s="1"/>
  <c r="BO152" i="6" s="1"/>
  <c r="BP152" i="6" s="1"/>
  <c r="BQ152" i="6" s="1"/>
  <c r="BR152" i="6" s="1"/>
  <c r="BS152" i="6" s="1"/>
  <c r="BT152" i="6" s="1"/>
  <c r="BU152" i="6" s="1"/>
  <c r="BV152" i="6" s="1"/>
  <c r="BW152" i="6" s="1"/>
  <c r="BX152" i="6" s="1"/>
  <c r="BY152" i="6" s="1"/>
  <c r="BZ152" i="6" s="1"/>
  <c r="CA152" i="6" s="1"/>
  <c r="CB152" i="6" s="1"/>
  <c r="CC152" i="6" s="1"/>
  <c r="CD152" i="6" s="1"/>
  <c r="CE152" i="6" s="1"/>
  <c r="CF152" i="6" s="1"/>
  <c r="CG152" i="6" s="1"/>
  <c r="CH152" i="6" s="1"/>
  <c r="CI152" i="6" s="1"/>
  <c r="CJ152" i="6" s="1"/>
  <c r="CK152" i="6" s="1"/>
  <c r="CL152" i="6" s="1"/>
  <c r="CM152" i="6" s="1"/>
  <c r="CN152" i="6" s="1"/>
  <c r="CO152" i="6" s="1"/>
  <c r="S37" i="6"/>
  <c r="T37" i="6" s="1"/>
  <c r="U37" i="6" s="1"/>
  <c r="V37" i="6" s="1"/>
  <c r="W37" i="6" s="1"/>
  <c r="X37" i="6" s="1"/>
  <c r="Y37" i="6" s="1"/>
  <c r="Z37" i="6" s="1"/>
  <c r="AA37" i="6" s="1"/>
  <c r="AB37" i="6" s="1"/>
  <c r="AC37" i="6" s="1"/>
  <c r="AD37" i="6" s="1"/>
  <c r="AE37" i="6" s="1"/>
  <c r="AF37" i="6" s="1"/>
  <c r="AG37" i="6" s="1"/>
  <c r="AH37" i="6" s="1"/>
  <c r="AI37" i="6" s="1"/>
  <c r="AJ37" i="6" s="1"/>
  <c r="AK37" i="6" s="1"/>
  <c r="AL37" i="6" s="1"/>
  <c r="AM37" i="6" s="1"/>
  <c r="AN37" i="6" s="1"/>
  <c r="AO37" i="6" s="1"/>
  <c r="AP37" i="6" s="1"/>
  <c r="AQ37" i="6" s="1"/>
  <c r="AR37" i="6" s="1"/>
  <c r="AS37" i="6" s="1"/>
  <c r="AT37" i="6" s="1"/>
  <c r="AU37" i="6" s="1"/>
  <c r="AV37" i="6" s="1"/>
  <c r="AW37" i="6" s="1"/>
  <c r="AX37" i="6" s="1"/>
  <c r="AY37" i="6" s="1"/>
  <c r="AZ37" i="6" s="1"/>
  <c r="BA37" i="6" s="1"/>
  <c r="BB37" i="6" s="1"/>
  <c r="BC37" i="6" s="1"/>
  <c r="BD37" i="6" s="1"/>
  <c r="BE37" i="6" s="1"/>
  <c r="BF37" i="6" s="1"/>
  <c r="BG37" i="6" s="1"/>
  <c r="BH37" i="6" s="1"/>
  <c r="BI37" i="6" s="1"/>
  <c r="BJ37" i="6" s="1"/>
  <c r="BK37" i="6" s="1"/>
  <c r="BL37" i="6" s="1"/>
  <c r="BM37" i="6" s="1"/>
  <c r="BN37" i="6" s="1"/>
  <c r="BO37" i="6" s="1"/>
  <c r="BP37" i="6" s="1"/>
  <c r="BQ37" i="6" s="1"/>
  <c r="BR37" i="6" s="1"/>
  <c r="BS37" i="6" s="1"/>
  <c r="BT37" i="6" s="1"/>
  <c r="BU37" i="6" s="1"/>
  <c r="BV37" i="6" s="1"/>
  <c r="BW37" i="6" s="1"/>
  <c r="BX37" i="6" s="1"/>
  <c r="BY37" i="6" s="1"/>
  <c r="BZ37" i="6" s="1"/>
  <c r="CA37" i="6" s="1"/>
  <c r="CB37" i="6" s="1"/>
  <c r="CC37" i="6" s="1"/>
  <c r="CD37" i="6" s="1"/>
  <c r="CE37" i="6" s="1"/>
  <c r="CF37" i="6" s="1"/>
  <c r="CG37" i="6" s="1"/>
  <c r="CH37" i="6" s="1"/>
  <c r="CI37" i="6" s="1"/>
  <c r="CJ37" i="6" s="1"/>
  <c r="CK37" i="6" s="1"/>
  <c r="CL37" i="6" s="1"/>
  <c r="CM37" i="6" s="1"/>
  <c r="CN37" i="6" s="1"/>
  <c r="CO37" i="6" s="1"/>
  <c r="S34" i="6"/>
  <c r="T34" i="6" s="1"/>
  <c r="U34" i="6" s="1"/>
  <c r="V34" i="6" s="1"/>
  <c r="W34" i="6" s="1"/>
  <c r="X34" i="6" s="1"/>
  <c r="Y34" i="6" s="1"/>
  <c r="Z34" i="6" s="1"/>
  <c r="AA34" i="6" s="1"/>
  <c r="AB34" i="6" s="1"/>
  <c r="AC34" i="6" s="1"/>
  <c r="AD34" i="6" s="1"/>
  <c r="AE34" i="6" s="1"/>
  <c r="AF34" i="6" s="1"/>
  <c r="AG34" i="6" s="1"/>
  <c r="AH34" i="6" s="1"/>
  <c r="AI34" i="6" s="1"/>
  <c r="AJ34" i="6" s="1"/>
  <c r="AK34" i="6" s="1"/>
  <c r="AL34" i="6" s="1"/>
  <c r="AM34" i="6" s="1"/>
  <c r="AN34" i="6" s="1"/>
  <c r="AO34" i="6" s="1"/>
  <c r="AP34" i="6" s="1"/>
  <c r="AQ34" i="6" s="1"/>
  <c r="AR34" i="6" s="1"/>
  <c r="AS34" i="6" s="1"/>
  <c r="AT34" i="6" s="1"/>
  <c r="AU34" i="6" s="1"/>
  <c r="AV34" i="6" s="1"/>
  <c r="AW34" i="6" s="1"/>
  <c r="AX34" i="6" s="1"/>
  <c r="AY34" i="6" s="1"/>
  <c r="AZ34" i="6" s="1"/>
  <c r="BA34" i="6" s="1"/>
  <c r="BB34" i="6" s="1"/>
  <c r="BC34" i="6" s="1"/>
  <c r="BD34" i="6" s="1"/>
  <c r="BE34" i="6" s="1"/>
  <c r="BF34" i="6" s="1"/>
  <c r="BG34" i="6" s="1"/>
  <c r="BH34" i="6" s="1"/>
  <c r="BI34" i="6" s="1"/>
  <c r="BJ34" i="6" s="1"/>
  <c r="BK34" i="6" s="1"/>
  <c r="BL34" i="6" s="1"/>
  <c r="BM34" i="6" s="1"/>
  <c r="BN34" i="6" s="1"/>
  <c r="BO34" i="6" s="1"/>
  <c r="BP34" i="6" s="1"/>
  <c r="BQ34" i="6" s="1"/>
  <c r="BR34" i="6" s="1"/>
  <c r="BS34" i="6" s="1"/>
  <c r="BT34" i="6" s="1"/>
  <c r="BU34" i="6" s="1"/>
  <c r="BV34" i="6" s="1"/>
  <c r="BW34" i="6" s="1"/>
  <c r="BX34" i="6" s="1"/>
  <c r="BY34" i="6" s="1"/>
  <c r="BZ34" i="6" s="1"/>
  <c r="CA34" i="6" s="1"/>
  <c r="CB34" i="6" s="1"/>
  <c r="CC34" i="6" s="1"/>
  <c r="CD34" i="6" s="1"/>
  <c r="CE34" i="6" s="1"/>
  <c r="CF34" i="6" s="1"/>
  <c r="CG34" i="6" s="1"/>
  <c r="CH34" i="6" s="1"/>
  <c r="CI34" i="6" s="1"/>
  <c r="CJ34" i="6" s="1"/>
  <c r="CK34" i="6" s="1"/>
  <c r="CL34" i="6" s="1"/>
  <c r="CM34" i="6" s="1"/>
  <c r="CN34" i="6" s="1"/>
  <c r="CO34" i="6" s="1"/>
  <c r="S32" i="6"/>
  <c r="T32" i="6" s="1"/>
  <c r="U32" i="6" s="1"/>
  <c r="V32" i="6" s="1"/>
  <c r="W32" i="6" s="1"/>
  <c r="X32" i="6" s="1"/>
  <c r="Y32" i="6" s="1"/>
  <c r="Z32" i="6" s="1"/>
  <c r="AA32" i="6" s="1"/>
  <c r="AB32" i="6" s="1"/>
  <c r="AC32" i="6" s="1"/>
  <c r="AD32" i="6" s="1"/>
  <c r="AE32" i="6" s="1"/>
  <c r="AF32" i="6" s="1"/>
  <c r="AG32" i="6" s="1"/>
  <c r="AH32" i="6" s="1"/>
  <c r="AI32" i="6" s="1"/>
  <c r="AJ32" i="6" s="1"/>
  <c r="AK32" i="6" s="1"/>
  <c r="AL32" i="6" s="1"/>
  <c r="AM32" i="6" s="1"/>
  <c r="AN32" i="6" s="1"/>
  <c r="AO32" i="6" s="1"/>
  <c r="AP32" i="6" s="1"/>
  <c r="AQ32" i="6" s="1"/>
  <c r="AR32" i="6" s="1"/>
  <c r="AS32" i="6" s="1"/>
  <c r="AT32" i="6" s="1"/>
  <c r="AU32" i="6" s="1"/>
  <c r="AV32" i="6" s="1"/>
  <c r="AW32" i="6" s="1"/>
  <c r="AX32" i="6" s="1"/>
  <c r="AY32" i="6" s="1"/>
  <c r="AZ32" i="6" s="1"/>
  <c r="BA32" i="6" s="1"/>
  <c r="BB32" i="6" s="1"/>
  <c r="BC32" i="6" s="1"/>
  <c r="BD32" i="6" s="1"/>
  <c r="BE32" i="6" s="1"/>
  <c r="BF32" i="6" s="1"/>
  <c r="BG32" i="6" s="1"/>
  <c r="BH32" i="6" s="1"/>
  <c r="BI32" i="6" s="1"/>
  <c r="BJ32" i="6" s="1"/>
  <c r="BK32" i="6" s="1"/>
  <c r="BL32" i="6" s="1"/>
  <c r="BM32" i="6" s="1"/>
  <c r="BN32" i="6" s="1"/>
  <c r="BO32" i="6" s="1"/>
  <c r="BP32" i="6" s="1"/>
  <c r="BQ32" i="6" s="1"/>
  <c r="BR32" i="6" s="1"/>
  <c r="BS32" i="6" s="1"/>
  <c r="BT32" i="6" s="1"/>
  <c r="BU32" i="6" s="1"/>
  <c r="BV32" i="6" s="1"/>
  <c r="BW32" i="6" s="1"/>
  <c r="BX32" i="6" s="1"/>
  <c r="BY32" i="6" s="1"/>
  <c r="BZ32" i="6" s="1"/>
  <c r="CA32" i="6" s="1"/>
  <c r="CB32" i="6" s="1"/>
  <c r="CC32" i="6" s="1"/>
  <c r="CD32" i="6" s="1"/>
  <c r="CE32" i="6" s="1"/>
  <c r="CF32" i="6" s="1"/>
  <c r="CG32" i="6" s="1"/>
  <c r="CH32" i="6" s="1"/>
  <c r="CI32" i="6" s="1"/>
  <c r="CJ32" i="6" s="1"/>
  <c r="CK32" i="6" s="1"/>
  <c r="CL32" i="6" s="1"/>
  <c r="CM32" i="6" s="1"/>
  <c r="CN32" i="6" s="1"/>
  <c r="CO32" i="6" s="1"/>
  <c r="S39" i="6"/>
  <c r="T39" i="6" s="1"/>
  <c r="U39" i="6" s="1"/>
  <c r="V39" i="6" s="1"/>
  <c r="W39" i="6" s="1"/>
  <c r="X39" i="6" s="1"/>
  <c r="Y39" i="6" s="1"/>
  <c r="Z39" i="6" s="1"/>
  <c r="AA39" i="6" s="1"/>
  <c r="AB39" i="6" s="1"/>
  <c r="AC39" i="6" s="1"/>
  <c r="AD39" i="6" s="1"/>
  <c r="AE39" i="6" s="1"/>
  <c r="AF39" i="6" s="1"/>
  <c r="AG39" i="6" s="1"/>
  <c r="AH39" i="6" s="1"/>
  <c r="AI39" i="6" s="1"/>
  <c r="AJ39" i="6" s="1"/>
  <c r="AK39" i="6" s="1"/>
  <c r="AL39" i="6" s="1"/>
  <c r="AM39" i="6" s="1"/>
  <c r="AN39" i="6" s="1"/>
  <c r="AO39" i="6" s="1"/>
  <c r="AP39" i="6" s="1"/>
  <c r="AQ39" i="6" s="1"/>
  <c r="AR39" i="6" s="1"/>
  <c r="AS39" i="6" s="1"/>
  <c r="AT39" i="6" s="1"/>
  <c r="AU39" i="6" s="1"/>
  <c r="AV39" i="6" s="1"/>
  <c r="AW39" i="6" s="1"/>
  <c r="AX39" i="6" s="1"/>
  <c r="AY39" i="6" s="1"/>
  <c r="AZ39" i="6" s="1"/>
  <c r="BA39" i="6" s="1"/>
  <c r="BB39" i="6" s="1"/>
  <c r="BC39" i="6" s="1"/>
  <c r="BD39" i="6" s="1"/>
  <c r="BE39" i="6" s="1"/>
  <c r="BF39" i="6" s="1"/>
  <c r="BG39" i="6" s="1"/>
  <c r="BH39" i="6" s="1"/>
  <c r="BI39" i="6" s="1"/>
  <c r="BJ39" i="6" s="1"/>
  <c r="BK39" i="6" s="1"/>
  <c r="BL39" i="6" s="1"/>
  <c r="BM39" i="6" s="1"/>
  <c r="BN39" i="6" s="1"/>
  <c r="BO39" i="6" s="1"/>
  <c r="BP39" i="6" s="1"/>
  <c r="BQ39" i="6" s="1"/>
  <c r="BR39" i="6" s="1"/>
  <c r="BS39" i="6" s="1"/>
  <c r="BT39" i="6" s="1"/>
  <c r="BU39" i="6" s="1"/>
  <c r="BV39" i="6" s="1"/>
  <c r="BW39" i="6" s="1"/>
  <c r="BX39" i="6" s="1"/>
  <c r="BY39" i="6" s="1"/>
  <c r="BZ39" i="6" s="1"/>
  <c r="CA39" i="6" s="1"/>
  <c r="CB39" i="6" s="1"/>
  <c r="CC39" i="6" s="1"/>
  <c r="CD39" i="6" s="1"/>
  <c r="CE39" i="6" s="1"/>
  <c r="CF39" i="6" s="1"/>
  <c r="CG39" i="6" s="1"/>
  <c r="CH39" i="6" s="1"/>
  <c r="CI39" i="6" s="1"/>
  <c r="CJ39" i="6" s="1"/>
  <c r="CK39" i="6" s="1"/>
  <c r="CL39" i="6" s="1"/>
  <c r="CM39" i="6" s="1"/>
  <c r="CN39" i="6" s="1"/>
  <c r="CO39" i="6" s="1"/>
  <c r="S31" i="6"/>
  <c r="T31" i="6" s="1"/>
  <c r="U31" i="6" s="1"/>
  <c r="V31" i="6" s="1"/>
  <c r="W31" i="6" s="1"/>
  <c r="X31" i="6" s="1"/>
  <c r="Y31" i="6" s="1"/>
  <c r="Z31" i="6" s="1"/>
  <c r="AA31" i="6" s="1"/>
  <c r="AB31" i="6" s="1"/>
  <c r="AC31" i="6" s="1"/>
  <c r="AD31" i="6" s="1"/>
  <c r="AE31" i="6" s="1"/>
  <c r="AF31" i="6" s="1"/>
  <c r="AG31" i="6" s="1"/>
  <c r="AH31" i="6" s="1"/>
  <c r="AI31" i="6" s="1"/>
  <c r="AJ31" i="6" s="1"/>
  <c r="AK31" i="6" s="1"/>
  <c r="AL31" i="6" s="1"/>
  <c r="AM31" i="6" s="1"/>
  <c r="AN31" i="6" s="1"/>
  <c r="AO31" i="6" s="1"/>
  <c r="AP31" i="6" s="1"/>
  <c r="AQ31" i="6" s="1"/>
  <c r="AR31" i="6" s="1"/>
  <c r="AS31" i="6" s="1"/>
  <c r="AT31" i="6" s="1"/>
  <c r="AU31" i="6" s="1"/>
  <c r="AV31" i="6" s="1"/>
  <c r="AW31" i="6" s="1"/>
  <c r="AX31" i="6" s="1"/>
  <c r="AY31" i="6" s="1"/>
  <c r="AZ31" i="6" s="1"/>
  <c r="BA31" i="6" s="1"/>
  <c r="BB31" i="6" s="1"/>
  <c r="BC31" i="6" s="1"/>
  <c r="BD31" i="6" s="1"/>
  <c r="BE31" i="6" s="1"/>
  <c r="BF31" i="6" s="1"/>
  <c r="BG31" i="6" s="1"/>
  <c r="BH31" i="6" s="1"/>
  <c r="BI31" i="6" s="1"/>
  <c r="BJ31" i="6" s="1"/>
  <c r="BK31" i="6" s="1"/>
  <c r="BL31" i="6" s="1"/>
  <c r="BM31" i="6" s="1"/>
  <c r="BN31" i="6" s="1"/>
  <c r="BO31" i="6" s="1"/>
  <c r="BP31" i="6" s="1"/>
  <c r="BQ31" i="6" s="1"/>
  <c r="BR31" i="6" s="1"/>
  <c r="BS31" i="6" s="1"/>
  <c r="BT31" i="6" s="1"/>
  <c r="BU31" i="6" s="1"/>
  <c r="BV31" i="6" s="1"/>
  <c r="BW31" i="6" s="1"/>
  <c r="BX31" i="6" s="1"/>
  <c r="BY31" i="6" s="1"/>
  <c r="BZ31" i="6" s="1"/>
  <c r="CA31" i="6" s="1"/>
  <c r="CB31" i="6" s="1"/>
  <c r="CC31" i="6" s="1"/>
  <c r="CD31" i="6" s="1"/>
  <c r="CE31" i="6" s="1"/>
  <c r="CF31" i="6" s="1"/>
  <c r="CG31" i="6" s="1"/>
  <c r="CH31" i="6" s="1"/>
  <c r="CI31" i="6" s="1"/>
  <c r="CJ31" i="6" s="1"/>
  <c r="CK31" i="6" s="1"/>
  <c r="CL31" i="6" s="1"/>
  <c r="CM31" i="6" s="1"/>
  <c r="CN31" i="6" s="1"/>
  <c r="CO31" i="6" s="1"/>
  <c r="S40" i="6"/>
  <c r="T40" i="6" s="1"/>
  <c r="U40" i="6" s="1"/>
  <c r="V40" i="6" s="1"/>
  <c r="W40" i="6" s="1"/>
  <c r="X40" i="6" s="1"/>
  <c r="Y40" i="6" s="1"/>
  <c r="Z40" i="6" s="1"/>
  <c r="AA40" i="6" s="1"/>
  <c r="AB40" i="6" s="1"/>
  <c r="AC40" i="6" s="1"/>
  <c r="AD40" i="6" s="1"/>
  <c r="AE40" i="6" s="1"/>
  <c r="AF40" i="6" s="1"/>
  <c r="AG40" i="6" s="1"/>
  <c r="AH40" i="6" s="1"/>
  <c r="AI40" i="6" s="1"/>
  <c r="AJ40" i="6" s="1"/>
  <c r="AK40" i="6" s="1"/>
  <c r="AL40" i="6" s="1"/>
  <c r="AM40" i="6" s="1"/>
  <c r="AN40" i="6" s="1"/>
  <c r="AO40" i="6" s="1"/>
  <c r="AP40" i="6" s="1"/>
  <c r="AQ40" i="6" s="1"/>
  <c r="AR40" i="6" s="1"/>
  <c r="AS40" i="6" s="1"/>
  <c r="AT40" i="6" s="1"/>
  <c r="AU40" i="6" s="1"/>
  <c r="AV40" i="6" s="1"/>
  <c r="AW40" i="6" s="1"/>
  <c r="AX40" i="6" s="1"/>
  <c r="AY40" i="6" s="1"/>
  <c r="AZ40" i="6" s="1"/>
  <c r="BA40" i="6" s="1"/>
  <c r="BB40" i="6" s="1"/>
  <c r="BC40" i="6" s="1"/>
  <c r="BD40" i="6" s="1"/>
  <c r="BE40" i="6" s="1"/>
  <c r="BF40" i="6" s="1"/>
  <c r="BG40" i="6" s="1"/>
  <c r="BH40" i="6" s="1"/>
  <c r="BI40" i="6" s="1"/>
  <c r="BJ40" i="6" s="1"/>
  <c r="BK40" i="6" s="1"/>
  <c r="BL40" i="6" s="1"/>
  <c r="BM40" i="6" s="1"/>
  <c r="BN40" i="6" s="1"/>
  <c r="BO40" i="6" s="1"/>
  <c r="BP40" i="6" s="1"/>
  <c r="BQ40" i="6" s="1"/>
  <c r="BR40" i="6" s="1"/>
  <c r="BS40" i="6" s="1"/>
  <c r="BT40" i="6" s="1"/>
  <c r="BU40" i="6" s="1"/>
  <c r="BV40" i="6" s="1"/>
  <c r="BW40" i="6" s="1"/>
  <c r="BX40" i="6" s="1"/>
  <c r="BY40" i="6" s="1"/>
  <c r="BZ40" i="6" s="1"/>
  <c r="CA40" i="6" s="1"/>
  <c r="CB40" i="6" s="1"/>
  <c r="CC40" i="6" s="1"/>
  <c r="CD40" i="6" s="1"/>
  <c r="CE40" i="6" s="1"/>
  <c r="CF40" i="6" s="1"/>
  <c r="CG40" i="6" s="1"/>
  <c r="CH40" i="6" s="1"/>
  <c r="CI40" i="6" s="1"/>
  <c r="CJ40" i="6" s="1"/>
  <c r="CK40" i="6" s="1"/>
  <c r="CL40" i="6" s="1"/>
  <c r="CM40" i="6" s="1"/>
  <c r="CN40" i="6" s="1"/>
  <c r="CO40" i="6" s="1"/>
  <c r="S38" i="6"/>
  <c r="T38" i="6" s="1"/>
  <c r="U38" i="6" s="1"/>
  <c r="V38" i="6" s="1"/>
  <c r="W38" i="6" s="1"/>
  <c r="X38" i="6" s="1"/>
  <c r="Y38" i="6" s="1"/>
  <c r="Z38" i="6" s="1"/>
  <c r="AA38" i="6" s="1"/>
  <c r="AB38" i="6" s="1"/>
  <c r="AC38" i="6" s="1"/>
  <c r="AD38" i="6" s="1"/>
  <c r="AE38" i="6" s="1"/>
  <c r="AF38" i="6" s="1"/>
  <c r="AG38" i="6" s="1"/>
  <c r="AH38" i="6" s="1"/>
  <c r="AI38" i="6" s="1"/>
  <c r="AJ38" i="6" s="1"/>
  <c r="AK38" i="6" s="1"/>
  <c r="AL38" i="6" s="1"/>
  <c r="AM38" i="6" s="1"/>
  <c r="AN38" i="6" s="1"/>
  <c r="AO38" i="6" s="1"/>
  <c r="AP38" i="6" s="1"/>
  <c r="AQ38" i="6" s="1"/>
  <c r="AR38" i="6" s="1"/>
  <c r="AS38" i="6" s="1"/>
  <c r="AT38" i="6" s="1"/>
  <c r="AU38" i="6" s="1"/>
  <c r="AV38" i="6" s="1"/>
  <c r="AW38" i="6" s="1"/>
  <c r="AX38" i="6" s="1"/>
  <c r="AY38" i="6" s="1"/>
  <c r="AZ38" i="6" s="1"/>
  <c r="BA38" i="6" s="1"/>
  <c r="BB38" i="6" s="1"/>
  <c r="BC38" i="6" s="1"/>
  <c r="BD38" i="6" s="1"/>
  <c r="BE38" i="6" s="1"/>
  <c r="BF38" i="6" s="1"/>
  <c r="BG38" i="6" s="1"/>
  <c r="BH38" i="6" s="1"/>
  <c r="BI38" i="6" s="1"/>
  <c r="BJ38" i="6" s="1"/>
  <c r="BK38" i="6" s="1"/>
  <c r="BL38" i="6" s="1"/>
  <c r="BM38" i="6" s="1"/>
  <c r="BN38" i="6" s="1"/>
  <c r="BO38" i="6" s="1"/>
  <c r="BP38" i="6" s="1"/>
  <c r="BQ38" i="6" s="1"/>
  <c r="BR38" i="6" s="1"/>
  <c r="BS38" i="6" s="1"/>
  <c r="BT38" i="6" s="1"/>
  <c r="BU38" i="6" s="1"/>
  <c r="BV38" i="6" s="1"/>
  <c r="BW38" i="6" s="1"/>
  <c r="BX38" i="6" s="1"/>
  <c r="BY38" i="6" s="1"/>
  <c r="BZ38" i="6" s="1"/>
  <c r="CA38" i="6" s="1"/>
  <c r="CB38" i="6" s="1"/>
  <c r="CC38" i="6" s="1"/>
  <c r="CD38" i="6" s="1"/>
  <c r="CE38" i="6" s="1"/>
  <c r="CF38" i="6" s="1"/>
  <c r="CG38" i="6" s="1"/>
  <c r="CH38" i="6" s="1"/>
  <c r="CI38" i="6" s="1"/>
  <c r="CJ38" i="6" s="1"/>
  <c r="CK38" i="6" s="1"/>
  <c r="CL38" i="6" s="1"/>
  <c r="CM38" i="6" s="1"/>
  <c r="CN38" i="6" s="1"/>
  <c r="CO38" i="6" s="1"/>
  <c r="S15" i="6"/>
  <c r="U153" i="6" l="1"/>
  <c r="S33" i="6"/>
  <c r="T33" i="6" s="1"/>
  <c r="U33" i="6" s="1"/>
  <c r="V33" i="6" s="1"/>
  <c r="W33" i="6" s="1"/>
  <c r="X33" i="6" s="1"/>
  <c r="Y33" i="6" s="1"/>
  <c r="Z33" i="6" s="1"/>
  <c r="AA33" i="6" s="1"/>
  <c r="AB33" i="6" s="1"/>
  <c r="AC33" i="6" s="1"/>
  <c r="AD33" i="6" s="1"/>
  <c r="AE33" i="6" s="1"/>
  <c r="AF33" i="6" s="1"/>
  <c r="AG33" i="6" s="1"/>
  <c r="AH33" i="6" s="1"/>
  <c r="AI33" i="6" s="1"/>
  <c r="AJ33" i="6" s="1"/>
  <c r="AK33" i="6" s="1"/>
  <c r="AL33" i="6" s="1"/>
  <c r="AM33" i="6" s="1"/>
  <c r="AN33" i="6" s="1"/>
  <c r="AO33" i="6" s="1"/>
  <c r="AP33" i="6" s="1"/>
  <c r="AQ33" i="6" s="1"/>
  <c r="AR33" i="6" s="1"/>
  <c r="AS33" i="6" s="1"/>
  <c r="AT33" i="6" s="1"/>
  <c r="AU33" i="6" s="1"/>
  <c r="AV33" i="6" s="1"/>
  <c r="AW33" i="6" s="1"/>
  <c r="AX33" i="6" s="1"/>
  <c r="AY33" i="6" s="1"/>
  <c r="AZ33" i="6" s="1"/>
  <c r="BA33" i="6" s="1"/>
  <c r="BB33" i="6" s="1"/>
  <c r="BC33" i="6" s="1"/>
  <c r="BD33" i="6" s="1"/>
  <c r="BE33" i="6" s="1"/>
  <c r="BF33" i="6" s="1"/>
  <c r="BG33" i="6" s="1"/>
  <c r="BH33" i="6" s="1"/>
  <c r="BI33" i="6" s="1"/>
  <c r="BJ33" i="6" s="1"/>
  <c r="BK33" i="6" s="1"/>
  <c r="BL33" i="6" s="1"/>
  <c r="BM33" i="6" s="1"/>
  <c r="BN33" i="6" s="1"/>
  <c r="BO33" i="6" s="1"/>
  <c r="BP33" i="6" s="1"/>
  <c r="BQ33" i="6" s="1"/>
  <c r="BR33" i="6" s="1"/>
  <c r="BS33" i="6" s="1"/>
  <c r="BT33" i="6" s="1"/>
  <c r="BU33" i="6" s="1"/>
  <c r="BV33" i="6" s="1"/>
  <c r="BW33" i="6" s="1"/>
  <c r="BX33" i="6" s="1"/>
  <c r="BY33" i="6" s="1"/>
  <c r="BZ33" i="6" s="1"/>
  <c r="CA33" i="6" s="1"/>
  <c r="CB33" i="6" s="1"/>
  <c r="CC33" i="6" s="1"/>
  <c r="CD33" i="6" s="1"/>
  <c r="CE33" i="6" s="1"/>
  <c r="CF33" i="6" s="1"/>
  <c r="CG33" i="6" s="1"/>
  <c r="CH33" i="6" s="1"/>
  <c r="CI33" i="6" s="1"/>
  <c r="CJ33" i="6" s="1"/>
  <c r="CK33" i="6" s="1"/>
  <c r="CL33" i="6" s="1"/>
  <c r="CM33" i="6" s="1"/>
  <c r="CN33" i="6" s="1"/>
  <c r="CO33" i="6" s="1"/>
  <c r="S123" i="6"/>
  <c r="T123" i="6" s="1"/>
  <c r="U123" i="6" s="1"/>
  <c r="V123" i="6" s="1"/>
  <c r="W123" i="6" s="1"/>
  <c r="X123" i="6" s="1"/>
  <c r="Y123" i="6" s="1"/>
  <c r="Z123" i="6" s="1"/>
  <c r="AA123" i="6" s="1"/>
  <c r="AB123" i="6" s="1"/>
  <c r="AC123" i="6" s="1"/>
  <c r="AD123" i="6" s="1"/>
  <c r="AE123" i="6" s="1"/>
  <c r="AF123" i="6" s="1"/>
  <c r="AG123" i="6" s="1"/>
  <c r="AH123" i="6" s="1"/>
  <c r="AI123" i="6" s="1"/>
  <c r="AJ123" i="6" s="1"/>
  <c r="AK123" i="6" s="1"/>
  <c r="AL123" i="6" s="1"/>
  <c r="AM123" i="6" s="1"/>
  <c r="AN123" i="6" s="1"/>
  <c r="AO123" i="6" s="1"/>
  <c r="AP123" i="6" s="1"/>
  <c r="AQ123" i="6" s="1"/>
  <c r="AR123" i="6" s="1"/>
  <c r="AS123" i="6" s="1"/>
  <c r="AT123" i="6" s="1"/>
  <c r="AU123" i="6" s="1"/>
  <c r="AV123" i="6" s="1"/>
  <c r="AW123" i="6" s="1"/>
  <c r="AX123" i="6" s="1"/>
  <c r="AY123" i="6" s="1"/>
  <c r="AZ123" i="6" s="1"/>
  <c r="BA123" i="6" s="1"/>
  <c r="BB123" i="6" s="1"/>
  <c r="BC123" i="6" s="1"/>
  <c r="BD123" i="6" s="1"/>
  <c r="BE123" i="6" s="1"/>
  <c r="BF123" i="6" s="1"/>
  <c r="BG123" i="6" s="1"/>
  <c r="BH123" i="6" s="1"/>
  <c r="BI123" i="6" s="1"/>
  <c r="BJ123" i="6" s="1"/>
  <c r="BK123" i="6" s="1"/>
  <c r="BL123" i="6" s="1"/>
  <c r="BM123" i="6" s="1"/>
  <c r="BN123" i="6" s="1"/>
  <c r="BO123" i="6" s="1"/>
  <c r="BP123" i="6" s="1"/>
  <c r="BQ123" i="6" s="1"/>
  <c r="BR123" i="6" s="1"/>
  <c r="BS123" i="6" s="1"/>
  <c r="BT123" i="6" s="1"/>
  <c r="BU123" i="6" s="1"/>
  <c r="BV123" i="6" s="1"/>
  <c r="BW123" i="6" s="1"/>
  <c r="BX123" i="6" s="1"/>
  <c r="BY123" i="6" s="1"/>
  <c r="BZ123" i="6" s="1"/>
  <c r="CA123" i="6" s="1"/>
  <c r="CB123" i="6" s="1"/>
  <c r="CC123" i="6" s="1"/>
  <c r="CD123" i="6" s="1"/>
  <c r="CE123" i="6" s="1"/>
  <c r="CF123" i="6" s="1"/>
  <c r="CG123" i="6" s="1"/>
  <c r="CH123" i="6" s="1"/>
  <c r="CI123" i="6" s="1"/>
  <c r="CJ123" i="6" s="1"/>
  <c r="CK123" i="6" s="1"/>
  <c r="CL123" i="6" s="1"/>
  <c r="CM123" i="6" s="1"/>
  <c r="CN123" i="6" s="1"/>
  <c r="CO123" i="6" s="1"/>
  <c r="I123" i="6" s="1"/>
  <c r="S128" i="6"/>
  <c r="T128" i="6" s="1"/>
  <c r="U128" i="6" s="1"/>
  <c r="V128" i="6" s="1"/>
  <c r="W128" i="6" s="1"/>
  <c r="X128" i="6" s="1"/>
  <c r="Y128" i="6" s="1"/>
  <c r="Z128" i="6" s="1"/>
  <c r="AA128" i="6" s="1"/>
  <c r="AB128" i="6" s="1"/>
  <c r="AC128" i="6" s="1"/>
  <c r="AD128" i="6" s="1"/>
  <c r="AE128" i="6" s="1"/>
  <c r="AF128" i="6" s="1"/>
  <c r="AG128" i="6" s="1"/>
  <c r="AH128" i="6" s="1"/>
  <c r="AI128" i="6" s="1"/>
  <c r="AJ128" i="6" s="1"/>
  <c r="AK128" i="6" s="1"/>
  <c r="AL128" i="6" s="1"/>
  <c r="AM128" i="6" s="1"/>
  <c r="AN128" i="6" s="1"/>
  <c r="AO128" i="6" s="1"/>
  <c r="AP128" i="6" s="1"/>
  <c r="AQ128" i="6" s="1"/>
  <c r="AR128" i="6" s="1"/>
  <c r="AS128" i="6" s="1"/>
  <c r="AT128" i="6" s="1"/>
  <c r="AU128" i="6" s="1"/>
  <c r="AV128" i="6" s="1"/>
  <c r="AW128" i="6" s="1"/>
  <c r="AX128" i="6" s="1"/>
  <c r="AY128" i="6" s="1"/>
  <c r="AZ128" i="6" s="1"/>
  <c r="BA128" i="6" s="1"/>
  <c r="BB128" i="6" s="1"/>
  <c r="BC128" i="6" s="1"/>
  <c r="BD128" i="6" s="1"/>
  <c r="BE128" i="6" s="1"/>
  <c r="BF128" i="6" s="1"/>
  <c r="BG128" i="6" s="1"/>
  <c r="BH128" i="6" s="1"/>
  <c r="BI128" i="6" s="1"/>
  <c r="BJ128" i="6" s="1"/>
  <c r="BK128" i="6" s="1"/>
  <c r="BL128" i="6" s="1"/>
  <c r="BM128" i="6" s="1"/>
  <c r="BN128" i="6" s="1"/>
  <c r="BO128" i="6" s="1"/>
  <c r="BP128" i="6" s="1"/>
  <c r="BQ128" i="6" s="1"/>
  <c r="BR128" i="6" s="1"/>
  <c r="BS128" i="6" s="1"/>
  <c r="BT128" i="6" s="1"/>
  <c r="BU128" i="6" s="1"/>
  <c r="BV128" i="6" s="1"/>
  <c r="BW128" i="6" s="1"/>
  <c r="BX128" i="6" s="1"/>
  <c r="BY128" i="6" s="1"/>
  <c r="BZ128" i="6" s="1"/>
  <c r="CA128" i="6" s="1"/>
  <c r="CB128" i="6" s="1"/>
  <c r="CC128" i="6" s="1"/>
  <c r="CD128" i="6" s="1"/>
  <c r="CE128" i="6" s="1"/>
  <c r="CF128" i="6" s="1"/>
  <c r="CG128" i="6" s="1"/>
  <c r="CH128" i="6" s="1"/>
  <c r="CI128" i="6" s="1"/>
  <c r="CJ128" i="6" s="1"/>
  <c r="CK128" i="6" s="1"/>
  <c r="CL128" i="6" s="1"/>
  <c r="CM128" i="6" s="1"/>
  <c r="CN128" i="6" s="1"/>
  <c r="CO128" i="6" s="1"/>
  <c r="I128" i="6" s="1"/>
  <c r="K46" i="14"/>
  <c r="K261" i="6"/>
  <c r="K187" i="6"/>
  <c r="S229" i="6"/>
  <c r="T229" i="6" s="1"/>
  <c r="U229" i="6" s="1"/>
  <c r="V229" i="6" s="1"/>
  <c r="W229" i="6" s="1"/>
  <c r="X229" i="6" s="1"/>
  <c r="Y229" i="6" s="1"/>
  <c r="Z229" i="6" s="1"/>
  <c r="AA229" i="6" s="1"/>
  <c r="AB229" i="6" s="1"/>
  <c r="AC229" i="6" s="1"/>
  <c r="AD229" i="6" s="1"/>
  <c r="AE229" i="6" s="1"/>
  <c r="AF229" i="6" s="1"/>
  <c r="AG229" i="6" s="1"/>
  <c r="AH229" i="6" s="1"/>
  <c r="AI229" i="6" s="1"/>
  <c r="AJ229" i="6" s="1"/>
  <c r="AK229" i="6" s="1"/>
  <c r="AL229" i="6" s="1"/>
  <c r="AM229" i="6" s="1"/>
  <c r="AN229" i="6" s="1"/>
  <c r="AO229" i="6" s="1"/>
  <c r="AP229" i="6" s="1"/>
  <c r="AQ229" i="6" s="1"/>
  <c r="AR229" i="6" s="1"/>
  <c r="AS229" i="6" s="1"/>
  <c r="AT229" i="6" s="1"/>
  <c r="AU229" i="6" s="1"/>
  <c r="AV229" i="6" s="1"/>
  <c r="AW229" i="6" s="1"/>
  <c r="AX229" i="6" s="1"/>
  <c r="AY229" i="6" s="1"/>
  <c r="AZ229" i="6" s="1"/>
  <c r="BA229" i="6" s="1"/>
  <c r="BB229" i="6" s="1"/>
  <c r="BC229" i="6" s="1"/>
  <c r="BD229" i="6" s="1"/>
  <c r="BE229" i="6" s="1"/>
  <c r="BF229" i="6" s="1"/>
  <c r="BG229" i="6" s="1"/>
  <c r="BH229" i="6" s="1"/>
  <c r="BI229" i="6" s="1"/>
  <c r="BJ229" i="6" s="1"/>
  <c r="BK229" i="6" s="1"/>
  <c r="BL229" i="6" s="1"/>
  <c r="BM229" i="6" s="1"/>
  <c r="BN229" i="6" s="1"/>
  <c r="BO229" i="6" s="1"/>
  <c r="BP229" i="6" s="1"/>
  <c r="BQ229" i="6" s="1"/>
  <c r="BR229" i="6" s="1"/>
  <c r="BS229" i="6" s="1"/>
  <c r="BT229" i="6" s="1"/>
  <c r="BU229" i="6" s="1"/>
  <c r="BV229" i="6" s="1"/>
  <c r="BW229" i="6" s="1"/>
  <c r="BX229" i="6" s="1"/>
  <c r="BY229" i="6" s="1"/>
  <c r="BZ229" i="6" s="1"/>
  <c r="CA229" i="6" s="1"/>
  <c r="CB229" i="6" s="1"/>
  <c r="CC229" i="6" s="1"/>
  <c r="CD229" i="6" s="1"/>
  <c r="CE229" i="6" s="1"/>
  <c r="CF229" i="6" s="1"/>
  <c r="CG229" i="6" s="1"/>
  <c r="CH229" i="6" s="1"/>
  <c r="CI229" i="6" s="1"/>
  <c r="CJ229" i="6" s="1"/>
  <c r="CK229" i="6" s="1"/>
  <c r="CL229" i="6" s="1"/>
  <c r="CM229" i="6" s="1"/>
  <c r="CN229" i="6" s="1"/>
  <c r="CO229" i="6" s="1"/>
  <c r="T15" i="6"/>
  <c r="V153" i="6" l="1"/>
  <c r="U15" i="6"/>
  <c r="W153" i="6" l="1"/>
  <c r="V15" i="6"/>
  <c r="X153" i="6" l="1"/>
  <c r="W15" i="6"/>
  <c r="Y153" i="6" l="1"/>
  <c r="X15" i="6"/>
  <c r="Z153" i="6" l="1"/>
  <c r="Y15" i="6"/>
  <c r="AA153" i="6" l="1"/>
  <c r="Z15" i="6"/>
  <c r="AB153" i="6" l="1"/>
  <c r="AA15" i="6"/>
  <c r="AC153" i="6" l="1"/>
  <c r="AB15" i="6"/>
  <c r="AD153" i="6" l="1"/>
  <c r="AC15" i="6"/>
  <c r="AE153" i="6" l="1"/>
  <c r="AD15" i="6"/>
  <c r="G31" i="4"/>
  <c r="K31" i="4" s="1"/>
  <c r="G32" i="4"/>
  <c r="K32" i="4" s="1"/>
  <c r="L32" i="4" s="1"/>
  <c r="M32" i="4" s="1"/>
  <c r="N32" i="4" s="1"/>
  <c r="O32" i="4" s="1"/>
  <c r="AF153" i="6" l="1"/>
  <c r="K36" i="4"/>
  <c r="K38" i="4"/>
  <c r="L31" i="4"/>
  <c r="K37" i="4"/>
  <c r="K35" i="4"/>
  <c r="P32" i="4"/>
  <c r="AE15" i="6"/>
  <c r="AG153" i="6" l="1"/>
  <c r="AF15" i="6"/>
  <c r="Q32" i="4"/>
  <c r="R32" i="4" s="1"/>
  <c r="S32" i="4" s="1"/>
  <c r="K50" i="4"/>
  <c r="L38" i="4"/>
  <c r="L37" i="4"/>
  <c r="M31" i="4"/>
  <c r="L36" i="4"/>
  <c r="L35" i="4"/>
  <c r="AH153" i="6" l="1"/>
  <c r="L50" i="4"/>
  <c r="M38" i="4"/>
  <c r="M37" i="4"/>
  <c r="M36" i="4"/>
  <c r="M35" i="4"/>
  <c r="N31" i="4"/>
  <c r="K101" i="4"/>
  <c r="K81" i="4"/>
  <c r="T32" i="4"/>
  <c r="U32" i="4" s="1"/>
  <c r="V32" i="4" s="1"/>
  <c r="W32" i="4" s="1"/>
  <c r="X32" i="4" s="1"/>
  <c r="Y32" i="4" s="1"/>
  <c r="Z32" i="4" s="1"/>
  <c r="AA32" i="4" s="1"/>
  <c r="AB32" i="4" s="1"/>
  <c r="AC32" i="4" s="1"/>
  <c r="AD32" i="4" s="1"/>
  <c r="AE32" i="4" s="1"/>
  <c r="AF32" i="4" s="1"/>
  <c r="AG32" i="4" s="1"/>
  <c r="AH32" i="4" s="1"/>
  <c r="AI32" i="4" s="1"/>
  <c r="AJ32" i="4" s="1"/>
  <c r="AK32" i="4" s="1"/>
  <c r="AL32" i="4" s="1"/>
  <c r="AM32" i="4" s="1"/>
  <c r="AN32" i="4" s="1"/>
  <c r="AO32" i="4" s="1"/>
  <c r="AP32" i="4" s="1"/>
  <c r="AQ32" i="4" s="1"/>
  <c r="AR32" i="4" s="1"/>
  <c r="AS32" i="4" s="1"/>
  <c r="AG15" i="6"/>
  <c r="K43" i="6"/>
  <c r="M50" i="4" l="1"/>
  <c r="AI153" i="6"/>
  <c r="K231" i="6"/>
  <c r="K179" i="6"/>
  <c r="K42" i="6"/>
  <c r="AT32" i="4"/>
  <c r="K85" i="4"/>
  <c r="K84" i="4"/>
  <c r="K86" i="4"/>
  <c r="K87" i="4"/>
  <c r="K88" i="4"/>
  <c r="K89" i="4"/>
  <c r="K90" i="4"/>
  <c r="K91" i="4"/>
  <c r="K92" i="4"/>
  <c r="K93" i="4"/>
  <c r="K94" i="4"/>
  <c r="K95" i="4"/>
  <c r="AH15" i="6"/>
  <c r="O31" i="4"/>
  <c r="N37" i="4"/>
  <c r="N38" i="4"/>
  <c r="N36" i="4"/>
  <c r="N35" i="4"/>
  <c r="M101" i="4"/>
  <c r="M81" i="4"/>
  <c r="L101" i="4"/>
  <c r="L81" i="4"/>
  <c r="L43" i="6"/>
  <c r="L44" i="6"/>
  <c r="L179" i="6"/>
  <c r="AJ153" i="6" l="1"/>
  <c r="N50" i="4"/>
  <c r="N81" i="4" s="1"/>
  <c r="L42" i="6"/>
  <c r="K230" i="6"/>
  <c r="K178" i="6"/>
  <c r="G235" i="6"/>
  <c r="L231" i="6"/>
  <c r="AI15" i="6"/>
  <c r="M84" i="4"/>
  <c r="M85" i="4"/>
  <c r="M86" i="4"/>
  <c r="M87" i="4"/>
  <c r="M88" i="4"/>
  <c r="M89" i="4"/>
  <c r="M90" i="4"/>
  <c r="M91" i="4"/>
  <c r="M92" i="4"/>
  <c r="M93" i="4"/>
  <c r="M94" i="4"/>
  <c r="M95" i="4"/>
  <c r="L84" i="4"/>
  <c r="L85" i="4"/>
  <c r="L86" i="4"/>
  <c r="L87" i="4"/>
  <c r="L88" i="4"/>
  <c r="L89" i="4"/>
  <c r="L90" i="4"/>
  <c r="L91" i="4"/>
  <c r="L92" i="4"/>
  <c r="L93" i="4"/>
  <c r="L94" i="4"/>
  <c r="L95" i="4"/>
  <c r="K97" i="4"/>
  <c r="P31" i="4"/>
  <c r="O37" i="4"/>
  <c r="O36" i="4"/>
  <c r="O35" i="4"/>
  <c r="O38" i="4"/>
  <c r="AU32" i="4"/>
  <c r="AV32" i="4" s="1"/>
  <c r="AW32" i="4" s="1"/>
  <c r="AX32" i="4" s="1"/>
  <c r="AY32" i="4" s="1"/>
  <c r="AZ32" i="4" s="1"/>
  <c r="BA32" i="4" s="1"/>
  <c r="BB32" i="4" s="1"/>
  <c r="BC32" i="4" s="1"/>
  <c r="BD32" i="4" s="1"/>
  <c r="BE32" i="4" s="1"/>
  <c r="BF32" i="4" s="1"/>
  <c r="BG32" i="4" s="1"/>
  <c r="BH32" i="4" s="1"/>
  <c r="BI32" i="4" s="1"/>
  <c r="BJ32" i="4" s="1"/>
  <c r="BK32" i="4" s="1"/>
  <c r="BL32" i="4" s="1"/>
  <c r="BM32" i="4" s="1"/>
  <c r="BN32" i="4" s="1"/>
  <c r="BO32" i="4" s="1"/>
  <c r="BP32" i="4" s="1"/>
  <c r="BQ32" i="4" s="1"/>
  <c r="BR32" i="4" s="1"/>
  <c r="BS32" i="4" s="1"/>
  <c r="BT32" i="4" s="1"/>
  <c r="BU32" i="4" s="1"/>
  <c r="BV32" i="4" s="1"/>
  <c r="BW32" i="4" s="1"/>
  <c r="BX32" i="4" s="1"/>
  <c r="BY32" i="4" s="1"/>
  <c r="BZ32" i="4" s="1"/>
  <c r="CA32" i="4" s="1"/>
  <c r="CB32" i="4" s="1"/>
  <c r="CC32" i="4" s="1"/>
  <c r="CD32" i="4" s="1"/>
  <c r="CE32" i="4" s="1"/>
  <c r="CF32" i="4" s="1"/>
  <c r="CG32" i="4" s="1"/>
  <c r="CH32" i="4" s="1"/>
  <c r="CI32" i="4" s="1"/>
  <c r="CJ32" i="4" s="1"/>
  <c r="CK32" i="4" s="1"/>
  <c r="CL32" i="4" s="1"/>
  <c r="CM32" i="4" s="1"/>
  <c r="CN32" i="4" s="1"/>
  <c r="CO32" i="4" s="1"/>
  <c r="N101" i="4" l="1"/>
  <c r="AK153" i="6"/>
  <c r="O50" i="4"/>
  <c r="O81" i="4" s="1"/>
  <c r="M179" i="6"/>
  <c r="M43" i="6"/>
  <c r="M231" i="6"/>
  <c r="M42" i="6"/>
  <c r="M44" i="6"/>
  <c r="L178" i="6"/>
  <c r="L230" i="6"/>
  <c r="Q31" i="4"/>
  <c r="P35" i="4"/>
  <c r="P36" i="4"/>
  <c r="P38" i="4"/>
  <c r="P37" i="4"/>
  <c r="K99" i="4"/>
  <c r="M97" i="4"/>
  <c r="M99" i="4" s="1"/>
  <c r="N84" i="4"/>
  <c r="N85" i="4"/>
  <c r="N86" i="4"/>
  <c r="N87" i="4"/>
  <c r="N88" i="4"/>
  <c r="N89" i="4"/>
  <c r="N90" i="4"/>
  <c r="N91" i="4"/>
  <c r="N92" i="4"/>
  <c r="N93" i="4"/>
  <c r="N94" i="4"/>
  <c r="N95" i="4"/>
  <c r="L97" i="4"/>
  <c r="L99" i="4" s="1"/>
  <c r="O101" i="4"/>
  <c r="AJ15" i="6"/>
  <c r="AL153" i="6" l="1"/>
  <c r="M230" i="6"/>
  <c r="M178" i="6"/>
  <c r="N44" i="6"/>
  <c r="N231" i="6"/>
  <c r="N42" i="6"/>
  <c r="N43" i="6"/>
  <c r="N179" i="6"/>
  <c r="M113" i="4"/>
  <c r="M115" i="4" s="1"/>
  <c r="M103" i="4"/>
  <c r="M22" i="6" s="1"/>
  <c r="O89" i="4"/>
  <c r="O90" i="4"/>
  <c r="O91" i="4"/>
  <c r="O87" i="4"/>
  <c r="O88" i="4"/>
  <c r="O92" i="4"/>
  <c r="O93" i="4"/>
  <c r="O94" i="4"/>
  <c r="O95" i="4"/>
  <c r="O84" i="4"/>
  <c r="O85" i="4"/>
  <c r="O86" i="4"/>
  <c r="K103" i="4"/>
  <c r="K22" i="6" s="1"/>
  <c r="K113" i="4"/>
  <c r="K115" i="4" s="1"/>
  <c r="L103" i="4"/>
  <c r="L22" i="6" s="1"/>
  <c r="L113" i="4"/>
  <c r="L115" i="4" s="1"/>
  <c r="N97" i="4"/>
  <c r="N99" i="4" s="1"/>
  <c r="P50" i="4"/>
  <c r="AK15" i="6"/>
  <c r="R31" i="4"/>
  <c r="Q37" i="4"/>
  <c r="Q35" i="4"/>
  <c r="Q36" i="4"/>
  <c r="Q38" i="4"/>
  <c r="AM153" i="6" l="1"/>
  <c r="N178" i="6"/>
  <c r="N230" i="6"/>
  <c r="O179" i="6"/>
  <c r="O43" i="6"/>
  <c r="O42" i="6"/>
  <c r="O231" i="6"/>
  <c r="O178" i="6"/>
  <c r="O44" i="6"/>
  <c r="K166" i="6"/>
  <c r="K169" i="6" s="1"/>
  <c r="K23" i="6"/>
  <c r="K64" i="6"/>
  <c r="K87" i="6" s="1"/>
  <c r="K60" i="6"/>
  <c r="K61" i="6"/>
  <c r="K26" i="6"/>
  <c r="R35" i="4"/>
  <c r="R36" i="4"/>
  <c r="R37" i="4"/>
  <c r="R38" i="4"/>
  <c r="S31" i="4"/>
  <c r="AL15" i="6"/>
  <c r="P81" i="4"/>
  <c r="P101" i="4"/>
  <c r="N113" i="4"/>
  <c r="N115" i="4" s="1"/>
  <c r="N103" i="4"/>
  <c r="N22" i="6" s="1"/>
  <c r="Q50" i="4"/>
  <c r="L64" i="6"/>
  <c r="L87" i="6" s="1"/>
  <c r="L212" i="6" s="1"/>
  <c r="L166" i="6"/>
  <c r="L169" i="6" s="1"/>
  <c r="L23" i="6"/>
  <c r="L61" i="6"/>
  <c r="L26" i="6"/>
  <c r="M61" i="6"/>
  <c r="M166" i="6"/>
  <c r="M169" i="6" s="1"/>
  <c r="M64" i="6"/>
  <c r="M87" i="6" s="1"/>
  <c r="M212" i="6" s="1"/>
  <c r="M23" i="6"/>
  <c r="M26" i="6"/>
  <c r="O97" i="4"/>
  <c r="AN153" i="6" l="1"/>
  <c r="O230" i="6"/>
  <c r="P43" i="6"/>
  <c r="P178" i="6"/>
  <c r="P44" i="6"/>
  <c r="P42" i="6"/>
  <c r="P179" i="6"/>
  <c r="L68" i="6"/>
  <c r="L104" i="6" s="1"/>
  <c r="L18" i="12" s="1"/>
  <c r="M164" i="6"/>
  <c r="M86" i="6"/>
  <c r="M88" i="6" s="1"/>
  <c r="O99" i="4"/>
  <c r="M68" i="6"/>
  <c r="M104" i="6" s="1"/>
  <c r="M18" i="12" s="1"/>
  <c r="AM15" i="6"/>
  <c r="P91" i="4"/>
  <c r="P89" i="4"/>
  <c r="P86" i="4"/>
  <c r="P85" i="4"/>
  <c r="P87" i="4"/>
  <c r="P90" i="4"/>
  <c r="P92" i="4"/>
  <c r="P84" i="4"/>
  <c r="P88" i="4"/>
  <c r="P93" i="4"/>
  <c r="P94" i="4"/>
  <c r="P95" i="4"/>
  <c r="M168" i="6"/>
  <c r="M190" i="6"/>
  <c r="M189" i="6"/>
  <c r="M170" i="6"/>
  <c r="M204" i="6" s="1"/>
  <c r="M237" i="6" s="1"/>
  <c r="M194" i="6"/>
  <c r="M195" i="6" s="1"/>
  <c r="M227" i="6" s="1"/>
  <c r="S36" i="4"/>
  <c r="S38" i="4"/>
  <c r="T31" i="4"/>
  <c r="S35" i="4"/>
  <c r="S37" i="4"/>
  <c r="L190" i="6"/>
  <c r="L189" i="6"/>
  <c r="L194" i="6"/>
  <c r="L195" i="6" s="1"/>
  <c r="L227" i="6" s="1"/>
  <c r="L170" i="6"/>
  <c r="L204" i="6" s="1"/>
  <c r="L237" i="6" s="1"/>
  <c r="L168" i="6"/>
  <c r="L164" i="6"/>
  <c r="L86" i="6"/>
  <c r="L88" i="6" s="1"/>
  <c r="K65" i="6"/>
  <c r="K62" i="6"/>
  <c r="K68" i="6"/>
  <c r="Q101" i="4"/>
  <c r="Q81" i="4"/>
  <c r="K212" i="6"/>
  <c r="R50" i="4"/>
  <c r="N23" i="6"/>
  <c r="N64" i="6"/>
  <c r="N87" i="6" s="1"/>
  <c r="N212" i="6" s="1"/>
  <c r="N61" i="6"/>
  <c r="N166" i="6"/>
  <c r="N169" i="6" s="1"/>
  <c r="N26" i="6"/>
  <c r="K86" i="6"/>
  <c r="K88" i="6" s="1"/>
  <c r="K164" i="6"/>
  <c r="K25" i="6"/>
  <c r="K194" i="6"/>
  <c r="K195" i="6" s="1"/>
  <c r="K227" i="6" s="1"/>
  <c r="K170" i="6"/>
  <c r="K189" i="6"/>
  <c r="K191" i="6"/>
  <c r="K168" i="6"/>
  <c r="K190" i="6"/>
  <c r="AO153" i="6" l="1"/>
  <c r="P230" i="6"/>
  <c r="N68" i="6"/>
  <c r="N104" i="6" s="1"/>
  <c r="N18" i="12" s="1"/>
  <c r="Q179" i="6"/>
  <c r="P231" i="6"/>
  <c r="Q43" i="6"/>
  <c r="Q178" i="6"/>
  <c r="Q42" i="6"/>
  <c r="Q44" i="6"/>
  <c r="K204" i="6"/>
  <c r="U31" i="4"/>
  <c r="T35" i="4"/>
  <c r="T36" i="4"/>
  <c r="T37" i="4"/>
  <c r="T38" i="4"/>
  <c r="K67" i="6"/>
  <c r="K27" i="6"/>
  <c r="K92" i="6"/>
  <c r="K91" i="6"/>
  <c r="K90" i="6"/>
  <c r="M234" i="6"/>
  <c r="M55" i="12" s="1"/>
  <c r="M205" i="6"/>
  <c r="L202" i="6"/>
  <c r="AN15" i="6"/>
  <c r="N164" i="6"/>
  <c r="N86" i="6"/>
  <c r="N88" i="6" s="1"/>
  <c r="G281" i="6"/>
  <c r="I94" i="12" s="1"/>
  <c r="L59" i="12"/>
  <c r="L281" i="6"/>
  <c r="M235" i="6"/>
  <c r="M56" i="12" s="1"/>
  <c r="M203" i="6"/>
  <c r="L211" i="6"/>
  <c r="L213" i="6" s="1"/>
  <c r="K235" i="6"/>
  <c r="K56" i="12" s="1"/>
  <c r="K203" i="6"/>
  <c r="R81" i="4"/>
  <c r="R101" i="4"/>
  <c r="M202" i="6"/>
  <c r="K101" i="6"/>
  <c r="K202" i="6"/>
  <c r="P97" i="4"/>
  <c r="O113" i="4"/>
  <c r="O115" i="4" s="1"/>
  <c r="O103" i="4"/>
  <c r="O22" i="6" s="1"/>
  <c r="K104" i="6"/>
  <c r="N168" i="6"/>
  <c r="N170" i="6"/>
  <c r="N204" i="6" s="1"/>
  <c r="N237" i="6" s="1"/>
  <c r="N194" i="6"/>
  <c r="N195" i="6" s="1"/>
  <c r="N227" i="6" s="1"/>
  <c r="N189" i="6"/>
  <c r="N190" i="6"/>
  <c r="K234" i="6"/>
  <c r="K55" i="12" s="1"/>
  <c r="K205" i="6"/>
  <c r="L234" i="6"/>
  <c r="L55" i="12" s="1"/>
  <c r="L205" i="6"/>
  <c r="M90" i="6"/>
  <c r="M91" i="6"/>
  <c r="M92" i="6"/>
  <c r="S50" i="4"/>
  <c r="K211" i="6"/>
  <c r="K171" i="6"/>
  <c r="K172" i="6" s="1"/>
  <c r="Q91" i="4"/>
  <c r="Q88" i="4"/>
  <c r="Q85" i="4"/>
  <c r="Q90" i="4"/>
  <c r="Q92" i="4"/>
  <c r="Q93" i="4"/>
  <c r="Q87" i="4"/>
  <c r="Q84" i="4"/>
  <c r="Q89" i="4"/>
  <c r="Q86" i="4"/>
  <c r="Q94" i="4"/>
  <c r="Q95" i="4"/>
  <c r="L203" i="6"/>
  <c r="L235" i="6"/>
  <c r="L56" i="12" s="1"/>
  <c r="L91" i="6"/>
  <c r="L90" i="6"/>
  <c r="L92" i="6"/>
  <c r="M281" i="6"/>
  <c r="M59" i="12"/>
  <c r="K192" i="6"/>
  <c r="M211" i="6"/>
  <c r="M213" i="6" s="1"/>
  <c r="AP153" i="6" l="1"/>
  <c r="Q231" i="6"/>
  <c r="Q97" i="4"/>
  <c r="Q99" i="4" s="1"/>
  <c r="Q103" i="4" s="1"/>
  <c r="Q22" i="6" s="1"/>
  <c r="R42" i="6"/>
  <c r="R43" i="6"/>
  <c r="Q230" i="6"/>
  <c r="R178" i="6"/>
  <c r="R179" i="6"/>
  <c r="R231" i="6"/>
  <c r="R44" i="6"/>
  <c r="K94" i="6"/>
  <c r="K96" i="6" s="1"/>
  <c r="K216" i="6"/>
  <c r="P99" i="4"/>
  <c r="K217" i="6"/>
  <c r="N234" i="6"/>
  <c r="N55" i="12" s="1"/>
  <c r="N205" i="6"/>
  <c r="K233" i="6"/>
  <c r="K57" i="12"/>
  <c r="K69" i="6"/>
  <c r="N235" i="6"/>
  <c r="N56" i="12" s="1"/>
  <c r="N203" i="6"/>
  <c r="N92" i="6"/>
  <c r="N90" i="6"/>
  <c r="N91" i="6"/>
  <c r="M216" i="6"/>
  <c r="M94" i="6"/>
  <c r="M96" i="6" s="1"/>
  <c r="K218" i="6"/>
  <c r="N211" i="6"/>
  <c r="N213" i="6" s="1"/>
  <c r="M217" i="6"/>
  <c r="L218" i="6"/>
  <c r="M233" i="6"/>
  <c r="M57" i="12"/>
  <c r="T50" i="4"/>
  <c r="O61" i="6"/>
  <c r="O166" i="6"/>
  <c r="O169" i="6" s="1"/>
  <c r="O23" i="6"/>
  <c r="O64" i="6"/>
  <c r="O87" i="6" s="1"/>
  <c r="O26" i="6"/>
  <c r="L94" i="6"/>
  <c r="L96" i="6" s="1"/>
  <c r="L216" i="6"/>
  <c r="K206" i="6"/>
  <c r="K207" i="6" s="1"/>
  <c r="N281" i="6"/>
  <c r="N59" i="12"/>
  <c r="AO15" i="6"/>
  <c r="U37" i="4"/>
  <c r="U36" i="4"/>
  <c r="U38" i="4"/>
  <c r="U35" i="4"/>
  <c r="V31" i="4"/>
  <c r="L217" i="6"/>
  <c r="K213" i="6"/>
  <c r="N202" i="6"/>
  <c r="S101" i="4"/>
  <c r="S81" i="4"/>
  <c r="R88" i="4"/>
  <c r="R85" i="4"/>
  <c r="R87" i="4"/>
  <c r="R93" i="4"/>
  <c r="R91" i="4"/>
  <c r="R92" i="4"/>
  <c r="R86" i="4"/>
  <c r="R84" i="4"/>
  <c r="R89" i="4"/>
  <c r="R90" i="4"/>
  <c r="R94" i="4"/>
  <c r="R95" i="4"/>
  <c r="K237" i="6"/>
  <c r="M218" i="6"/>
  <c r="K18" i="12"/>
  <c r="L57" i="12"/>
  <c r="L233" i="6"/>
  <c r="Q113" i="4" l="1"/>
  <c r="Q115" i="4" s="1"/>
  <c r="AQ153" i="6"/>
  <c r="U50" i="4"/>
  <c r="U81" i="4" s="1"/>
  <c r="R230" i="6"/>
  <c r="S44" i="6"/>
  <c r="T44" i="6" s="1"/>
  <c r="U44" i="6" s="1"/>
  <c r="V44" i="6" s="1"/>
  <c r="W44" i="6" s="1"/>
  <c r="X44" i="6" s="1"/>
  <c r="Y44" i="6" s="1"/>
  <c r="Z44" i="6" s="1"/>
  <c r="AA44" i="6" s="1"/>
  <c r="AB44" i="6" s="1"/>
  <c r="AC44" i="6" s="1"/>
  <c r="AD44" i="6" s="1"/>
  <c r="AE44" i="6" s="1"/>
  <c r="AF44" i="6" s="1"/>
  <c r="AG44" i="6" s="1"/>
  <c r="AH44" i="6" s="1"/>
  <c r="AI44" i="6" s="1"/>
  <c r="AJ44" i="6" s="1"/>
  <c r="AK44" i="6" s="1"/>
  <c r="AL44" i="6" s="1"/>
  <c r="AM44" i="6" s="1"/>
  <c r="AN44" i="6" s="1"/>
  <c r="AO44" i="6" s="1"/>
  <c r="AP44" i="6" s="1"/>
  <c r="AQ44" i="6" s="1"/>
  <c r="AR44" i="6" s="1"/>
  <c r="AS44" i="6" s="1"/>
  <c r="AT44" i="6" s="1"/>
  <c r="AU44" i="6" s="1"/>
  <c r="AV44" i="6" s="1"/>
  <c r="AW44" i="6" s="1"/>
  <c r="AX44" i="6" s="1"/>
  <c r="AY44" i="6" s="1"/>
  <c r="AZ44" i="6" s="1"/>
  <c r="BA44" i="6" s="1"/>
  <c r="BB44" i="6" s="1"/>
  <c r="BC44" i="6" s="1"/>
  <c r="BD44" i="6" s="1"/>
  <c r="BE44" i="6" s="1"/>
  <c r="BF44" i="6" s="1"/>
  <c r="BG44" i="6" s="1"/>
  <c r="BH44" i="6" s="1"/>
  <c r="BI44" i="6" s="1"/>
  <c r="BJ44" i="6" s="1"/>
  <c r="BK44" i="6" s="1"/>
  <c r="BL44" i="6" s="1"/>
  <c r="BM44" i="6" s="1"/>
  <c r="BN44" i="6" s="1"/>
  <c r="BO44" i="6" s="1"/>
  <c r="BP44" i="6" s="1"/>
  <c r="BQ44" i="6" s="1"/>
  <c r="BR44" i="6" s="1"/>
  <c r="BS44" i="6" s="1"/>
  <c r="BT44" i="6" s="1"/>
  <c r="BU44" i="6" s="1"/>
  <c r="BV44" i="6" s="1"/>
  <c r="BW44" i="6" s="1"/>
  <c r="BX44" i="6" s="1"/>
  <c r="BY44" i="6" s="1"/>
  <c r="BZ44" i="6" s="1"/>
  <c r="CA44" i="6" s="1"/>
  <c r="CB44" i="6" s="1"/>
  <c r="CC44" i="6" s="1"/>
  <c r="CD44" i="6" s="1"/>
  <c r="CE44" i="6" s="1"/>
  <c r="CF44" i="6" s="1"/>
  <c r="CG44" i="6" s="1"/>
  <c r="CH44" i="6" s="1"/>
  <c r="CI44" i="6" s="1"/>
  <c r="CJ44" i="6" s="1"/>
  <c r="CK44" i="6" s="1"/>
  <c r="CL44" i="6" s="1"/>
  <c r="CM44" i="6" s="1"/>
  <c r="CN44" i="6" s="1"/>
  <c r="CO44" i="6" s="1"/>
  <c r="S178" i="6"/>
  <c r="T178" i="6" s="1"/>
  <c r="U178" i="6" s="1"/>
  <c r="V178" i="6" s="1"/>
  <c r="W178" i="6" s="1"/>
  <c r="X178" i="6" s="1"/>
  <c r="Y178" i="6" s="1"/>
  <c r="Z178" i="6" s="1"/>
  <c r="AA178" i="6" s="1"/>
  <c r="AB178" i="6" s="1"/>
  <c r="AC178" i="6" s="1"/>
  <c r="AD178" i="6" s="1"/>
  <c r="AE178" i="6" s="1"/>
  <c r="AF178" i="6" s="1"/>
  <c r="AG178" i="6" s="1"/>
  <c r="AH178" i="6" s="1"/>
  <c r="AI178" i="6" s="1"/>
  <c r="AJ178" i="6" s="1"/>
  <c r="AK178" i="6" s="1"/>
  <c r="AL178" i="6" s="1"/>
  <c r="AM178" i="6" s="1"/>
  <c r="AN178" i="6" s="1"/>
  <c r="AO178" i="6" s="1"/>
  <c r="AP178" i="6" s="1"/>
  <c r="AQ178" i="6" s="1"/>
  <c r="AR178" i="6" s="1"/>
  <c r="AS178" i="6" s="1"/>
  <c r="AT178" i="6" s="1"/>
  <c r="AU178" i="6" s="1"/>
  <c r="AV178" i="6" s="1"/>
  <c r="AW178" i="6" s="1"/>
  <c r="AX178" i="6" s="1"/>
  <c r="AY178" i="6" s="1"/>
  <c r="AZ178" i="6" s="1"/>
  <c r="BA178" i="6" s="1"/>
  <c r="BB178" i="6" s="1"/>
  <c r="BC178" i="6" s="1"/>
  <c r="BD178" i="6" s="1"/>
  <c r="BE178" i="6" s="1"/>
  <c r="BF178" i="6" s="1"/>
  <c r="BG178" i="6" s="1"/>
  <c r="BH178" i="6" s="1"/>
  <c r="BI178" i="6" s="1"/>
  <c r="BJ178" i="6" s="1"/>
  <c r="BK178" i="6" s="1"/>
  <c r="BL178" i="6" s="1"/>
  <c r="BM178" i="6" s="1"/>
  <c r="BN178" i="6" s="1"/>
  <c r="BO178" i="6" s="1"/>
  <c r="BP178" i="6" s="1"/>
  <c r="BQ178" i="6" s="1"/>
  <c r="BR178" i="6" s="1"/>
  <c r="BS178" i="6" s="1"/>
  <c r="BT178" i="6" s="1"/>
  <c r="BU178" i="6" s="1"/>
  <c r="BV178" i="6" s="1"/>
  <c r="BW178" i="6" s="1"/>
  <c r="BX178" i="6" s="1"/>
  <c r="BY178" i="6" s="1"/>
  <c r="BZ178" i="6" s="1"/>
  <c r="CA178" i="6" s="1"/>
  <c r="CB178" i="6" s="1"/>
  <c r="CC178" i="6" s="1"/>
  <c r="CD178" i="6" s="1"/>
  <c r="CE178" i="6" s="1"/>
  <c r="CF178" i="6" s="1"/>
  <c r="CG178" i="6" s="1"/>
  <c r="CH178" i="6" s="1"/>
  <c r="CI178" i="6" s="1"/>
  <c r="CJ178" i="6" s="1"/>
  <c r="CK178" i="6" s="1"/>
  <c r="CL178" i="6" s="1"/>
  <c r="CM178" i="6" s="1"/>
  <c r="CN178" i="6" s="1"/>
  <c r="CO178" i="6" s="1"/>
  <c r="S42" i="6"/>
  <c r="T42" i="6" s="1"/>
  <c r="U42" i="6" s="1"/>
  <c r="V42" i="6" s="1"/>
  <c r="W42" i="6" s="1"/>
  <c r="X42" i="6" s="1"/>
  <c r="Y42" i="6" s="1"/>
  <c r="Z42" i="6" s="1"/>
  <c r="AA42" i="6" s="1"/>
  <c r="AB42" i="6" s="1"/>
  <c r="AC42" i="6" s="1"/>
  <c r="AD42" i="6" s="1"/>
  <c r="AE42" i="6" s="1"/>
  <c r="AF42" i="6" s="1"/>
  <c r="AG42" i="6" s="1"/>
  <c r="AH42" i="6" s="1"/>
  <c r="AI42" i="6" s="1"/>
  <c r="AJ42" i="6" s="1"/>
  <c r="AK42" i="6" s="1"/>
  <c r="AL42" i="6" s="1"/>
  <c r="AM42" i="6" s="1"/>
  <c r="AN42" i="6" s="1"/>
  <c r="AO42" i="6" s="1"/>
  <c r="AP42" i="6" s="1"/>
  <c r="AQ42" i="6" s="1"/>
  <c r="AR42" i="6" s="1"/>
  <c r="AS42" i="6" s="1"/>
  <c r="AT42" i="6" s="1"/>
  <c r="AU42" i="6" s="1"/>
  <c r="AV42" i="6" s="1"/>
  <c r="AW42" i="6" s="1"/>
  <c r="AX42" i="6" s="1"/>
  <c r="AY42" i="6" s="1"/>
  <c r="AZ42" i="6" s="1"/>
  <c r="BA42" i="6" s="1"/>
  <c r="BB42" i="6" s="1"/>
  <c r="BC42" i="6" s="1"/>
  <c r="BD42" i="6" s="1"/>
  <c r="BE42" i="6" s="1"/>
  <c r="BF42" i="6" s="1"/>
  <c r="BG42" i="6" s="1"/>
  <c r="BH42" i="6" s="1"/>
  <c r="BI42" i="6" s="1"/>
  <c r="BJ42" i="6" s="1"/>
  <c r="BK42" i="6" s="1"/>
  <c r="BL42" i="6" s="1"/>
  <c r="BM42" i="6" s="1"/>
  <c r="BN42" i="6" s="1"/>
  <c r="BO42" i="6" s="1"/>
  <c r="BP42" i="6" s="1"/>
  <c r="BQ42" i="6" s="1"/>
  <c r="BR42" i="6" s="1"/>
  <c r="BS42" i="6" s="1"/>
  <c r="BT42" i="6" s="1"/>
  <c r="BU42" i="6" s="1"/>
  <c r="BV42" i="6" s="1"/>
  <c r="BW42" i="6" s="1"/>
  <c r="BX42" i="6" s="1"/>
  <c r="BY42" i="6" s="1"/>
  <c r="BZ42" i="6" s="1"/>
  <c r="CA42" i="6" s="1"/>
  <c r="CB42" i="6" s="1"/>
  <c r="CC42" i="6" s="1"/>
  <c r="CD42" i="6" s="1"/>
  <c r="CE42" i="6" s="1"/>
  <c r="CF42" i="6" s="1"/>
  <c r="CG42" i="6" s="1"/>
  <c r="CH42" i="6" s="1"/>
  <c r="CI42" i="6" s="1"/>
  <c r="CJ42" i="6" s="1"/>
  <c r="CK42" i="6" s="1"/>
  <c r="CL42" i="6" s="1"/>
  <c r="CM42" i="6" s="1"/>
  <c r="CN42" i="6" s="1"/>
  <c r="CO42" i="6" s="1"/>
  <c r="S179" i="6"/>
  <c r="T179" i="6" s="1"/>
  <c r="U179" i="6" s="1"/>
  <c r="V179" i="6" s="1"/>
  <c r="W179" i="6" s="1"/>
  <c r="X179" i="6" s="1"/>
  <c r="Y179" i="6" s="1"/>
  <c r="Z179" i="6" s="1"/>
  <c r="AA179" i="6" s="1"/>
  <c r="AB179" i="6" s="1"/>
  <c r="AC179" i="6" s="1"/>
  <c r="AD179" i="6" s="1"/>
  <c r="AE179" i="6" s="1"/>
  <c r="AF179" i="6" s="1"/>
  <c r="AG179" i="6" s="1"/>
  <c r="AH179" i="6" s="1"/>
  <c r="AI179" i="6" s="1"/>
  <c r="AJ179" i="6" s="1"/>
  <c r="AK179" i="6" s="1"/>
  <c r="AL179" i="6" s="1"/>
  <c r="AM179" i="6" s="1"/>
  <c r="AN179" i="6" s="1"/>
  <c r="AO179" i="6" s="1"/>
  <c r="AP179" i="6" s="1"/>
  <c r="AQ179" i="6" s="1"/>
  <c r="AR179" i="6" s="1"/>
  <c r="AS179" i="6" s="1"/>
  <c r="AT179" i="6" s="1"/>
  <c r="AU179" i="6" s="1"/>
  <c r="AV179" i="6" s="1"/>
  <c r="AW179" i="6" s="1"/>
  <c r="AX179" i="6" s="1"/>
  <c r="AY179" i="6" s="1"/>
  <c r="AZ179" i="6" s="1"/>
  <c r="BA179" i="6" s="1"/>
  <c r="BB179" i="6" s="1"/>
  <c r="BC179" i="6" s="1"/>
  <c r="BD179" i="6" s="1"/>
  <c r="BE179" i="6" s="1"/>
  <c r="BF179" i="6" s="1"/>
  <c r="BG179" i="6" s="1"/>
  <c r="BH179" i="6" s="1"/>
  <c r="BI179" i="6" s="1"/>
  <c r="BJ179" i="6" s="1"/>
  <c r="BK179" i="6" s="1"/>
  <c r="BL179" i="6" s="1"/>
  <c r="BM179" i="6" s="1"/>
  <c r="BN179" i="6" s="1"/>
  <c r="BO179" i="6" s="1"/>
  <c r="BP179" i="6" s="1"/>
  <c r="BQ179" i="6" s="1"/>
  <c r="BR179" i="6" s="1"/>
  <c r="BS179" i="6" s="1"/>
  <c r="BT179" i="6" s="1"/>
  <c r="BU179" i="6" s="1"/>
  <c r="BV179" i="6" s="1"/>
  <c r="BW179" i="6" s="1"/>
  <c r="BX179" i="6" s="1"/>
  <c r="BY179" i="6" s="1"/>
  <c r="BZ179" i="6" s="1"/>
  <c r="CA179" i="6" s="1"/>
  <c r="CB179" i="6" s="1"/>
  <c r="CC179" i="6" s="1"/>
  <c r="CD179" i="6" s="1"/>
  <c r="CE179" i="6" s="1"/>
  <c r="CF179" i="6" s="1"/>
  <c r="CG179" i="6" s="1"/>
  <c r="CH179" i="6" s="1"/>
  <c r="CI179" i="6" s="1"/>
  <c r="CJ179" i="6" s="1"/>
  <c r="CK179" i="6" s="1"/>
  <c r="CL179" i="6" s="1"/>
  <c r="CM179" i="6" s="1"/>
  <c r="CN179" i="6" s="1"/>
  <c r="CO179" i="6" s="1"/>
  <c r="S43" i="6"/>
  <c r="T43" i="6" s="1"/>
  <c r="U43" i="6" s="1"/>
  <c r="V43" i="6" s="1"/>
  <c r="W43" i="6" s="1"/>
  <c r="X43" i="6" s="1"/>
  <c r="Y43" i="6" s="1"/>
  <c r="Z43" i="6" s="1"/>
  <c r="AA43" i="6" s="1"/>
  <c r="AB43" i="6" s="1"/>
  <c r="AC43" i="6" s="1"/>
  <c r="AD43" i="6" s="1"/>
  <c r="AE43" i="6" s="1"/>
  <c r="AF43" i="6" s="1"/>
  <c r="AG43" i="6" s="1"/>
  <c r="AH43" i="6" s="1"/>
  <c r="AI43" i="6" s="1"/>
  <c r="AJ43" i="6" s="1"/>
  <c r="AK43" i="6" s="1"/>
  <c r="AL43" i="6" s="1"/>
  <c r="AM43" i="6" s="1"/>
  <c r="AN43" i="6" s="1"/>
  <c r="AO43" i="6" s="1"/>
  <c r="AP43" i="6" s="1"/>
  <c r="AQ43" i="6" s="1"/>
  <c r="AR43" i="6" s="1"/>
  <c r="AS43" i="6" s="1"/>
  <c r="AT43" i="6" s="1"/>
  <c r="AU43" i="6" s="1"/>
  <c r="AV43" i="6" s="1"/>
  <c r="AW43" i="6" s="1"/>
  <c r="AX43" i="6" s="1"/>
  <c r="AY43" i="6" s="1"/>
  <c r="AZ43" i="6" s="1"/>
  <c r="BA43" i="6" s="1"/>
  <c r="BB43" i="6" s="1"/>
  <c r="BC43" i="6" s="1"/>
  <c r="BD43" i="6" s="1"/>
  <c r="BE43" i="6" s="1"/>
  <c r="BF43" i="6" s="1"/>
  <c r="BG43" i="6" s="1"/>
  <c r="BH43" i="6" s="1"/>
  <c r="BI43" i="6" s="1"/>
  <c r="BJ43" i="6" s="1"/>
  <c r="BK43" i="6" s="1"/>
  <c r="BL43" i="6" s="1"/>
  <c r="BM43" i="6" s="1"/>
  <c r="BN43" i="6" s="1"/>
  <c r="BO43" i="6" s="1"/>
  <c r="BP43" i="6" s="1"/>
  <c r="BQ43" i="6" s="1"/>
  <c r="BR43" i="6" s="1"/>
  <c r="BS43" i="6" s="1"/>
  <c r="BT43" i="6" s="1"/>
  <c r="BU43" i="6" s="1"/>
  <c r="BV43" i="6" s="1"/>
  <c r="BW43" i="6" s="1"/>
  <c r="BX43" i="6" s="1"/>
  <c r="BY43" i="6" s="1"/>
  <c r="BZ43" i="6" s="1"/>
  <c r="CA43" i="6" s="1"/>
  <c r="CB43" i="6" s="1"/>
  <c r="CC43" i="6" s="1"/>
  <c r="CD43" i="6" s="1"/>
  <c r="CE43" i="6" s="1"/>
  <c r="CF43" i="6" s="1"/>
  <c r="CG43" i="6" s="1"/>
  <c r="CH43" i="6" s="1"/>
  <c r="CI43" i="6" s="1"/>
  <c r="CJ43" i="6" s="1"/>
  <c r="CK43" i="6" s="1"/>
  <c r="CL43" i="6" s="1"/>
  <c r="CM43" i="6" s="1"/>
  <c r="CN43" i="6" s="1"/>
  <c r="CO43" i="6" s="1"/>
  <c r="V35" i="4"/>
  <c r="W31" i="4"/>
  <c r="V37" i="4"/>
  <c r="V36" i="4"/>
  <c r="V38" i="4"/>
  <c r="O212" i="6"/>
  <c r="K105" i="5"/>
  <c r="K107" i="5" s="1"/>
  <c r="L114" i="5" s="1"/>
  <c r="L123" i="5" s="1"/>
  <c r="L147" i="5" s="1"/>
  <c r="S86" i="4"/>
  <c r="S85" i="4"/>
  <c r="S94" i="4"/>
  <c r="S89" i="4"/>
  <c r="S92" i="4"/>
  <c r="S90" i="4"/>
  <c r="S91" i="4"/>
  <c r="S88" i="4"/>
  <c r="S95" i="4"/>
  <c r="S87" i="4"/>
  <c r="S84" i="4"/>
  <c r="S93" i="4"/>
  <c r="N217" i="6"/>
  <c r="N216" i="6"/>
  <c r="N94" i="6"/>
  <c r="N96" i="6" s="1"/>
  <c r="M220" i="6"/>
  <c r="M222" i="6" s="1"/>
  <c r="K281" i="6"/>
  <c r="K59" i="12"/>
  <c r="N218" i="6"/>
  <c r="P103" i="4"/>
  <c r="P22" i="6" s="1"/>
  <c r="P113" i="4"/>
  <c r="P115" i="4" s="1"/>
  <c r="K169" i="5"/>
  <c r="K171" i="5" s="1"/>
  <c r="L175" i="5" s="1"/>
  <c r="L74" i="12" s="1"/>
  <c r="R97" i="4"/>
  <c r="N57" i="12"/>
  <c r="N233" i="6"/>
  <c r="M125" i="6"/>
  <c r="M126" i="6" s="1"/>
  <c r="AP15" i="6"/>
  <c r="L220" i="6"/>
  <c r="L222" i="6" s="1"/>
  <c r="O164" i="6"/>
  <c r="O86" i="6"/>
  <c r="O88" i="6" s="1"/>
  <c r="L125" i="6"/>
  <c r="L126" i="6" s="1"/>
  <c r="Q61" i="6"/>
  <c r="Q23" i="6"/>
  <c r="Q166" i="6"/>
  <c r="Q169" i="6" s="1"/>
  <c r="Q64" i="6"/>
  <c r="Q87" i="6" s="1"/>
  <c r="Q212" i="6" s="1"/>
  <c r="Q26" i="6"/>
  <c r="K220" i="6"/>
  <c r="O168" i="6"/>
  <c r="O190" i="6"/>
  <c r="O189" i="6"/>
  <c r="O194" i="6"/>
  <c r="O195" i="6" s="1"/>
  <c r="O227" i="6" s="1"/>
  <c r="O170" i="6"/>
  <c r="T81" i="4"/>
  <c r="T101" i="4"/>
  <c r="O68" i="6"/>
  <c r="K125" i="6"/>
  <c r="AR153" i="6" l="1"/>
  <c r="Q68" i="6"/>
  <c r="Q104" i="6" s="1"/>
  <c r="Q18" i="12" s="1"/>
  <c r="U101" i="4"/>
  <c r="S231" i="6"/>
  <c r="T231" i="6" s="1"/>
  <c r="U231" i="6" s="1"/>
  <c r="V231" i="6" s="1"/>
  <c r="W231" i="6" s="1"/>
  <c r="X231" i="6" s="1"/>
  <c r="Y231" i="6" s="1"/>
  <c r="Z231" i="6" s="1"/>
  <c r="AA231" i="6" s="1"/>
  <c r="AB231" i="6" s="1"/>
  <c r="AC231" i="6" s="1"/>
  <c r="AD231" i="6" s="1"/>
  <c r="AE231" i="6" s="1"/>
  <c r="AF231" i="6" s="1"/>
  <c r="AG231" i="6" s="1"/>
  <c r="AH231" i="6" s="1"/>
  <c r="AI231" i="6" s="1"/>
  <c r="AJ231" i="6" s="1"/>
  <c r="AK231" i="6" s="1"/>
  <c r="AL231" i="6" s="1"/>
  <c r="AM231" i="6" s="1"/>
  <c r="AN231" i="6" s="1"/>
  <c r="AO231" i="6" s="1"/>
  <c r="AP231" i="6" s="1"/>
  <c r="AQ231" i="6" s="1"/>
  <c r="AR231" i="6" s="1"/>
  <c r="AS231" i="6" s="1"/>
  <c r="AT231" i="6" s="1"/>
  <c r="AU231" i="6" s="1"/>
  <c r="AV231" i="6" s="1"/>
  <c r="AW231" i="6" s="1"/>
  <c r="AX231" i="6" s="1"/>
  <c r="AY231" i="6" s="1"/>
  <c r="AZ231" i="6" s="1"/>
  <c r="BA231" i="6" s="1"/>
  <c r="BB231" i="6" s="1"/>
  <c r="BC231" i="6" s="1"/>
  <c r="BD231" i="6" s="1"/>
  <c r="BE231" i="6" s="1"/>
  <c r="BF231" i="6" s="1"/>
  <c r="BG231" i="6" s="1"/>
  <c r="BH231" i="6" s="1"/>
  <c r="BI231" i="6" s="1"/>
  <c r="BJ231" i="6" s="1"/>
  <c r="BK231" i="6" s="1"/>
  <c r="BL231" i="6" s="1"/>
  <c r="BM231" i="6" s="1"/>
  <c r="BN231" i="6" s="1"/>
  <c r="BO231" i="6" s="1"/>
  <c r="BP231" i="6" s="1"/>
  <c r="BQ231" i="6" s="1"/>
  <c r="BR231" i="6" s="1"/>
  <c r="BS231" i="6" s="1"/>
  <c r="BT231" i="6" s="1"/>
  <c r="BU231" i="6" s="1"/>
  <c r="BV231" i="6" s="1"/>
  <c r="BW231" i="6" s="1"/>
  <c r="BX231" i="6" s="1"/>
  <c r="BY231" i="6" s="1"/>
  <c r="BZ231" i="6" s="1"/>
  <c r="CA231" i="6" s="1"/>
  <c r="CB231" i="6" s="1"/>
  <c r="CC231" i="6" s="1"/>
  <c r="CD231" i="6" s="1"/>
  <c r="CE231" i="6" s="1"/>
  <c r="CF231" i="6" s="1"/>
  <c r="CG231" i="6" s="1"/>
  <c r="CH231" i="6" s="1"/>
  <c r="CI231" i="6" s="1"/>
  <c r="CJ231" i="6" s="1"/>
  <c r="CK231" i="6" s="1"/>
  <c r="CL231" i="6" s="1"/>
  <c r="CM231" i="6" s="1"/>
  <c r="CN231" i="6" s="1"/>
  <c r="CO231" i="6" s="1"/>
  <c r="S230" i="6"/>
  <c r="T230" i="6" s="1"/>
  <c r="U230" i="6" s="1"/>
  <c r="V230" i="6" s="1"/>
  <c r="W230" i="6" s="1"/>
  <c r="X230" i="6" s="1"/>
  <c r="Y230" i="6" s="1"/>
  <c r="Z230" i="6" s="1"/>
  <c r="AA230" i="6" s="1"/>
  <c r="AB230" i="6" s="1"/>
  <c r="AC230" i="6" s="1"/>
  <c r="AD230" i="6" s="1"/>
  <c r="AE230" i="6" s="1"/>
  <c r="AF230" i="6" s="1"/>
  <c r="AG230" i="6" s="1"/>
  <c r="AH230" i="6" s="1"/>
  <c r="AI230" i="6" s="1"/>
  <c r="AJ230" i="6" s="1"/>
  <c r="AK230" i="6" s="1"/>
  <c r="AL230" i="6" s="1"/>
  <c r="AM230" i="6" s="1"/>
  <c r="AN230" i="6" s="1"/>
  <c r="AO230" i="6" s="1"/>
  <c r="AP230" i="6" s="1"/>
  <c r="AQ230" i="6" s="1"/>
  <c r="AR230" i="6" s="1"/>
  <c r="AS230" i="6" s="1"/>
  <c r="AT230" i="6" s="1"/>
  <c r="AU230" i="6" s="1"/>
  <c r="AV230" i="6" s="1"/>
  <c r="AW230" i="6" s="1"/>
  <c r="AX230" i="6" s="1"/>
  <c r="AY230" i="6" s="1"/>
  <c r="AZ230" i="6" s="1"/>
  <c r="BA230" i="6" s="1"/>
  <c r="BB230" i="6" s="1"/>
  <c r="BC230" i="6" s="1"/>
  <c r="BD230" i="6" s="1"/>
  <c r="BE230" i="6" s="1"/>
  <c r="BF230" i="6" s="1"/>
  <c r="BG230" i="6" s="1"/>
  <c r="BH230" i="6" s="1"/>
  <c r="BI230" i="6" s="1"/>
  <c r="BJ230" i="6" s="1"/>
  <c r="BK230" i="6" s="1"/>
  <c r="BL230" i="6" s="1"/>
  <c r="BM230" i="6" s="1"/>
  <c r="BN230" i="6" s="1"/>
  <c r="BO230" i="6" s="1"/>
  <c r="BP230" i="6" s="1"/>
  <c r="BQ230" i="6" s="1"/>
  <c r="BR230" i="6" s="1"/>
  <c r="BS230" i="6" s="1"/>
  <c r="BT230" i="6" s="1"/>
  <c r="BU230" i="6" s="1"/>
  <c r="BV230" i="6" s="1"/>
  <c r="BW230" i="6" s="1"/>
  <c r="BX230" i="6" s="1"/>
  <c r="BY230" i="6" s="1"/>
  <c r="BZ230" i="6" s="1"/>
  <c r="CA230" i="6" s="1"/>
  <c r="CB230" i="6" s="1"/>
  <c r="CC230" i="6" s="1"/>
  <c r="CD230" i="6" s="1"/>
  <c r="CE230" i="6" s="1"/>
  <c r="CF230" i="6" s="1"/>
  <c r="CG230" i="6" s="1"/>
  <c r="CH230" i="6" s="1"/>
  <c r="CI230" i="6" s="1"/>
  <c r="CJ230" i="6" s="1"/>
  <c r="CK230" i="6" s="1"/>
  <c r="CL230" i="6" s="1"/>
  <c r="CM230" i="6" s="1"/>
  <c r="CN230" i="6" s="1"/>
  <c r="CO230" i="6" s="1"/>
  <c r="Q164" i="6"/>
  <c r="Q86" i="6"/>
  <c r="Q88" i="6" s="1"/>
  <c r="P166" i="6"/>
  <c r="P169" i="6" s="1"/>
  <c r="P64" i="6"/>
  <c r="P87" i="6" s="1"/>
  <c r="P61" i="6"/>
  <c r="P23" i="6"/>
  <c r="P26" i="6"/>
  <c r="O204" i="6"/>
  <c r="U92" i="4"/>
  <c r="U93" i="4"/>
  <c r="U86" i="4"/>
  <c r="U89" i="4"/>
  <c r="U95" i="4"/>
  <c r="U88" i="4"/>
  <c r="U84" i="4"/>
  <c r="U94" i="4"/>
  <c r="U90" i="4"/>
  <c r="U91" i="4"/>
  <c r="U87" i="4"/>
  <c r="U85" i="4"/>
  <c r="S97" i="4"/>
  <c r="S99" i="4" s="1"/>
  <c r="O104" i="6"/>
  <c r="L34" i="12"/>
  <c r="L149" i="5"/>
  <c r="Q194" i="6"/>
  <c r="Q195" i="6" s="1"/>
  <c r="Q227" i="6" s="1"/>
  <c r="Q170" i="6"/>
  <c r="Q204" i="6" s="1"/>
  <c r="Q237" i="6" s="1"/>
  <c r="Q189" i="6"/>
  <c r="Q190" i="6"/>
  <c r="Q168" i="6"/>
  <c r="O234" i="6"/>
  <c r="O55" i="12" s="1"/>
  <c r="O205" i="6"/>
  <c r="O91" i="6"/>
  <c r="O90" i="6"/>
  <c r="O92" i="6"/>
  <c r="M250" i="6"/>
  <c r="N220" i="6"/>
  <c r="N222" i="6" s="1"/>
  <c r="R99" i="4"/>
  <c r="O235" i="6"/>
  <c r="O56" i="12" s="1"/>
  <c r="O203" i="6"/>
  <c r="O211" i="6"/>
  <c r="T95" i="4"/>
  <c r="T86" i="4"/>
  <c r="T84" i="4"/>
  <c r="T92" i="4"/>
  <c r="T91" i="4"/>
  <c r="T94" i="4"/>
  <c r="T88" i="4"/>
  <c r="T93" i="4"/>
  <c r="T87" i="4"/>
  <c r="T90" i="4"/>
  <c r="T85" i="4"/>
  <c r="T89" i="4"/>
  <c r="O202" i="6"/>
  <c r="X31" i="4"/>
  <c r="W37" i="4"/>
  <c r="W35" i="4"/>
  <c r="W36" i="4"/>
  <c r="W38" i="4"/>
  <c r="N125" i="6"/>
  <c r="N126" i="6" s="1"/>
  <c r="AQ15" i="6"/>
  <c r="K126" i="6"/>
  <c r="K142" i="6" s="1"/>
  <c r="K143" i="6" s="1"/>
  <c r="K222" i="6"/>
  <c r="L250" i="6"/>
  <c r="V50" i="4"/>
  <c r="AS153" i="6" l="1"/>
  <c r="W50" i="4"/>
  <c r="W81" i="4" s="1"/>
  <c r="X35" i="4"/>
  <c r="X36" i="4"/>
  <c r="X38" i="4"/>
  <c r="X37" i="4"/>
  <c r="Y31" i="4"/>
  <c r="L151" i="5"/>
  <c r="V101" i="4"/>
  <c r="V81" i="4"/>
  <c r="T97" i="4"/>
  <c r="T99" i="4" s="1"/>
  <c r="O218" i="6"/>
  <c r="S103" i="4"/>
  <c r="S22" i="6" s="1"/>
  <c r="S113" i="4"/>
  <c r="S115" i="4" s="1"/>
  <c r="P68" i="6"/>
  <c r="O216" i="6"/>
  <c r="O94" i="6"/>
  <c r="O96" i="6" s="1"/>
  <c r="K250" i="6"/>
  <c r="P164" i="6"/>
  <c r="P86" i="6"/>
  <c r="P88" i="6" s="1"/>
  <c r="N250" i="6"/>
  <c r="O213" i="6"/>
  <c r="W101" i="4"/>
  <c r="O233" i="6"/>
  <c r="O57" i="12"/>
  <c r="P212" i="6"/>
  <c r="O18" i="12"/>
  <c r="AR15" i="6"/>
  <c r="Q202" i="6"/>
  <c r="P189" i="6"/>
  <c r="P190" i="6"/>
  <c r="P168" i="6"/>
  <c r="P170" i="6"/>
  <c r="P194" i="6"/>
  <c r="P195" i="6" s="1"/>
  <c r="P227" i="6" s="1"/>
  <c r="Q203" i="6"/>
  <c r="Q235" i="6"/>
  <c r="Q56" i="12" s="1"/>
  <c r="O237" i="6"/>
  <c r="Q234" i="6"/>
  <c r="Q55" i="12" s="1"/>
  <c r="Q205" i="6"/>
  <c r="U97" i="4"/>
  <c r="U99" i="4" s="1"/>
  <c r="Q92" i="6"/>
  <c r="Q90" i="6"/>
  <c r="Q91" i="6"/>
  <c r="O217" i="6"/>
  <c r="R113" i="4"/>
  <c r="R115" i="4" s="1"/>
  <c r="R103" i="4"/>
  <c r="R22" i="6" s="1"/>
  <c r="Q211" i="6"/>
  <c r="Q213" i="6" s="1"/>
  <c r="K133" i="6"/>
  <c r="K134" i="6" s="1"/>
  <c r="Q281" i="6"/>
  <c r="Q59" i="12"/>
  <c r="AT153" i="6" l="1"/>
  <c r="P234" i="6"/>
  <c r="P55" i="12" s="1"/>
  <c r="P205" i="6"/>
  <c r="V91" i="4"/>
  <c r="V92" i="4"/>
  <c r="V88" i="4"/>
  <c r="V84" i="4"/>
  <c r="V85" i="4"/>
  <c r="V95" i="4"/>
  <c r="V94" i="4"/>
  <c r="V87" i="4"/>
  <c r="V89" i="4"/>
  <c r="V86" i="4"/>
  <c r="V93" i="4"/>
  <c r="V90" i="4"/>
  <c r="K255" i="6"/>
  <c r="K256" i="6" s="1"/>
  <c r="K263" i="6"/>
  <c r="K264" i="6" s="1"/>
  <c r="W94" i="4"/>
  <c r="W88" i="4"/>
  <c r="W85" i="4"/>
  <c r="W92" i="4"/>
  <c r="W87" i="4"/>
  <c r="W86" i="4"/>
  <c r="W84" i="4"/>
  <c r="W91" i="4"/>
  <c r="W90" i="4"/>
  <c r="W93" i="4"/>
  <c r="W89" i="4"/>
  <c r="W95" i="4"/>
  <c r="Q57" i="12"/>
  <c r="Q233" i="6"/>
  <c r="T103" i="4"/>
  <c r="T22" i="6" s="1"/>
  <c r="T113" i="4"/>
  <c r="T115" i="4" s="1"/>
  <c r="O125" i="6"/>
  <c r="O126" i="6" s="1"/>
  <c r="R64" i="6"/>
  <c r="R87" i="6" s="1"/>
  <c r="R166" i="6"/>
  <c r="R169" i="6" s="1"/>
  <c r="R23" i="6"/>
  <c r="R61" i="6"/>
  <c r="R26" i="6"/>
  <c r="P204" i="6"/>
  <c r="Q217" i="6"/>
  <c r="Q216" i="6"/>
  <c r="Q94" i="6"/>
  <c r="Q96" i="6" s="1"/>
  <c r="AS15" i="6"/>
  <c r="O220" i="6"/>
  <c r="P202" i="6"/>
  <c r="Y35" i="4"/>
  <c r="Y38" i="4"/>
  <c r="Y37" i="4"/>
  <c r="Y36" i="4"/>
  <c r="Z31" i="4"/>
  <c r="P104" i="6"/>
  <c r="O281" i="6"/>
  <c r="O59" i="12"/>
  <c r="P92" i="6"/>
  <c r="P90" i="6"/>
  <c r="P91" i="6"/>
  <c r="P235" i="6"/>
  <c r="P56" i="12" s="1"/>
  <c r="P203" i="6"/>
  <c r="U103" i="4"/>
  <c r="U22" i="6" s="1"/>
  <c r="U113" i="4"/>
  <c r="U115" i="4" s="1"/>
  <c r="S23" i="6"/>
  <c r="S166" i="6"/>
  <c r="S169" i="6" s="1"/>
  <c r="S61" i="6"/>
  <c r="S64" i="6"/>
  <c r="S87" i="6" s="1"/>
  <c r="S212" i="6" s="1"/>
  <c r="S26" i="6"/>
  <c r="Q218" i="6"/>
  <c r="P211" i="6"/>
  <c r="X50" i="4"/>
  <c r="AU153" i="6" l="1"/>
  <c r="R164" i="6"/>
  <c r="R86" i="6"/>
  <c r="R88" i="6" s="1"/>
  <c r="P213" i="6"/>
  <c r="P233" i="6"/>
  <c r="P57" i="12"/>
  <c r="R194" i="6"/>
  <c r="R195" i="6" s="1"/>
  <c r="R227" i="6" s="1"/>
  <c r="R170" i="6"/>
  <c r="R189" i="6"/>
  <c r="R168" i="6"/>
  <c r="R190" i="6"/>
  <c r="R212" i="6"/>
  <c r="W97" i="4"/>
  <c r="W99" i="4" s="1"/>
  <c r="S68" i="6"/>
  <c r="S104" i="6" s="1"/>
  <c r="S18" i="12" s="1"/>
  <c r="P18" i="12"/>
  <c r="O222" i="6"/>
  <c r="Q220" i="6"/>
  <c r="Q222" i="6" s="1"/>
  <c r="T61" i="6"/>
  <c r="T166" i="6"/>
  <c r="T169" i="6" s="1"/>
  <c r="T23" i="6"/>
  <c r="T64" i="6"/>
  <c r="T87" i="6" s="1"/>
  <c r="T212" i="6" s="1"/>
  <c r="T26" i="6"/>
  <c r="Z35" i="4"/>
  <c r="Z37" i="4"/>
  <c r="Z36" i="4"/>
  <c r="Z38" i="4"/>
  <c r="AA31" i="4"/>
  <c r="Y50" i="4"/>
  <c r="S168" i="6"/>
  <c r="S190" i="6"/>
  <c r="S189" i="6"/>
  <c r="S194" i="6"/>
  <c r="S195" i="6" s="1"/>
  <c r="S227" i="6" s="1"/>
  <c r="S164" i="6"/>
  <c r="S86" i="6"/>
  <c r="S88" i="6" s="1"/>
  <c r="V97" i="4"/>
  <c r="V99" i="4" s="1"/>
  <c r="AT15" i="6"/>
  <c r="P217" i="6"/>
  <c r="P237" i="6"/>
  <c r="U23" i="6"/>
  <c r="U64" i="6"/>
  <c r="U87" i="6" s="1"/>
  <c r="U212" i="6" s="1"/>
  <c r="U166" i="6"/>
  <c r="U169" i="6" s="1"/>
  <c r="U61" i="6"/>
  <c r="U26" i="6"/>
  <c r="P216" i="6"/>
  <c r="P94" i="6"/>
  <c r="P96" i="6" s="1"/>
  <c r="R68" i="6"/>
  <c r="Q125" i="6"/>
  <c r="Q126" i="6" s="1"/>
  <c r="X101" i="4"/>
  <c r="X81" i="4"/>
  <c r="P218" i="6"/>
  <c r="AV153" i="6" l="1"/>
  <c r="U68" i="6"/>
  <c r="U104" i="6" s="1"/>
  <c r="U18" i="12" s="1"/>
  <c r="S202" i="6"/>
  <c r="Q250" i="6"/>
  <c r="R204" i="6"/>
  <c r="O250" i="6"/>
  <c r="T194" i="6"/>
  <c r="T195" i="6" s="1"/>
  <c r="T227" i="6" s="1"/>
  <c r="T190" i="6"/>
  <c r="T168" i="6"/>
  <c r="T189" i="6"/>
  <c r="U86" i="6"/>
  <c r="U88" i="6" s="1"/>
  <c r="U164" i="6"/>
  <c r="AA37" i="4"/>
  <c r="AB31" i="4"/>
  <c r="AA36" i="4"/>
  <c r="AA38" i="4"/>
  <c r="AA35" i="4"/>
  <c r="P220" i="6"/>
  <c r="R104" i="6"/>
  <c r="AU15" i="6"/>
  <c r="V113" i="4"/>
  <c r="V115" i="4" s="1"/>
  <c r="V103" i="4"/>
  <c r="V22" i="6" s="1"/>
  <c r="S211" i="6"/>
  <c r="S213" i="6" s="1"/>
  <c r="W103" i="4"/>
  <c r="W22" i="6" s="1"/>
  <c r="W113" i="4"/>
  <c r="W115" i="4" s="1"/>
  <c r="R235" i="6"/>
  <c r="R56" i="12" s="1"/>
  <c r="R203" i="6"/>
  <c r="S203" i="6"/>
  <c r="S235" i="6"/>
  <c r="S56" i="12" s="1"/>
  <c r="R202" i="6"/>
  <c r="Y101" i="4"/>
  <c r="Y81" i="4"/>
  <c r="S92" i="6"/>
  <c r="S91" i="6"/>
  <c r="S90" i="6"/>
  <c r="Z50" i="4"/>
  <c r="T68" i="6"/>
  <c r="T104" i="6" s="1"/>
  <c r="T18" i="12" s="1"/>
  <c r="R92" i="6"/>
  <c r="R90" i="6"/>
  <c r="R91" i="6"/>
  <c r="T164" i="6"/>
  <c r="T86" i="6"/>
  <c r="T88" i="6" s="1"/>
  <c r="S234" i="6"/>
  <c r="S55" i="12" s="1"/>
  <c r="S205" i="6"/>
  <c r="P281" i="6"/>
  <c r="P59" i="12"/>
  <c r="R234" i="6"/>
  <c r="R55" i="12" s="1"/>
  <c r="R205" i="6"/>
  <c r="P125" i="6"/>
  <c r="P126" i="6" s="1"/>
  <c r="X95" i="4"/>
  <c r="X94" i="4"/>
  <c r="X87" i="4"/>
  <c r="X91" i="4"/>
  <c r="X93" i="4"/>
  <c r="X88" i="4"/>
  <c r="X86" i="4"/>
  <c r="X92" i="4"/>
  <c r="X85" i="4"/>
  <c r="X90" i="4"/>
  <c r="X89" i="4"/>
  <c r="X84" i="4"/>
  <c r="U189" i="6"/>
  <c r="U190" i="6"/>
  <c r="U194" i="6"/>
  <c r="U195" i="6" s="1"/>
  <c r="U227" i="6" s="1"/>
  <c r="U168" i="6"/>
  <c r="R211" i="6"/>
  <c r="AW153" i="6" l="1"/>
  <c r="AA50" i="4"/>
  <c r="AA81" i="4" s="1"/>
  <c r="X97" i="4"/>
  <c r="X99" i="4" s="1"/>
  <c r="X103" i="4" s="1"/>
  <c r="X22" i="6" s="1"/>
  <c r="U234" i="6"/>
  <c r="U55" i="12" s="1"/>
  <c r="U205" i="6"/>
  <c r="S216" i="6"/>
  <c r="S94" i="6"/>
  <c r="S96" i="6" s="1"/>
  <c r="AV15" i="6"/>
  <c r="R18" i="12"/>
  <c r="AB38" i="4"/>
  <c r="AC31" i="4"/>
  <c r="AB36" i="4"/>
  <c r="AB37" i="4"/>
  <c r="AB35" i="4"/>
  <c r="S218" i="6"/>
  <c r="U202" i="6"/>
  <c r="T92" i="6"/>
  <c r="T91" i="6"/>
  <c r="T90" i="6"/>
  <c r="R233" i="6"/>
  <c r="R57" i="12"/>
  <c r="T202" i="6"/>
  <c r="S57" i="12"/>
  <c r="S233" i="6"/>
  <c r="T234" i="6"/>
  <c r="T55" i="12" s="1"/>
  <c r="T205" i="6"/>
  <c r="V64" i="6"/>
  <c r="V87" i="6" s="1"/>
  <c r="V212" i="6" s="1"/>
  <c r="V23" i="6"/>
  <c r="V61" i="6"/>
  <c r="V166" i="6"/>
  <c r="V169" i="6" s="1"/>
  <c r="V26" i="6"/>
  <c r="S217" i="6"/>
  <c r="U211" i="6"/>
  <c r="U213" i="6" s="1"/>
  <c r="Y88" i="4"/>
  <c r="Y90" i="4"/>
  <c r="Y85" i="4"/>
  <c r="Y95" i="4"/>
  <c r="Y87" i="4"/>
  <c r="Y94" i="4"/>
  <c r="Y89" i="4"/>
  <c r="Y92" i="4"/>
  <c r="Y91" i="4"/>
  <c r="Y86" i="4"/>
  <c r="Y93" i="4"/>
  <c r="Y84" i="4"/>
  <c r="U90" i="6"/>
  <c r="U92" i="6"/>
  <c r="U91" i="6"/>
  <c r="T203" i="6"/>
  <c r="T235" i="6"/>
  <c r="T56" i="12" s="1"/>
  <c r="W61" i="6"/>
  <c r="W166" i="6"/>
  <c r="W169" i="6" s="1"/>
  <c r="W64" i="6"/>
  <c r="W87" i="6" s="1"/>
  <c r="W212" i="6" s="1"/>
  <c r="W23" i="6"/>
  <c r="W26" i="6"/>
  <c r="R237" i="6"/>
  <c r="R213" i="6"/>
  <c r="R217" i="6"/>
  <c r="Z81" i="4"/>
  <c r="Z101" i="4"/>
  <c r="T211" i="6"/>
  <c r="T213" i="6" s="1"/>
  <c r="U203" i="6"/>
  <c r="U235" i="6"/>
  <c r="U56" i="12" s="1"/>
  <c r="R94" i="6"/>
  <c r="R96" i="6" s="1"/>
  <c r="R216" i="6"/>
  <c r="AA101" i="4"/>
  <c r="R218" i="6"/>
  <c r="P222" i="6"/>
  <c r="AB50" i="4" l="1"/>
  <c r="AB101" i="4" s="1"/>
  <c r="X113" i="4"/>
  <c r="X115" i="4" s="1"/>
  <c r="AX153" i="6"/>
  <c r="Y97" i="4"/>
  <c r="Y99" i="4" s="1"/>
  <c r="Y103" i="4" s="1"/>
  <c r="Y22" i="6" s="1"/>
  <c r="W68" i="6"/>
  <c r="W104" i="6" s="1"/>
  <c r="W18" i="12" s="1"/>
  <c r="U218" i="6"/>
  <c r="AW15" i="6"/>
  <c r="AA94" i="4"/>
  <c r="AA89" i="4"/>
  <c r="AA90" i="4"/>
  <c r="AA88" i="4"/>
  <c r="AA84" i="4"/>
  <c r="AA85" i="4"/>
  <c r="AA93" i="4"/>
  <c r="AA95" i="4"/>
  <c r="AA86" i="4"/>
  <c r="AA87" i="4"/>
  <c r="AA92" i="4"/>
  <c r="AA91" i="4"/>
  <c r="V190" i="6"/>
  <c r="V168" i="6"/>
  <c r="V194" i="6"/>
  <c r="V195" i="6" s="1"/>
  <c r="V227" i="6" s="1"/>
  <c r="V189" i="6"/>
  <c r="S125" i="6"/>
  <c r="S126" i="6" s="1"/>
  <c r="U217" i="6"/>
  <c r="V164" i="6"/>
  <c r="V86" i="6"/>
  <c r="V88" i="6" s="1"/>
  <c r="S220" i="6"/>
  <c r="S222" i="6" s="1"/>
  <c r="T218" i="6"/>
  <c r="P250" i="6"/>
  <c r="W190" i="6"/>
  <c r="W168" i="6"/>
  <c r="W194" i="6"/>
  <c r="W195" i="6" s="1"/>
  <c r="W227" i="6" s="1"/>
  <c r="W189" i="6"/>
  <c r="V68" i="6"/>
  <c r="V104" i="6" s="1"/>
  <c r="R281" i="6"/>
  <c r="R59" i="12"/>
  <c r="T57" i="12"/>
  <c r="T233" i="6"/>
  <c r="U216" i="6"/>
  <c r="U94" i="6"/>
  <c r="U96" i="6" s="1"/>
  <c r="T94" i="6"/>
  <c r="T96" i="6" s="1"/>
  <c r="T216" i="6"/>
  <c r="T217" i="6"/>
  <c r="R220" i="6"/>
  <c r="U57" i="12"/>
  <c r="U233" i="6"/>
  <c r="AC36" i="4"/>
  <c r="AD31" i="4"/>
  <c r="AC37" i="4"/>
  <c r="AC38" i="4"/>
  <c r="AC35" i="4"/>
  <c r="X61" i="6"/>
  <c r="X64" i="6"/>
  <c r="X87" i="6" s="1"/>
  <c r="X212" i="6" s="1"/>
  <c r="X166" i="6"/>
  <c r="X169" i="6" s="1"/>
  <c r="X23" i="6"/>
  <c r="X26" i="6"/>
  <c r="Z87" i="4"/>
  <c r="Z86" i="4"/>
  <c r="Z90" i="4"/>
  <c r="Z91" i="4"/>
  <c r="Z92" i="4"/>
  <c r="Z93" i="4"/>
  <c r="Z94" i="4"/>
  <c r="Z85" i="4"/>
  <c r="Z84" i="4"/>
  <c r="Z89" i="4"/>
  <c r="Z95" i="4"/>
  <c r="Z88" i="4"/>
  <c r="R125" i="6"/>
  <c r="R126" i="6" s="1"/>
  <c r="W86" i="6"/>
  <c r="W88" i="6" s="1"/>
  <c r="W164" i="6"/>
  <c r="AB81" i="4" l="1"/>
  <c r="AB84" i="4" s="1"/>
  <c r="AY153" i="6"/>
  <c r="Y113" i="4"/>
  <c r="Y115" i="4" s="1"/>
  <c r="AC50" i="4"/>
  <c r="AC101" i="4" s="1"/>
  <c r="X68" i="6"/>
  <c r="X104" i="6" s="1"/>
  <c r="X18" i="12" s="1"/>
  <c r="W211" i="6"/>
  <c r="W213" i="6" s="1"/>
  <c r="S250" i="6"/>
  <c r="Y166" i="6"/>
  <c r="Y169" i="6" s="1"/>
  <c r="Y23" i="6"/>
  <c r="Y61" i="6"/>
  <c r="Y64" i="6"/>
  <c r="Y87" i="6" s="1"/>
  <c r="Y212" i="6" s="1"/>
  <c r="Y26" i="6"/>
  <c r="AA97" i="4"/>
  <c r="AA99" i="4" s="1"/>
  <c r="V18" i="12"/>
  <c r="X194" i="6"/>
  <c r="X195" i="6" s="1"/>
  <c r="X227" i="6" s="1"/>
  <c r="X190" i="6"/>
  <c r="X189" i="6"/>
  <c r="X168" i="6"/>
  <c r="T220" i="6"/>
  <c r="T222" i="6" s="1"/>
  <c r="W90" i="6"/>
  <c r="W92" i="6"/>
  <c r="W91" i="6"/>
  <c r="T125" i="6"/>
  <c r="T126" i="6" s="1"/>
  <c r="W234" i="6"/>
  <c r="W55" i="12" s="1"/>
  <c r="W205" i="6"/>
  <c r="V91" i="6"/>
  <c r="V92" i="6"/>
  <c r="V90" i="6"/>
  <c r="V234" i="6"/>
  <c r="V55" i="12" s="1"/>
  <c r="V205" i="6"/>
  <c r="V211" i="6"/>
  <c r="V213" i="6" s="1"/>
  <c r="W202" i="6"/>
  <c r="V202" i="6"/>
  <c r="AX15" i="6"/>
  <c r="R222" i="6"/>
  <c r="Z97" i="4"/>
  <c r="Z99" i="4" s="1"/>
  <c r="U125" i="6"/>
  <c r="U126" i="6" s="1"/>
  <c r="V203" i="6"/>
  <c r="V235" i="6"/>
  <c r="V56" i="12" s="1"/>
  <c r="AD35" i="4"/>
  <c r="AD38" i="4"/>
  <c r="AD36" i="4"/>
  <c r="AD37" i="4"/>
  <c r="AE31" i="4"/>
  <c r="U220" i="6"/>
  <c r="U222" i="6" s="1"/>
  <c r="W235" i="6"/>
  <c r="W56" i="12" s="1"/>
  <c r="W203" i="6"/>
  <c r="X86" i="6"/>
  <c r="X88" i="6" s="1"/>
  <c r="X164" i="6"/>
  <c r="AB92" i="4" l="1"/>
  <c r="AB88" i="4"/>
  <c r="AB87" i="4"/>
  <c r="AB95" i="4"/>
  <c r="AB85" i="4"/>
  <c r="AB97" i="4" s="1"/>
  <c r="AB99" i="4" s="1"/>
  <c r="AB89" i="4"/>
  <c r="AB90" i="4"/>
  <c r="AB86" i="4"/>
  <c r="AB91" i="4"/>
  <c r="AB94" i="4"/>
  <c r="AB93" i="4"/>
  <c r="AZ153" i="6"/>
  <c r="AC81" i="4"/>
  <c r="AC90" i="4" s="1"/>
  <c r="Y68" i="6"/>
  <c r="Y104" i="6" s="1"/>
  <c r="Y18" i="12" s="1"/>
  <c r="AY15" i="6"/>
  <c r="AE36" i="4"/>
  <c r="AE37" i="4"/>
  <c r="AE35" i="4"/>
  <c r="AF31" i="4"/>
  <c r="AE38" i="4"/>
  <c r="R250" i="6"/>
  <c r="U250" i="6"/>
  <c r="V217" i="6"/>
  <c r="AA113" i="4"/>
  <c r="AA115" i="4" s="1"/>
  <c r="AA103" i="4"/>
  <c r="AA22" i="6" s="1"/>
  <c r="W233" i="6"/>
  <c r="W57" i="12"/>
  <c r="W216" i="6"/>
  <c r="W94" i="6"/>
  <c r="W96" i="6" s="1"/>
  <c r="Y164" i="6"/>
  <c r="Y86" i="6"/>
  <c r="Y88" i="6" s="1"/>
  <c r="Y168" i="6"/>
  <c r="Y189" i="6"/>
  <c r="Y190" i="6"/>
  <c r="Y194" i="6"/>
  <c r="Y195" i="6" s="1"/>
  <c r="Y227" i="6" s="1"/>
  <c r="X234" i="6"/>
  <c r="X55" i="12" s="1"/>
  <c r="X205" i="6"/>
  <c r="W217" i="6"/>
  <c r="T250" i="6"/>
  <c r="X202" i="6"/>
  <c r="V218" i="6"/>
  <c r="V57" i="12"/>
  <c r="V233" i="6"/>
  <c r="X211" i="6"/>
  <c r="X213" i="6" s="1"/>
  <c r="Z103" i="4"/>
  <c r="Z22" i="6" s="1"/>
  <c r="Z113" i="4"/>
  <c r="Z115" i="4" s="1"/>
  <c r="AD50" i="4"/>
  <c r="W218" i="6"/>
  <c r="X90" i="6"/>
  <c r="X91" i="6"/>
  <c r="X92" i="6"/>
  <c r="V216" i="6"/>
  <c r="V94" i="6"/>
  <c r="V96" i="6" s="1"/>
  <c r="X235" i="6"/>
  <c r="X56" i="12" s="1"/>
  <c r="X203" i="6"/>
  <c r="AC85" i="4" l="1"/>
  <c r="AC93" i="4"/>
  <c r="BA153" i="6"/>
  <c r="AC91" i="4"/>
  <c r="AC86" i="4"/>
  <c r="AC88" i="4"/>
  <c r="AC89" i="4"/>
  <c r="AC92" i="4"/>
  <c r="AC87" i="4"/>
  <c r="AC95" i="4"/>
  <c r="AC94" i="4"/>
  <c r="AC84" i="4"/>
  <c r="Y202" i="6"/>
  <c r="AA64" i="6"/>
  <c r="AA87" i="6" s="1"/>
  <c r="AA212" i="6" s="1"/>
  <c r="AA61" i="6"/>
  <c r="AA166" i="6"/>
  <c r="AA169" i="6" s="1"/>
  <c r="AA23" i="6"/>
  <c r="AA26" i="6"/>
  <c r="X57" i="12"/>
  <c r="X233" i="6"/>
  <c r="AD81" i="4"/>
  <c r="AD101" i="4"/>
  <c r="Y92" i="6"/>
  <c r="Y90" i="6"/>
  <c r="Y91" i="6"/>
  <c r="AF37" i="4"/>
  <c r="AF36" i="4"/>
  <c r="AF38" i="4"/>
  <c r="AF35" i="4"/>
  <c r="AG31" i="4"/>
  <c r="AB103" i="4"/>
  <c r="AB22" i="6" s="1"/>
  <c r="AB113" i="4"/>
  <c r="AB115" i="4" s="1"/>
  <c r="AE50" i="4"/>
  <c r="W220" i="6"/>
  <c r="W222" i="6" s="1"/>
  <c r="Y211" i="6"/>
  <c r="Y213" i="6" s="1"/>
  <c r="W125" i="6"/>
  <c r="W126" i="6" s="1"/>
  <c r="V220" i="6"/>
  <c r="V222" i="6" s="1"/>
  <c r="X218" i="6"/>
  <c r="Y234" i="6"/>
  <c r="Y55" i="12" s="1"/>
  <c r="Y205" i="6"/>
  <c r="Y203" i="6"/>
  <c r="Y235" i="6"/>
  <c r="Y56" i="12" s="1"/>
  <c r="Z166" i="6"/>
  <c r="Z169" i="6" s="1"/>
  <c r="Z64" i="6"/>
  <c r="Z87" i="6" s="1"/>
  <c r="Z212" i="6" s="1"/>
  <c r="Z23" i="6"/>
  <c r="Z61" i="6"/>
  <c r="Z26" i="6"/>
  <c r="V125" i="6"/>
  <c r="V126" i="6" s="1"/>
  <c r="X217" i="6"/>
  <c r="X216" i="6"/>
  <c r="X94" i="6"/>
  <c r="X96" i="6" s="1"/>
  <c r="AZ15" i="6"/>
  <c r="BB153" i="6" l="1"/>
  <c r="AC97" i="4"/>
  <c r="AC99" i="4" s="1"/>
  <c r="AC103" i="4" s="1"/>
  <c r="AC22" i="6" s="1"/>
  <c r="AF50" i="4"/>
  <c r="AA68" i="6"/>
  <c r="AA104" i="6" s="1"/>
  <c r="AA18" i="12" s="1"/>
  <c r="Z68" i="6"/>
  <c r="Z104" i="6" s="1"/>
  <c r="Z18" i="12" s="1"/>
  <c r="AB23" i="6"/>
  <c r="AB166" i="6"/>
  <c r="AB169" i="6" s="1"/>
  <c r="AB64" i="6"/>
  <c r="AB87" i="6" s="1"/>
  <c r="AB212" i="6" s="1"/>
  <c r="AB61" i="6"/>
  <c r="AB26" i="6"/>
  <c r="AG36" i="4"/>
  <c r="AG35" i="4"/>
  <c r="AH31" i="4"/>
  <c r="AG37" i="4"/>
  <c r="AG38" i="4"/>
  <c r="AD92" i="4"/>
  <c r="AD86" i="4"/>
  <c r="AD94" i="4"/>
  <c r="AD85" i="4"/>
  <c r="AD84" i="4"/>
  <c r="AD87" i="4"/>
  <c r="AD89" i="4"/>
  <c r="AD91" i="4"/>
  <c r="AD90" i="4"/>
  <c r="AD95" i="4"/>
  <c r="AD93" i="4"/>
  <c r="AD88" i="4"/>
  <c r="Y216" i="6"/>
  <c r="Y94" i="6"/>
  <c r="Y96" i="6" s="1"/>
  <c r="AA86" i="6"/>
  <c r="AA88" i="6" s="1"/>
  <c r="AA164" i="6"/>
  <c r="V250" i="6"/>
  <c r="AA189" i="6"/>
  <c r="AA190" i="6"/>
  <c r="AA194" i="6"/>
  <c r="AA195" i="6" s="1"/>
  <c r="AA227" i="6" s="1"/>
  <c r="AA168" i="6"/>
  <c r="AF81" i="4"/>
  <c r="AF101" i="4"/>
  <c r="Y217" i="6"/>
  <c r="Z86" i="6"/>
  <c r="Z88" i="6" s="1"/>
  <c r="Z164" i="6"/>
  <c r="W250" i="6"/>
  <c r="BA15" i="6"/>
  <c r="X125" i="6"/>
  <c r="X126" i="6" s="1"/>
  <c r="Y218" i="6"/>
  <c r="Z189" i="6"/>
  <c r="Z190" i="6"/>
  <c r="Z168" i="6"/>
  <c r="Z194" i="6"/>
  <c r="Z195" i="6" s="1"/>
  <c r="Z227" i="6" s="1"/>
  <c r="AE81" i="4"/>
  <c r="AE101" i="4"/>
  <c r="X220" i="6"/>
  <c r="X222" i="6" s="1"/>
  <c r="Y233" i="6"/>
  <c r="Y57" i="12"/>
  <c r="AC64" i="6" l="1"/>
  <c r="AC87" i="6" s="1"/>
  <c r="AC212" i="6" s="1"/>
  <c r="AC166" i="6"/>
  <c r="AC169" i="6" s="1"/>
  <c r="AC61" i="6"/>
  <c r="AC26" i="6"/>
  <c r="AC68" i="6" s="1"/>
  <c r="AC104" i="6" s="1"/>
  <c r="AC18" i="12" s="1"/>
  <c r="AC23" i="6"/>
  <c r="AC86" i="6" s="1"/>
  <c r="AC88" i="6" s="1"/>
  <c r="BC153" i="6"/>
  <c r="AC113" i="4"/>
  <c r="AC115" i="4" s="1"/>
  <c r="Y220" i="6"/>
  <c r="Y222" i="6" s="1"/>
  <c r="Y250" i="6" s="1"/>
  <c r="AD97" i="4"/>
  <c r="AD99" i="4" s="1"/>
  <c r="AD113" i="4" s="1"/>
  <c r="AD115" i="4" s="1"/>
  <c r="X250" i="6"/>
  <c r="BB15" i="6"/>
  <c r="AA234" i="6"/>
  <c r="AA55" i="12" s="1"/>
  <c r="AA205" i="6"/>
  <c r="AE86" i="4"/>
  <c r="AE87" i="4"/>
  <c r="AE92" i="4"/>
  <c r="AE91" i="4"/>
  <c r="AE88" i="4"/>
  <c r="AE94" i="4"/>
  <c r="AE93" i="4"/>
  <c r="AE84" i="4"/>
  <c r="AE89" i="4"/>
  <c r="AE95" i="4"/>
  <c r="AE90" i="4"/>
  <c r="AE85" i="4"/>
  <c r="Z202" i="6"/>
  <c r="AB68" i="6"/>
  <c r="AB104" i="6" s="1"/>
  <c r="AB18" i="12" s="1"/>
  <c r="AF85" i="4"/>
  <c r="AF94" i="4"/>
  <c r="AF86" i="4"/>
  <c r="AF88" i="4"/>
  <c r="AF93" i="4"/>
  <c r="AF87" i="4"/>
  <c r="AF89" i="4"/>
  <c r="AF92" i="4"/>
  <c r="AF91" i="4"/>
  <c r="AF90" i="4"/>
  <c r="AF84" i="4"/>
  <c r="AF95" i="4"/>
  <c r="AC168" i="6"/>
  <c r="AC189" i="6"/>
  <c r="AC190" i="6"/>
  <c r="AC194" i="6"/>
  <c r="AC195" i="6" s="1"/>
  <c r="AC227" i="6" s="1"/>
  <c r="AA235" i="6"/>
  <c r="AA56" i="12" s="1"/>
  <c r="AA203" i="6"/>
  <c r="AH36" i="4"/>
  <c r="AH38" i="4"/>
  <c r="AH37" i="4"/>
  <c r="AI31" i="4"/>
  <c r="AH35" i="4"/>
  <c r="AA202" i="6"/>
  <c r="Y125" i="6"/>
  <c r="Y126" i="6" s="1"/>
  <c r="AG50" i="4"/>
  <c r="Z203" i="6"/>
  <c r="Z235" i="6"/>
  <c r="Z56" i="12" s="1"/>
  <c r="Z211" i="6"/>
  <c r="Z213" i="6" s="1"/>
  <c r="Z92" i="6"/>
  <c r="Z91" i="6"/>
  <c r="Z90" i="6"/>
  <c r="Z234" i="6"/>
  <c r="Z55" i="12" s="1"/>
  <c r="Z205" i="6"/>
  <c r="AA211" i="6"/>
  <c r="AA213" i="6" s="1"/>
  <c r="AB194" i="6"/>
  <c r="AB195" i="6" s="1"/>
  <c r="AB227" i="6" s="1"/>
  <c r="AB168" i="6"/>
  <c r="AB189" i="6"/>
  <c r="AB190" i="6"/>
  <c r="AA92" i="6"/>
  <c r="AA91" i="6"/>
  <c r="AA90" i="6"/>
  <c r="AB86" i="6"/>
  <c r="AB88" i="6" s="1"/>
  <c r="AB164" i="6"/>
  <c r="AD103" i="4" l="1"/>
  <c r="AD22" i="6" s="1"/>
  <c r="AD166" i="6" s="1"/>
  <c r="AD169" i="6" s="1"/>
  <c r="AC164" i="6"/>
  <c r="BD153" i="6"/>
  <c r="AB234" i="6"/>
  <c r="AB55" i="12" s="1"/>
  <c r="AB205" i="6"/>
  <c r="Z57" i="12"/>
  <c r="Z233" i="6"/>
  <c r="AC235" i="6"/>
  <c r="AC56" i="12" s="1"/>
  <c r="AC203" i="6"/>
  <c r="AA218" i="6"/>
  <c r="AA233" i="6"/>
  <c r="AA57" i="12"/>
  <c r="AF97" i="4"/>
  <c r="AF99" i="4" s="1"/>
  <c r="AA217" i="6"/>
  <c r="AG81" i="4"/>
  <c r="AG101" i="4"/>
  <c r="AC91" i="6"/>
  <c r="AC90" i="6"/>
  <c r="AC92" i="6"/>
  <c r="AH50" i="4"/>
  <c r="BC15" i="6"/>
  <c r="Z94" i="6"/>
  <c r="Z96" i="6" s="1"/>
  <c r="Z216" i="6"/>
  <c r="Z218" i="6"/>
  <c r="AC211" i="6"/>
  <c r="AC213" i="6" s="1"/>
  <c r="AB211" i="6"/>
  <c r="AB213" i="6" s="1"/>
  <c r="AI36" i="4"/>
  <c r="AI38" i="4"/>
  <c r="AJ31" i="4"/>
  <c r="AI37" i="4"/>
  <c r="AI35" i="4"/>
  <c r="Z217" i="6"/>
  <c r="AB235" i="6"/>
  <c r="AB56" i="12" s="1"/>
  <c r="AB203" i="6"/>
  <c r="AB202" i="6"/>
  <c r="AE97" i="4"/>
  <c r="AE99" i="4" s="1"/>
  <c r="AC234" i="6"/>
  <c r="AC55" i="12" s="1"/>
  <c r="AC205" i="6"/>
  <c r="AC202" i="6"/>
  <c r="AB90" i="6"/>
  <c r="AB92" i="6"/>
  <c r="AB91" i="6"/>
  <c r="AA94" i="6"/>
  <c r="AA96" i="6" s="1"/>
  <c r="AA216" i="6"/>
  <c r="AD26" i="6" l="1"/>
  <c r="AD23" i="6"/>
  <c r="AD64" i="6"/>
  <c r="AD87" i="6" s="1"/>
  <c r="AD212" i="6" s="1"/>
  <c r="AD61" i="6"/>
  <c r="AD68" i="6" s="1"/>
  <c r="AD104" i="6" s="1"/>
  <c r="AD18" i="12" s="1"/>
  <c r="BE153" i="6"/>
  <c r="AI50" i="4"/>
  <c r="AI101" i="4" s="1"/>
  <c r="AD86" i="6"/>
  <c r="AD88" i="6" s="1"/>
  <c r="AD164" i="6"/>
  <c r="AD190" i="6"/>
  <c r="AD189" i="6"/>
  <c r="AD168" i="6"/>
  <c r="AD194" i="6"/>
  <c r="AD195" i="6" s="1"/>
  <c r="AD227" i="6" s="1"/>
  <c r="AB216" i="6"/>
  <c r="AB94" i="6"/>
  <c r="AB96" i="6" s="1"/>
  <c r="BD15" i="6"/>
  <c r="AH81" i="4"/>
  <c r="AH101" i="4"/>
  <c r="AJ36" i="4"/>
  <c r="AJ38" i="4"/>
  <c r="AJ35" i="4"/>
  <c r="AK31" i="4"/>
  <c r="AJ37" i="4"/>
  <c r="AC218" i="6"/>
  <c r="AA220" i="6"/>
  <c r="AA222" i="6" s="1"/>
  <c r="AC94" i="6"/>
  <c r="AC96" i="6" s="1"/>
  <c r="AC216" i="6"/>
  <c r="Z125" i="6"/>
  <c r="Z126" i="6" s="1"/>
  <c r="AA125" i="6"/>
  <c r="AA126" i="6" s="1"/>
  <c r="AE113" i="4"/>
  <c r="AE115" i="4" s="1"/>
  <c r="AE103" i="4"/>
  <c r="AE22" i="6" s="1"/>
  <c r="AC217" i="6"/>
  <c r="AC57" i="12"/>
  <c r="AC233" i="6"/>
  <c r="AF103" i="4"/>
  <c r="AF22" i="6" s="1"/>
  <c r="AF113" i="4"/>
  <c r="AF115" i="4" s="1"/>
  <c r="AB217" i="6"/>
  <c r="AB57" i="12"/>
  <c r="AB233" i="6"/>
  <c r="AG87" i="4"/>
  <c r="AG88" i="4"/>
  <c r="AG95" i="4"/>
  <c r="AG85" i="4"/>
  <c r="AG86" i="4"/>
  <c r="AG94" i="4"/>
  <c r="AG90" i="4"/>
  <c r="AG91" i="4"/>
  <c r="AG84" i="4"/>
  <c r="AG92" i="4"/>
  <c r="AG89" i="4"/>
  <c r="AG93" i="4"/>
  <c r="Z220" i="6"/>
  <c r="Z222" i="6" s="1"/>
  <c r="AB218" i="6"/>
  <c r="BF153" i="6" l="1"/>
  <c r="AI81" i="4"/>
  <c r="AI89" i="4" s="1"/>
  <c r="AB125" i="6"/>
  <c r="AB126" i="6" s="1"/>
  <c r="AB220" i="6"/>
  <c r="AB222" i="6" s="1"/>
  <c r="AE23" i="6"/>
  <c r="AE61" i="6"/>
  <c r="AE166" i="6"/>
  <c r="AE169" i="6" s="1"/>
  <c r="AE64" i="6"/>
  <c r="AE87" i="6" s="1"/>
  <c r="AE212" i="6" s="1"/>
  <c r="AE26" i="6"/>
  <c r="BE15" i="6"/>
  <c r="AD235" i="6"/>
  <c r="AD56" i="12" s="1"/>
  <c r="AD203" i="6"/>
  <c r="AD234" i="6"/>
  <c r="AD55" i="12" s="1"/>
  <c r="AD205" i="6"/>
  <c r="AK35" i="4"/>
  <c r="AL31" i="4"/>
  <c r="AK38" i="4"/>
  <c r="AK37" i="4"/>
  <c r="AK36" i="4"/>
  <c r="Z250" i="6"/>
  <c r="AD202" i="6"/>
  <c r="AD211" i="6"/>
  <c r="AD213" i="6" s="1"/>
  <c r="AC220" i="6"/>
  <c r="AC222" i="6" s="1"/>
  <c r="AA250" i="6"/>
  <c r="AJ50" i="4"/>
  <c r="AF64" i="6"/>
  <c r="AF87" i="6" s="1"/>
  <c r="AF212" i="6" s="1"/>
  <c r="AF23" i="6"/>
  <c r="AF166" i="6"/>
  <c r="AF169" i="6" s="1"/>
  <c r="AF61" i="6"/>
  <c r="AF26" i="6"/>
  <c r="AC125" i="6"/>
  <c r="AC126" i="6" s="1"/>
  <c r="AH87" i="4"/>
  <c r="AH85" i="4"/>
  <c r="AH92" i="4"/>
  <c r="AH95" i="4"/>
  <c r="AH94" i="4"/>
  <c r="AH90" i="4"/>
  <c r="AH84" i="4"/>
  <c r="AH89" i="4"/>
  <c r="AH91" i="4"/>
  <c r="AH88" i="4"/>
  <c r="AH86" i="4"/>
  <c r="AH93" i="4"/>
  <c r="AD91" i="6"/>
  <c r="AD90" i="6"/>
  <c r="AD92" i="6"/>
  <c r="AG97" i="4"/>
  <c r="AG99" i="4" s="1"/>
  <c r="BG153" i="6" l="1"/>
  <c r="AI94" i="4"/>
  <c r="AI91" i="4"/>
  <c r="AI93" i="4"/>
  <c r="AI90" i="4"/>
  <c r="AI88" i="4"/>
  <c r="AI84" i="4"/>
  <c r="AI92" i="4"/>
  <c r="AI86" i="4"/>
  <c r="AI87" i="4"/>
  <c r="AI95" i="4"/>
  <c r="AI85" i="4"/>
  <c r="AF68" i="6"/>
  <c r="AF104" i="6" s="1"/>
  <c r="AF18" i="12" s="1"/>
  <c r="AE68" i="6"/>
  <c r="AE104" i="6" s="1"/>
  <c r="AE18" i="12" s="1"/>
  <c r="AJ101" i="4"/>
  <c r="AJ81" i="4"/>
  <c r="AD218" i="6"/>
  <c r="AF164" i="6"/>
  <c r="AF86" i="6"/>
  <c r="AF88" i="6" s="1"/>
  <c r="AE164" i="6"/>
  <c r="AE86" i="6"/>
  <c r="AE88" i="6" s="1"/>
  <c r="AD216" i="6"/>
  <c r="AD94" i="6"/>
  <c r="AD96" i="6" s="1"/>
  <c r="AF189" i="6"/>
  <c r="AF194" i="6"/>
  <c r="AF195" i="6" s="1"/>
  <c r="AF227" i="6" s="1"/>
  <c r="AF168" i="6"/>
  <c r="AF190" i="6"/>
  <c r="AE194" i="6"/>
  <c r="AE195" i="6" s="1"/>
  <c r="AE227" i="6" s="1"/>
  <c r="AE168" i="6"/>
  <c r="AE189" i="6"/>
  <c r="AE190" i="6"/>
  <c r="AH97" i="4"/>
  <c r="AH99" i="4" s="1"/>
  <c r="AB250" i="6"/>
  <c r="AG103" i="4"/>
  <c r="AG22" i="6" s="1"/>
  <c r="AG113" i="4"/>
  <c r="AG115" i="4" s="1"/>
  <c r="BF15" i="6"/>
  <c r="AL35" i="4"/>
  <c r="AL36" i="4"/>
  <c r="AL37" i="4"/>
  <c r="AL38" i="4"/>
  <c r="AM31" i="4"/>
  <c r="AC250" i="6"/>
  <c r="AD217" i="6"/>
  <c r="AD233" i="6"/>
  <c r="AD57" i="12"/>
  <c r="AK50" i="4"/>
  <c r="BH153" i="6" l="1"/>
  <c r="AI97" i="4"/>
  <c r="AI99" i="4" s="1"/>
  <c r="AI113" i="4" s="1"/>
  <c r="AI115" i="4" s="1"/>
  <c r="AE202" i="6"/>
  <c r="AE92" i="6"/>
  <c r="AE91" i="6"/>
  <c r="AE90" i="6"/>
  <c r="AE234" i="6"/>
  <c r="AE55" i="12" s="1"/>
  <c r="AE205" i="6"/>
  <c r="AM37" i="4"/>
  <c r="AN31" i="4"/>
  <c r="AM38" i="4"/>
  <c r="AM36" i="4"/>
  <c r="AM35" i="4"/>
  <c r="AM50" i="4" s="1"/>
  <c r="AF211" i="6"/>
  <c r="AF213" i="6" s="1"/>
  <c r="BG15" i="6"/>
  <c r="AF202" i="6"/>
  <c r="AK81" i="4"/>
  <c r="AK101" i="4"/>
  <c r="AD220" i="6"/>
  <c r="AD222" i="6" s="1"/>
  <c r="AE211" i="6"/>
  <c r="AE213" i="6" s="1"/>
  <c r="AL50" i="4"/>
  <c r="AG64" i="6"/>
  <c r="AG87" i="6" s="1"/>
  <c r="AG212" i="6" s="1"/>
  <c r="AG61" i="6"/>
  <c r="AG166" i="6"/>
  <c r="AG169" i="6" s="1"/>
  <c r="AG23" i="6"/>
  <c r="AG26" i="6"/>
  <c r="AF234" i="6"/>
  <c r="AF55" i="12" s="1"/>
  <c r="AF205" i="6"/>
  <c r="AF203" i="6"/>
  <c r="AF235" i="6"/>
  <c r="AF56" i="12" s="1"/>
  <c r="AE203" i="6"/>
  <c r="AE235" i="6"/>
  <c r="AE56" i="12" s="1"/>
  <c r="AJ90" i="4"/>
  <c r="AJ95" i="4"/>
  <c r="AJ94" i="4"/>
  <c r="AJ87" i="4"/>
  <c r="AJ89" i="4"/>
  <c r="AJ93" i="4"/>
  <c r="AJ86" i="4"/>
  <c r="AJ88" i="4"/>
  <c r="AJ91" i="4"/>
  <c r="AJ84" i="4"/>
  <c r="AJ92" i="4"/>
  <c r="AJ85" i="4"/>
  <c r="AF91" i="6"/>
  <c r="AF90" i="6"/>
  <c r="AF92" i="6"/>
  <c r="AH113" i="4"/>
  <c r="AH115" i="4" s="1"/>
  <c r="AH103" i="4"/>
  <c r="AH22" i="6" s="1"/>
  <c r="AD125" i="6"/>
  <c r="AD126" i="6" s="1"/>
  <c r="BI153" i="6" l="1"/>
  <c r="AI103" i="4"/>
  <c r="AI22" i="6" s="1"/>
  <c r="AI166" i="6" s="1"/>
  <c r="AI169" i="6" s="1"/>
  <c r="AG68" i="6"/>
  <c r="AG104" i="6" s="1"/>
  <c r="AG18" i="12" s="1"/>
  <c r="AF217" i="6"/>
  <c r="AN38" i="4"/>
  <c r="AN36" i="4"/>
  <c r="AO31" i="4"/>
  <c r="AN35" i="4"/>
  <c r="AN37" i="4"/>
  <c r="AK84" i="4"/>
  <c r="AK93" i="4"/>
  <c r="AK87" i="4"/>
  <c r="AK88" i="4"/>
  <c r="AK89" i="4"/>
  <c r="AK91" i="4"/>
  <c r="AK94" i="4"/>
  <c r="AK92" i="4"/>
  <c r="AK90" i="4"/>
  <c r="AK86" i="4"/>
  <c r="AK85" i="4"/>
  <c r="AK95" i="4"/>
  <c r="AD250" i="6"/>
  <c r="AG164" i="6"/>
  <c r="AG86" i="6"/>
  <c r="AG88" i="6" s="1"/>
  <c r="AL101" i="4"/>
  <c r="AL81" i="4"/>
  <c r="AG168" i="6"/>
  <c r="AG189" i="6"/>
  <c r="AG190" i="6"/>
  <c r="AG194" i="6"/>
  <c r="AG195" i="6" s="1"/>
  <c r="AG227" i="6" s="1"/>
  <c r="AF233" i="6"/>
  <c r="AF57" i="12"/>
  <c r="AE94" i="6"/>
  <c r="AE96" i="6" s="1"/>
  <c r="AE216" i="6"/>
  <c r="AH166" i="6"/>
  <c r="AH169" i="6" s="1"/>
  <c r="AH23" i="6"/>
  <c r="AH64" i="6"/>
  <c r="AH87" i="6" s="1"/>
  <c r="AH212" i="6" s="1"/>
  <c r="AH61" i="6"/>
  <c r="AH26" i="6"/>
  <c r="AE217" i="6"/>
  <c r="BH15" i="6"/>
  <c r="AE218" i="6"/>
  <c r="AJ97" i="4"/>
  <c r="AJ99" i="4" s="1"/>
  <c r="AF218" i="6"/>
  <c r="AM81" i="4"/>
  <c r="AM101" i="4"/>
  <c r="AI61" i="6"/>
  <c r="AF94" i="6"/>
  <c r="AF96" i="6" s="1"/>
  <c r="AF216" i="6"/>
  <c r="AE57" i="12"/>
  <c r="AE233" i="6"/>
  <c r="AI26" i="6" l="1"/>
  <c r="AI64" i="6"/>
  <c r="AI87" i="6" s="1"/>
  <c r="AI212" i="6" s="1"/>
  <c r="AI23" i="6"/>
  <c r="BJ153" i="6"/>
  <c r="AH68" i="6"/>
  <c r="AH104" i="6" s="1"/>
  <c r="AH18" i="12" s="1"/>
  <c r="AI68" i="6"/>
  <c r="AI104" i="6" s="1"/>
  <c r="AI18" i="12" s="1"/>
  <c r="AG202" i="6"/>
  <c r="AG90" i="6"/>
  <c r="AG91" i="6"/>
  <c r="AG92" i="6"/>
  <c r="AK97" i="4"/>
  <c r="AK99" i="4" s="1"/>
  <c r="AE220" i="6"/>
  <c r="AE222" i="6" s="1"/>
  <c r="AG211" i="6"/>
  <c r="AG213" i="6" s="1"/>
  <c r="AI86" i="6"/>
  <c r="AI88" i="6" s="1"/>
  <c r="AI164" i="6"/>
  <c r="AL84" i="4"/>
  <c r="AL89" i="4"/>
  <c r="AL88" i="4"/>
  <c r="AL93" i="4"/>
  <c r="AL86" i="4"/>
  <c r="AL94" i="4"/>
  <c r="AL90" i="4"/>
  <c r="AL85" i="4"/>
  <c r="AL92" i="4"/>
  <c r="AL87" i="4"/>
  <c r="AL95" i="4"/>
  <c r="AL91" i="4"/>
  <c r="AN50" i="4"/>
  <c r="AH164" i="6"/>
  <c r="AH86" i="6"/>
  <c r="AH88" i="6" s="1"/>
  <c r="AP31" i="4"/>
  <c r="AO37" i="4"/>
  <c r="AO36" i="4"/>
  <c r="AO38" i="4"/>
  <c r="AO35" i="4"/>
  <c r="AH189" i="6"/>
  <c r="AH194" i="6"/>
  <c r="AH195" i="6" s="1"/>
  <c r="AH227" i="6" s="1"/>
  <c r="AH190" i="6"/>
  <c r="AH168" i="6"/>
  <c r="AM93" i="4"/>
  <c r="AM89" i="4"/>
  <c r="AM90" i="4"/>
  <c r="AM94" i="4"/>
  <c r="AM88" i="4"/>
  <c r="AM86" i="4"/>
  <c r="AM91" i="4"/>
  <c r="AM95" i="4"/>
  <c r="AM85" i="4"/>
  <c r="AM92" i="4"/>
  <c r="AM84" i="4"/>
  <c r="AM87" i="4"/>
  <c r="AE125" i="6"/>
  <c r="AE126" i="6" s="1"/>
  <c r="AJ103" i="4"/>
  <c r="AJ22" i="6" s="1"/>
  <c r="AJ113" i="4"/>
  <c r="AJ115" i="4" s="1"/>
  <c r="AF220" i="6"/>
  <c r="AF222" i="6" s="1"/>
  <c r="BI15" i="6"/>
  <c r="AG203" i="6"/>
  <c r="AG235" i="6"/>
  <c r="AG56" i="12" s="1"/>
  <c r="AI168" i="6"/>
  <c r="AI190" i="6"/>
  <c r="AI189" i="6"/>
  <c r="AI194" i="6"/>
  <c r="AI195" i="6" s="1"/>
  <c r="AI227" i="6" s="1"/>
  <c r="AF125" i="6"/>
  <c r="AF126" i="6" s="1"/>
  <c r="AG234" i="6"/>
  <c r="AG55" i="12" s="1"/>
  <c r="AG205" i="6"/>
  <c r="BK153" i="6" l="1"/>
  <c r="AO50" i="4"/>
  <c r="AO81" i="4" s="1"/>
  <c r="AH92" i="6"/>
  <c r="AH91" i="6"/>
  <c r="AH90" i="6"/>
  <c r="AH211" i="6"/>
  <c r="AH213" i="6" s="1"/>
  <c r="AI90" i="6"/>
  <c r="AI92" i="6"/>
  <c r="AI91" i="6"/>
  <c r="AM97" i="4"/>
  <c r="AM99" i="4" s="1"/>
  <c r="AI203" i="6"/>
  <c r="AI235" i="6"/>
  <c r="AI56" i="12" s="1"/>
  <c r="AE250" i="6"/>
  <c r="AN81" i="4"/>
  <c r="AN101" i="4"/>
  <c r="AI234" i="6"/>
  <c r="AI55" i="12" s="1"/>
  <c r="AI205" i="6"/>
  <c r="AK103" i="4"/>
  <c r="AK22" i="6" s="1"/>
  <c r="AK113" i="4"/>
  <c r="AK115" i="4" s="1"/>
  <c r="BJ15" i="6"/>
  <c r="AP38" i="4"/>
  <c r="AP35" i="4"/>
  <c r="AP36" i="4"/>
  <c r="AQ31" i="4"/>
  <c r="AP37" i="4"/>
  <c r="AG218" i="6"/>
  <c r="AH234" i="6"/>
  <c r="AH55" i="12" s="1"/>
  <c r="AH205" i="6"/>
  <c r="AF250" i="6"/>
  <c r="AG217" i="6"/>
  <c r="AG216" i="6"/>
  <c r="AG94" i="6"/>
  <c r="AG96" i="6" s="1"/>
  <c r="AH235" i="6"/>
  <c r="AH56" i="12" s="1"/>
  <c r="AH203" i="6"/>
  <c r="AI211" i="6"/>
  <c r="AI213" i="6" s="1"/>
  <c r="AI202" i="6"/>
  <c r="AJ64" i="6"/>
  <c r="AJ87" i="6" s="1"/>
  <c r="AJ212" i="6" s="1"/>
  <c r="AJ23" i="6"/>
  <c r="AJ61" i="6"/>
  <c r="AJ166" i="6"/>
  <c r="AJ169" i="6" s="1"/>
  <c r="AJ26" i="6"/>
  <c r="AH202" i="6"/>
  <c r="AL97" i="4"/>
  <c r="AL99" i="4" s="1"/>
  <c r="AG233" i="6"/>
  <c r="AG57" i="12"/>
  <c r="BL153" i="6" l="1"/>
  <c r="AO101" i="4"/>
  <c r="AJ68" i="6"/>
  <c r="AJ104" i="6" s="1"/>
  <c r="AJ18" i="12" s="1"/>
  <c r="AG125" i="6"/>
  <c r="AG126" i="6" s="1"/>
  <c r="AG220" i="6"/>
  <c r="AG222" i="6" s="1"/>
  <c r="AI218" i="6"/>
  <c r="AI94" i="6"/>
  <c r="AI96" i="6" s="1"/>
  <c r="AI216" i="6"/>
  <c r="AJ86" i="6"/>
  <c r="AJ88" i="6" s="1"/>
  <c r="AJ164" i="6"/>
  <c r="AO84" i="4"/>
  <c r="AO85" i="4"/>
  <c r="AO87" i="4"/>
  <c r="AO88" i="4"/>
  <c r="AO92" i="4"/>
  <c r="AO93" i="4"/>
  <c r="AO89" i="4"/>
  <c r="AO94" i="4"/>
  <c r="AO91" i="4"/>
  <c r="AO86" i="4"/>
  <c r="AO95" i="4"/>
  <c r="AO90" i="4"/>
  <c r="BK15" i="6"/>
  <c r="AJ194" i="6"/>
  <c r="AJ195" i="6" s="1"/>
  <c r="AJ227" i="6" s="1"/>
  <c r="AJ189" i="6"/>
  <c r="AJ190" i="6"/>
  <c r="AJ168" i="6"/>
  <c r="AP50" i="4"/>
  <c r="AK23" i="6"/>
  <c r="AK166" i="6"/>
  <c r="AK169" i="6" s="1"/>
  <c r="AK61" i="6"/>
  <c r="AK64" i="6"/>
  <c r="AK87" i="6" s="1"/>
  <c r="AK212" i="6" s="1"/>
  <c r="AK26" i="6"/>
  <c r="AM103" i="4"/>
  <c r="AM22" i="6" s="1"/>
  <c r="AM113" i="4"/>
  <c r="AM115" i="4" s="1"/>
  <c r="AI233" i="6"/>
  <c r="AI57" i="12"/>
  <c r="AL113" i="4"/>
  <c r="AL115" i="4" s="1"/>
  <c r="AL103" i="4"/>
  <c r="AL22" i="6" s="1"/>
  <c r="AQ36" i="4"/>
  <c r="AQ37" i="4"/>
  <c r="AQ38" i="4"/>
  <c r="AQ35" i="4"/>
  <c r="AQ50" i="4" s="1"/>
  <c r="AR31" i="4"/>
  <c r="AI217" i="6"/>
  <c r="AH94" i="6"/>
  <c r="AH96" i="6" s="1"/>
  <c r="AH216" i="6"/>
  <c r="AH217" i="6"/>
  <c r="AH57" i="12"/>
  <c r="AH233" i="6"/>
  <c r="AN86" i="4"/>
  <c r="AN85" i="4"/>
  <c r="AN88" i="4"/>
  <c r="AN84" i="4"/>
  <c r="AN87" i="4"/>
  <c r="AN92" i="4"/>
  <c r="AN90" i="4"/>
  <c r="AN95" i="4"/>
  <c r="AN94" i="4"/>
  <c r="AN91" i="4"/>
  <c r="AN93" i="4"/>
  <c r="AN89" i="4"/>
  <c r="AH218" i="6"/>
  <c r="BM153" i="6" l="1"/>
  <c r="AK68" i="6"/>
  <c r="AK104" i="6" s="1"/>
  <c r="AK18" i="12" s="1"/>
  <c r="AI125" i="6"/>
  <c r="AI126" i="6" s="1"/>
  <c r="AJ234" i="6"/>
  <c r="AJ55" i="12" s="1"/>
  <c r="AJ205" i="6"/>
  <c r="AH220" i="6"/>
  <c r="AH222" i="6" s="1"/>
  <c r="AS31" i="4"/>
  <c r="AR37" i="4"/>
  <c r="AR38" i="4"/>
  <c r="AR35" i="4"/>
  <c r="AR36" i="4"/>
  <c r="AK194" i="6"/>
  <c r="AK195" i="6" s="1"/>
  <c r="AK227" i="6" s="1"/>
  <c r="AK190" i="6"/>
  <c r="AK168" i="6"/>
  <c r="AK189" i="6"/>
  <c r="AI220" i="6"/>
  <c r="AI222" i="6" s="1"/>
  <c r="AQ101" i="4"/>
  <c r="AQ81" i="4"/>
  <c r="AK164" i="6"/>
  <c r="AK86" i="6"/>
  <c r="AK88" i="6" s="1"/>
  <c r="AJ211" i="6"/>
  <c r="AJ213" i="6" s="1"/>
  <c r="AJ91" i="6"/>
  <c r="AJ90" i="6"/>
  <c r="AJ92" i="6"/>
  <c r="AG250" i="6"/>
  <c r="AP101" i="4"/>
  <c r="AP81" i="4"/>
  <c r="AJ202" i="6"/>
  <c r="AL61" i="6"/>
  <c r="AL64" i="6"/>
  <c r="AL87" i="6" s="1"/>
  <c r="AL212" i="6" s="1"/>
  <c r="AL23" i="6"/>
  <c r="AL166" i="6"/>
  <c r="AL169" i="6" s="1"/>
  <c r="AL26" i="6"/>
  <c r="AH125" i="6"/>
  <c r="AH126" i="6" s="1"/>
  <c r="AN97" i="4"/>
  <c r="AN99" i="4" s="1"/>
  <c r="AM166" i="6"/>
  <c r="AM169" i="6" s="1"/>
  <c r="AM64" i="6"/>
  <c r="AM87" i="6" s="1"/>
  <c r="AM212" i="6" s="1"/>
  <c r="AM23" i="6"/>
  <c r="AM61" i="6"/>
  <c r="AM26" i="6"/>
  <c r="AJ203" i="6"/>
  <c r="AJ235" i="6"/>
  <c r="AJ56" i="12" s="1"/>
  <c r="BL15" i="6"/>
  <c r="AO97" i="4"/>
  <c r="AO99" i="4" s="1"/>
  <c r="BN153" i="6" l="1"/>
  <c r="AL68" i="6"/>
  <c r="AL104" i="6" s="1"/>
  <c r="AL18" i="12" s="1"/>
  <c r="AM68" i="6"/>
  <c r="AM104" i="6" s="1"/>
  <c r="AM18" i="12" s="1"/>
  <c r="AL164" i="6"/>
  <c r="AL86" i="6"/>
  <c r="AL88" i="6" s="1"/>
  <c r="AR50" i="4"/>
  <c r="AK92" i="6"/>
  <c r="AK90" i="6"/>
  <c r="AK91" i="6"/>
  <c r="AK211" i="6"/>
  <c r="AK213" i="6" s="1"/>
  <c r="AT31" i="4"/>
  <c r="AS35" i="4"/>
  <c r="AS36" i="4"/>
  <c r="AS37" i="4"/>
  <c r="AS38" i="4"/>
  <c r="AK234" i="6"/>
  <c r="AK55" i="12" s="1"/>
  <c r="AK205" i="6"/>
  <c r="AM168" i="6"/>
  <c r="AM190" i="6"/>
  <c r="AM194" i="6"/>
  <c r="AM195" i="6" s="1"/>
  <c r="AM227" i="6" s="1"/>
  <c r="AM189" i="6"/>
  <c r="AQ91" i="4"/>
  <c r="AQ87" i="4"/>
  <c r="AQ88" i="4"/>
  <c r="AQ84" i="4"/>
  <c r="AQ92" i="4"/>
  <c r="AQ85" i="4"/>
  <c r="AQ95" i="4"/>
  <c r="AQ90" i="4"/>
  <c r="AQ86" i="4"/>
  <c r="AQ93" i="4"/>
  <c r="AQ94" i="4"/>
  <c r="AQ89" i="4"/>
  <c r="AK235" i="6"/>
  <c r="AK56" i="12" s="1"/>
  <c r="AK203" i="6"/>
  <c r="AJ233" i="6"/>
  <c r="AJ57" i="12"/>
  <c r="AH250" i="6"/>
  <c r="AP86" i="4"/>
  <c r="AP88" i="4"/>
  <c r="AP84" i="4"/>
  <c r="AP94" i="4"/>
  <c r="AP92" i="4"/>
  <c r="AP89" i="4"/>
  <c r="AP87" i="4"/>
  <c r="AP90" i="4"/>
  <c r="AP91" i="4"/>
  <c r="AP93" i="4"/>
  <c r="AP85" i="4"/>
  <c r="AP95" i="4"/>
  <c r="BM15" i="6"/>
  <c r="AI250" i="6"/>
  <c r="AJ218" i="6"/>
  <c r="AJ217" i="6"/>
  <c r="AL194" i="6"/>
  <c r="AL195" i="6" s="1"/>
  <c r="AL227" i="6" s="1"/>
  <c r="AL189" i="6"/>
  <c r="AL168" i="6"/>
  <c r="AL190" i="6"/>
  <c r="AO113" i="4"/>
  <c r="AO115" i="4" s="1"/>
  <c r="AO103" i="4"/>
  <c r="AO22" i="6" s="1"/>
  <c r="AN113" i="4"/>
  <c r="AN115" i="4" s="1"/>
  <c r="AN103" i="4"/>
  <c r="AN22" i="6" s="1"/>
  <c r="AJ94" i="6"/>
  <c r="AJ96" i="6" s="1"/>
  <c r="AJ216" i="6"/>
  <c r="AM164" i="6"/>
  <c r="AM86" i="6"/>
  <c r="AM88" i="6" s="1"/>
  <c r="AK202" i="6"/>
  <c r="BO153" i="6" l="1"/>
  <c r="AJ220" i="6"/>
  <c r="AJ222" i="6" s="1"/>
  <c r="AJ250" i="6" s="1"/>
  <c r="AQ97" i="4"/>
  <c r="AQ99" i="4" s="1"/>
  <c r="AN64" i="6"/>
  <c r="AN87" i="6" s="1"/>
  <c r="AN212" i="6" s="1"/>
  <c r="AN61" i="6"/>
  <c r="AN23" i="6"/>
  <c r="AN166" i="6"/>
  <c r="AN169" i="6" s="1"/>
  <c r="AN26" i="6"/>
  <c r="AU31" i="4"/>
  <c r="AT35" i="4"/>
  <c r="AT37" i="4"/>
  <c r="AT38" i="4"/>
  <c r="AT36" i="4"/>
  <c r="AP97" i="4"/>
  <c r="AP99" i="4" s="1"/>
  <c r="AK57" i="12"/>
  <c r="AK233" i="6"/>
  <c r="AK217" i="6"/>
  <c r="AK216" i="6"/>
  <c r="AK94" i="6"/>
  <c r="AK96" i="6" s="1"/>
  <c r="AM234" i="6"/>
  <c r="AM55" i="12" s="1"/>
  <c r="AM205" i="6"/>
  <c r="AK218" i="6"/>
  <c r="AS50" i="4"/>
  <c r="AO23" i="6"/>
  <c r="AO61" i="6"/>
  <c r="AO166" i="6"/>
  <c r="AO169" i="6" s="1"/>
  <c r="AO64" i="6"/>
  <c r="AO87" i="6" s="1"/>
  <c r="AO212" i="6" s="1"/>
  <c r="AO26" i="6"/>
  <c r="AM91" i="6"/>
  <c r="AM92" i="6"/>
  <c r="AM90" i="6"/>
  <c r="AL235" i="6"/>
  <c r="AL56" i="12" s="1"/>
  <c r="AL203" i="6"/>
  <c r="AR81" i="4"/>
  <c r="AR101" i="4"/>
  <c r="AL202" i="6"/>
  <c r="AL90" i="6"/>
  <c r="AL91" i="6"/>
  <c r="AL92" i="6"/>
  <c r="AM211" i="6"/>
  <c r="AM213" i="6" s="1"/>
  <c r="AL234" i="6"/>
  <c r="AL55" i="12" s="1"/>
  <c r="AL205" i="6"/>
  <c r="AM203" i="6"/>
  <c r="AM235" i="6"/>
  <c r="AM56" i="12" s="1"/>
  <c r="AM202" i="6"/>
  <c r="AL211" i="6"/>
  <c r="AL213" i="6" s="1"/>
  <c r="AJ125" i="6"/>
  <c r="AJ126" i="6" s="1"/>
  <c r="BN15" i="6"/>
  <c r="BP153" i="6" l="1"/>
  <c r="AO68" i="6"/>
  <c r="AO104" i="6" s="1"/>
  <c r="AO18" i="12" s="1"/>
  <c r="AN68" i="6"/>
  <c r="AN104" i="6" s="1"/>
  <c r="AN18" i="12" s="1"/>
  <c r="AM94" i="6"/>
  <c r="AM96" i="6" s="1"/>
  <c r="AM216" i="6"/>
  <c r="AO168" i="6"/>
  <c r="AO189" i="6"/>
  <c r="AO190" i="6"/>
  <c r="AO194" i="6"/>
  <c r="AO195" i="6" s="1"/>
  <c r="AO227" i="6" s="1"/>
  <c r="AK125" i="6"/>
  <c r="AK126" i="6" s="1"/>
  <c r="AM217" i="6"/>
  <c r="AL218" i="6"/>
  <c r="AO164" i="6"/>
  <c r="AO86" i="6"/>
  <c r="AO88" i="6" s="1"/>
  <c r="BO15" i="6"/>
  <c r="AL217" i="6"/>
  <c r="AS81" i="4"/>
  <c r="AS101" i="4"/>
  <c r="AN190" i="6"/>
  <c r="AN189" i="6"/>
  <c r="AN168" i="6"/>
  <c r="AN194" i="6"/>
  <c r="AN195" i="6" s="1"/>
  <c r="AN227" i="6" s="1"/>
  <c r="AL216" i="6"/>
  <c r="AL94" i="6"/>
  <c r="AL96" i="6" s="1"/>
  <c r="AN164" i="6"/>
  <c r="AN86" i="6"/>
  <c r="AN88" i="6" s="1"/>
  <c r="AT50" i="4"/>
  <c r="AM57" i="12"/>
  <c r="AM233" i="6"/>
  <c r="AM218" i="6"/>
  <c r="AL233" i="6"/>
  <c r="AL57" i="12"/>
  <c r="AU35" i="4"/>
  <c r="AV31" i="4"/>
  <c r="AU38" i="4"/>
  <c r="AU37" i="4"/>
  <c r="AU36" i="4"/>
  <c r="AQ103" i="4"/>
  <c r="AQ22" i="6" s="1"/>
  <c r="AQ113" i="4"/>
  <c r="AQ115" i="4" s="1"/>
  <c r="AR89" i="4"/>
  <c r="AR92" i="4"/>
  <c r="AR85" i="4"/>
  <c r="AR87" i="4"/>
  <c r="AR90" i="4"/>
  <c r="AR91" i="4"/>
  <c r="AR94" i="4"/>
  <c r="AR86" i="4"/>
  <c r="AR93" i="4"/>
  <c r="AR88" i="4"/>
  <c r="AR95" i="4"/>
  <c r="AR84" i="4"/>
  <c r="AP103" i="4"/>
  <c r="AP22" i="6" s="1"/>
  <c r="AP113" i="4"/>
  <c r="AP115" i="4" s="1"/>
  <c r="AK220" i="6"/>
  <c r="AK222" i="6" s="1"/>
  <c r="BQ153" i="6" l="1"/>
  <c r="AL220" i="6"/>
  <c r="AL222" i="6" s="1"/>
  <c r="AN235" i="6"/>
  <c r="AN56" i="12" s="1"/>
  <c r="AN203" i="6"/>
  <c r="AT81" i="4"/>
  <c r="AT101" i="4"/>
  <c r="AS95" i="4"/>
  <c r="AS85" i="4"/>
  <c r="AS86" i="4"/>
  <c r="AS87" i="4"/>
  <c r="AS91" i="4"/>
  <c r="AS89" i="4"/>
  <c r="AS88" i="4"/>
  <c r="AS93" i="4"/>
  <c r="AS94" i="4"/>
  <c r="AS92" i="4"/>
  <c r="AS90" i="4"/>
  <c r="AS84" i="4"/>
  <c r="AK250" i="6"/>
  <c r="AN91" i="6"/>
  <c r="AN92" i="6"/>
  <c r="AN90" i="6"/>
  <c r="AQ61" i="6"/>
  <c r="AQ23" i="6"/>
  <c r="AQ64" i="6"/>
  <c r="AQ87" i="6" s="1"/>
  <c r="AQ212" i="6" s="1"/>
  <c r="AQ166" i="6"/>
  <c r="AQ169" i="6" s="1"/>
  <c r="AQ26" i="6"/>
  <c r="AN211" i="6"/>
  <c r="AN213" i="6" s="1"/>
  <c r="AN234" i="6"/>
  <c r="AN55" i="12" s="1"/>
  <c r="AN205" i="6"/>
  <c r="AP166" i="6"/>
  <c r="AP169" i="6" s="1"/>
  <c r="AP64" i="6"/>
  <c r="AP87" i="6" s="1"/>
  <c r="AP212" i="6" s="1"/>
  <c r="AP61" i="6"/>
  <c r="AP23" i="6"/>
  <c r="AP26" i="6"/>
  <c r="AO203" i="6"/>
  <c r="AO235" i="6"/>
  <c r="AO56" i="12" s="1"/>
  <c r="AW31" i="4"/>
  <c r="AV36" i="4"/>
  <c r="AV38" i="4"/>
  <c r="AV35" i="4"/>
  <c r="AV37" i="4"/>
  <c r="AL125" i="6"/>
  <c r="AL126" i="6" s="1"/>
  <c r="AO91" i="6"/>
  <c r="AO90" i="6"/>
  <c r="AO92" i="6"/>
  <c r="AO234" i="6"/>
  <c r="AO55" i="12" s="1"/>
  <c r="AO205" i="6"/>
  <c r="AU50" i="4"/>
  <c r="AL250" i="6"/>
  <c r="AO202" i="6"/>
  <c r="BP15" i="6"/>
  <c r="AO211" i="6"/>
  <c r="AO213" i="6" s="1"/>
  <c r="AR97" i="4"/>
  <c r="AR99" i="4" s="1"/>
  <c r="AN202" i="6"/>
  <c r="AM220" i="6"/>
  <c r="AM222" i="6" s="1"/>
  <c r="AM125" i="6"/>
  <c r="AM126" i="6" s="1"/>
  <c r="BR153" i="6" l="1"/>
  <c r="AQ68" i="6"/>
  <c r="AQ104" i="6" s="1"/>
  <c r="AQ18" i="12" s="1"/>
  <c r="AP68" i="6"/>
  <c r="AP104" i="6" s="1"/>
  <c r="AP18" i="12" s="1"/>
  <c r="AU101" i="4"/>
  <c r="AU81" i="4"/>
  <c r="AQ194" i="6"/>
  <c r="AQ195" i="6" s="1"/>
  <c r="AQ227" i="6" s="1"/>
  <c r="AQ168" i="6"/>
  <c r="AQ190" i="6"/>
  <c r="AQ189" i="6"/>
  <c r="AM250" i="6"/>
  <c r="AO218" i="6"/>
  <c r="AP164" i="6"/>
  <c r="AP86" i="6"/>
  <c r="AP88" i="6" s="1"/>
  <c r="AO94" i="6"/>
  <c r="AO96" i="6" s="1"/>
  <c r="AO216" i="6"/>
  <c r="AN57" i="12"/>
  <c r="AN233" i="6"/>
  <c r="AO217" i="6"/>
  <c r="AN218" i="6"/>
  <c r="AP189" i="6"/>
  <c r="AP190" i="6"/>
  <c r="AP194" i="6"/>
  <c r="AP195" i="6" s="1"/>
  <c r="AP227" i="6" s="1"/>
  <c r="AP168" i="6"/>
  <c r="AN217" i="6"/>
  <c r="AT86" i="4"/>
  <c r="AT91" i="4"/>
  <c r="AT95" i="4"/>
  <c r="AT94" i="4"/>
  <c r="AT93" i="4"/>
  <c r="AT88" i="4"/>
  <c r="AT89" i="4"/>
  <c r="AT85" i="4"/>
  <c r="AT92" i="4"/>
  <c r="AT90" i="4"/>
  <c r="AT87" i="4"/>
  <c r="AT84" i="4"/>
  <c r="AR113" i="4"/>
  <c r="AR115" i="4" s="1"/>
  <c r="AR103" i="4"/>
  <c r="AR22" i="6" s="1"/>
  <c r="AQ86" i="6"/>
  <c r="AQ88" i="6" s="1"/>
  <c r="AQ164" i="6"/>
  <c r="AS97" i="4"/>
  <c r="AS99" i="4" s="1"/>
  <c r="AV50" i="4"/>
  <c r="BQ15" i="6"/>
  <c r="AN94" i="6"/>
  <c r="AN96" i="6" s="1"/>
  <c r="AN216" i="6"/>
  <c r="AO57" i="12"/>
  <c r="AO233" i="6"/>
  <c r="AW36" i="4"/>
  <c r="AX31" i="4"/>
  <c r="AW38" i="4"/>
  <c r="AW35" i="4"/>
  <c r="AW37" i="4"/>
  <c r="BS153" i="6" l="1"/>
  <c r="AT97" i="4"/>
  <c r="AT99" i="4" s="1"/>
  <c r="AT113" i="4" s="1"/>
  <c r="AT115" i="4" s="1"/>
  <c r="BR15" i="6"/>
  <c r="AQ211" i="6"/>
  <c r="AQ213" i="6" s="1"/>
  <c r="AP203" i="6"/>
  <c r="AP235" i="6"/>
  <c r="AP56" i="12" s="1"/>
  <c r="AQ203" i="6"/>
  <c r="AQ235" i="6"/>
  <c r="AQ56" i="12" s="1"/>
  <c r="AP90" i="6"/>
  <c r="AP91" i="6"/>
  <c r="AP92" i="6"/>
  <c r="AS103" i="4"/>
  <c r="AS22" i="6" s="1"/>
  <c r="AS113" i="4"/>
  <c r="AS115" i="4" s="1"/>
  <c r="AQ234" i="6"/>
  <c r="AQ55" i="12" s="1"/>
  <c r="AQ205" i="6"/>
  <c r="AW50" i="4"/>
  <c r="AQ202" i="6"/>
  <c r="AX36" i="4"/>
  <c r="AX38" i="4"/>
  <c r="AX35" i="4"/>
  <c r="AX37" i="4"/>
  <c r="AY31" i="4"/>
  <c r="AO220" i="6"/>
  <c r="AO222" i="6" s="1"/>
  <c r="AP211" i="6"/>
  <c r="AP213" i="6" s="1"/>
  <c r="AQ90" i="6"/>
  <c r="AQ92" i="6"/>
  <c r="AQ91" i="6"/>
  <c r="AR166" i="6"/>
  <c r="AR169" i="6" s="1"/>
  <c r="AR23" i="6"/>
  <c r="AR61" i="6"/>
  <c r="AR64" i="6"/>
  <c r="AR87" i="6" s="1"/>
  <c r="AR212" i="6" s="1"/>
  <c r="AR26" i="6"/>
  <c r="AO125" i="6"/>
  <c r="AO126" i="6" s="1"/>
  <c r="AU88" i="4"/>
  <c r="AU87" i="4"/>
  <c r="AU91" i="4"/>
  <c r="AU94" i="4"/>
  <c r="AU89" i="4"/>
  <c r="AU86" i="4"/>
  <c r="AU84" i="4"/>
  <c r="AU85" i="4"/>
  <c r="AU90" i="4"/>
  <c r="AU93" i="4"/>
  <c r="AU92" i="4"/>
  <c r="AU95" i="4"/>
  <c r="AV101" i="4"/>
  <c r="AV81" i="4"/>
  <c r="AN220" i="6"/>
  <c r="AN222" i="6" s="1"/>
  <c r="AP202" i="6"/>
  <c r="AN125" i="6"/>
  <c r="AN126" i="6" s="1"/>
  <c r="AP234" i="6"/>
  <c r="AP55" i="12" s="1"/>
  <c r="AP205" i="6"/>
  <c r="AT103" i="4" l="1"/>
  <c r="AT22" i="6" s="1"/>
  <c r="AT23" i="6" s="1"/>
  <c r="BT153" i="6"/>
  <c r="AQ217" i="6"/>
  <c r="AR189" i="6"/>
  <c r="AR190" i="6"/>
  <c r="AR194" i="6"/>
  <c r="AR195" i="6" s="1"/>
  <c r="AR227" i="6" s="1"/>
  <c r="AR168" i="6"/>
  <c r="AQ57" i="12"/>
  <c r="AQ233" i="6"/>
  <c r="AW81" i="4"/>
  <c r="AW101" i="4"/>
  <c r="AR86" i="6"/>
  <c r="AR88" i="6" s="1"/>
  <c r="AR164" i="6"/>
  <c r="AS166" i="6"/>
  <c r="AS169" i="6" s="1"/>
  <c r="AS61" i="6"/>
  <c r="AS23" i="6"/>
  <c r="AS64" i="6"/>
  <c r="AS87" i="6" s="1"/>
  <c r="AS212" i="6" s="1"/>
  <c r="AS26" i="6"/>
  <c r="AQ218" i="6"/>
  <c r="AY36" i="4"/>
  <c r="AZ31" i="4"/>
  <c r="AY37" i="4"/>
  <c r="AY38" i="4"/>
  <c r="AY35" i="4"/>
  <c r="AP218" i="6"/>
  <c r="AU97" i="4"/>
  <c r="AU99" i="4" s="1"/>
  <c r="AQ216" i="6"/>
  <c r="AQ94" i="6"/>
  <c r="AQ96" i="6" s="1"/>
  <c r="AO250" i="6"/>
  <c r="AV89" i="4"/>
  <c r="AV95" i="4"/>
  <c r="AV91" i="4"/>
  <c r="AV85" i="4"/>
  <c r="AV86" i="4"/>
  <c r="AV90" i="4"/>
  <c r="AV88" i="4"/>
  <c r="AV92" i="4"/>
  <c r="AV84" i="4"/>
  <c r="AV87" i="4"/>
  <c r="AV94" i="4"/>
  <c r="AV93" i="4"/>
  <c r="AP217" i="6"/>
  <c r="BS15" i="6"/>
  <c r="AN250" i="6"/>
  <c r="AR68" i="6"/>
  <c r="AR104" i="6" s="1"/>
  <c r="AR18" i="12" s="1"/>
  <c r="AX50" i="4"/>
  <c r="AP216" i="6"/>
  <c r="AP94" i="6"/>
  <c r="AP96" i="6" s="1"/>
  <c r="AP57" i="12"/>
  <c r="AP233" i="6"/>
  <c r="AT64" i="6" l="1"/>
  <c r="AT87" i="6" s="1"/>
  <c r="AT212" i="6" s="1"/>
  <c r="AT61" i="6"/>
  <c r="AT26" i="6"/>
  <c r="AT68" i="6" s="1"/>
  <c r="AT104" i="6" s="1"/>
  <c r="AT18" i="12" s="1"/>
  <c r="AT166" i="6"/>
  <c r="AT169" i="6" s="1"/>
  <c r="AY50" i="4"/>
  <c r="AY81" i="4" s="1"/>
  <c r="BU153" i="6"/>
  <c r="AS68" i="6"/>
  <c r="AS104" i="6" s="1"/>
  <c r="AS18" i="12" s="1"/>
  <c r="AW91" i="4"/>
  <c r="AW87" i="4"/>
  <c r="AW94" i="4"/>
  <c r="AW90" i="4"/>
  <c r="AW86" i="4"/>
  <c r="AW92" i="4"/>
  <c r="AW93" i="4"/>
  <c r="AW85" i="4"/>
  <c r="AW89" i="4"/>
  <c r="AW95" i="4"/>
  <c r="AW84" i="4"/>
  <c r="AW88" i="4"/>
  <c r="AT86" i="6"/>
  <c r="AT88" i="6" s="1"/>
  <c r="AT164" i="6"/>
  <c r="AR235" i="6"/>
  <c r="AR56" i="12" s="1"/>
  <c r="AR203" i="6"/>
  <c r="AQ125" i="6"/>
  <c r="AQ126" i="6" s="1"/>
  <c r="AS86" i="6"/>
  <c r="AS88" i="6" s="1"/>
  <c r="AS164" i="6"/>
  <c r="AR92" i="6"/>
  <c r="AR90" i="6"/>
  <c r="AR91" i="6"/>
  <c r="AZ36" i="4"/>
  <c r="AZ38" i="4"/>
  <c r="AZ37" i="4"/>
  <c r="AZ35" i="4"/>
  <c r="BA31" i="4"/>
  <c r="AT190" i="6"/>
  <c r="AT194" i="6"/>
  <c r="AT195" i="6" s="1"/>
  <c r="AT227" i="6" s="1"/>
  <c r="AT189" i="6"/>
  <c r="AT168" i="6"/>
  <c r="AR234" i="6"/>
  <c r="AR55" i="12" s="1"/>
  <c r="AR205" i="6"/>
  <c r="AR202" i="6"/>
  <c r="AP125" i="6"/>
  <c r="AP126" i="6" s="1"/>
  <c r="AQ220" i="6"/>
  <c r="AQ222" i="6" s="1"/>
  <c r="AP220" i="6"/>
  <c r="AP222" i="6" s="1"/>
  <c r="AU113" i="4"/>
  <c r="AU115" i="4" s="1"/>
  <c r="AU103" i="4"/>
  <c r="AU22" i="6" s="1"/>
  <c r="AS189" i="6"/>
  <c r="AS194" i="6"/>
  <c r="AS195" i="6" s="1"/>
  <c r="AS227" i="6" s="1"/>
  <c r="AS168" i="6"/>
  <c r="AS190" i="6"/>
  <c r="BT15" i="6"/>
  <c r="AX81" i="4"/>
  <c r="AX101" i="4"/>
  <c r="AV97" i="4"/>
  <c r="AV99" i="4" s="1"/>
  <c r="AR211" i="6"/>
  <c r="AR213" i="6" s="1"/>
  <c r="AY101" i="4" l="1"/>
  <c r="AZ50" i="4"/>
  <c r="AZ101" i="4" s="1"/>
  <c r="BV153" i="6"/>
  <c r="AU23" i="6"/>
  <c r="AU61" i="6"/>
  <c r="AU64" i="6"/>
  <c r="AU87" i="6" s="1"/>
  <c r="AU212" i="6" s="1"/>
  <c r="AU166" i="6"/>
  <c r="AU169" i="6" s="1"/>
  <c r="AU26" i="6"/>
  <c r="AT235" i="6"/>
  <c r="AT56" i="12" s="1"/>
  <c r="AT203" i="6"/>
  <c r="AS91" i="6"/>
  <c r="AS92" i="6"/>
  <c r="AS90" i="6"/>
  <c r="AW97" i="4"/>
  <c r="AW99" i="4" s="1"/>
  <c r="AS211" i="6"/>
  <c r="AS213" i="6" s="1"/>
  <c r="BB31" i="4"/>
  <c r="BA35" i="4"/>
  <c r="BA37" i="4"/>
  <c r="BA36" i="4"/>
  <c r="BA38" i="4"/>
  <c r="AY84" i="4"/>
  <c r="AY95" i="4"/>
  <c r="AY87" i="4"/>
  <c r="AY92" i="4"/>
  <c r="AY85" i="4"/>
  <c r="AY94" i="4"/>
  <c r="AY88" i="4"/>
  <c r="AY91" i="4"/>
  <c r="AY86" i="4"/>
  <c r="AY89" i="4"/>
  <c r="AY93" i="4"/>
  <c r="AY90" i="4"/>
  <c r="AR233" i="6"/>
  <c r="AR57" i="12"/>
  <c r="AS203" i="6"/>
  <c r="AS235" i="6"/>
  <c r="AS56" i="12" s="1"/>
  <c r="AR217" i="6"/>
  <c r="AT211" i="6"/>
  <c r="AT213" i="6" s="1"/>
  <c r="AT234" i="6"/>
  <c r="AT55" i="12" s="1"/>
  <c r="AT205" i="6"/>
  <c r="AV113" i="4"/>
  <c r="AV115" i="4" s="1"/>
  <c r="AV103" i="4"/>
  <c r="AV22" i="6" s="1"/>
  <c r="AQ250" i="6"/>
  <c r="AS202" i="6"/>
  <c r="AR216" i="6"/>
  <c r="AR94" i="6"/>
  <c r="AR96" i="6" s="1"/>
  <c r="AT90" i="6"/>
  <c r="AT91" i="6"/>
  <c r="AT92" i="6"/>
  <c r="AT202" i="6"/>
  <c r="AR218" i="6"/>
  <c r="AP250" i="6"/>
  <c r="AX91" i="4"/>
  <c r="AX88" i="4"/>
  <c r="AX95" i="4"/>
  <c r="AX87" i="4"/>
  <c r="AX93" i="4"/>
  <c r="AX84" i="4"/>
  <c r="AX90" i="4"/>
  <c r="AX86" i="4"/>
  <c r="AX89" i="4"/>
  <c r="AX85" i="4"/>
  <c r="AX92" i="4"/>
  <c r="AX94" i="4"/>
  <c r="BU15" i="6"/>
  <c r="AS234" i="6"/>
  <c r="AS55" i="12" s="1"/>
  <c r="AS205" i="6"/>
  <c r="AZ81" i="4" l="1"/>
  <c r="BW153" i="6"/>
  <c r="AU68" i="6"/>
  <c r="AU104" i="6" s="1"/>
  <c r="AU18" i="12" s="1"/>
  <c r="BB35" i="4"/>
  <c r="BB36" i="4"/>
  <c r="BB37" i="4"/>
  <c r="BC31" i="4"/>
  <c r="BB38" i="4"/>
  <c r="AS218" i="6"/>
  <c r="AT218" i="6"/>
  <c r="AS94" i="6"/>
  <c r="AS96" i="6" s="1"/>
  <c r="AS216" i="6"/>
  <c r="AY97" i="4"/>
  <c r="AY99" i="4" s="1"/>
  <c r="AT57" i="12"/>
  <c r="AT233" i="6"/>
  <c r="AR125" i="6"/>
  <c r="AR126" i="6" s="1"/>
  <c r="AR220" i="6"/>
  <c r="AR222" i="6" s="1"/>
  <c r="AZ95" i="4"/>
  <c r="AZ90" i="4"/>
  <c r="AZ91" i="4"/>
  <c r="AZ93" i="4"/>
  <c r="AZ84" i="4"/>
  <c r="AZ94" i="4"/>
  <c r="AZ88" i="4"/>
  <c r="AZ92" i="4"/>
  <c r="AZ89" i="4"/>
  <c r="AZ86" i="4"/>
  <c r="AZ87" i="4"/>
  <c r="AZ85" i="4"/>
  <c r="AT217" i="6"/>
  <c r="AT216" i="6"/>
  <c r="AT94" i="6"/>
  <c r="AT96" i="6" s="1"/>
  <c r="AX97" i="4"/>
  <c r="AX99" i="4" s="1"/>
  <c r="AU168" i="6"/>
  <c r="AU190" i="6"/>
  <c r="AU189" i="6"/>
  <c r="AU194" i="6"/>
  <c r="AU195" i="6" s="1"/>
  <c r="AU227" i="6" s="1"/>
  <c r="AW113" i="4"/>
  <c r="AW115" i="4" s="1"/>
  <c r="AW103" i="4"/>
  <c r="AW22" i="6" s="1"/>
  <c r="AS217" i="6"/>
  <c r="BA50" i="4"/>
  <c r="AS233" i="6"/>
  <c r="AS57" i="12"/>
  <c r="AV23" i="6"/>
  <c r="AV61" i="6"/>
  <c r="AV166" i="6"/>
  <c r="AV169" i="6" s="1"/>
  <c r="AV64" i="6"/>
  <c r="AV87" i="6" s="1"/>
  <c r="AV212" i="6" s="1"/>
  <c r="AV26" i="6"/>
  <c r="BV15" i="6"/>
  <c r="AU164" i="6"/>
  <c r="AU86" i="6"/>
  <c r="AU88" i="6" s="1"/>
  <c r="AS220" i="6" l="1"/>
  <c r="AS222" i="6" s="1"/>
  <c r="BX153" i="6"/>
  <c r="AY113" i="4"/>
  <c r="AY115" i="4" s="1"/>
  <c r="AY103" i="4"/>
  <c r="AY22" i="6" s="1"/>
  <c r="AU202" i="6"/>
  <c r="AS125" i="6"/>
  <c r="AS126" i="6" s="1"/>
  <c r="AZ97" i="4"/>
  <c r="AZ99" i="4" s="1"/>
  <c r="AX113" i="4"/>
  <c r="AX115" i="4" s="1"/>
  <c r="AX103" i="4"/>
  <c r="AX22" i="6" s="1"/>
  <c r="AR250" i="6"/>
  <c r="AU203" i="6"/>
  <c r="AU235" i="6"/>
  <c r="AU56" i="12" s="1"/>
  <c r="AU211" i="6"/>
  <c r="AU213" i="6" s="1"/>
  <c r="BW15" i="6"/>
  <c r="BC35" i="4"/>
  <c r="BC37" i="4"/>
  <c r="BC38" i="4"/>
  <c r="BC36" i="4"/>
  <c r="BD31" i="4"/>
  <c r="AV86" i="6"/>
  <c r="AV88" i="6" s="1"/>
  <c r="AV164" i="6"/>
  <c r="AS250" i="6"/>
  <c r="AU90" i="6"/>
  <c r="AU92" i="6"/>
  <c r="AU91" i="6"/>
  <c r="AT125" i="6"/>
  <c r="AT126" i="6" s="1"/>
  <c r="AT220" i="6"/>
  <c r="AT222" i="6" s="1"/>
  <c r="AV68" i="6"/>
  <c r="AV104" i="6" s="1"/>
  <c r="AV18" i="12" s="1"/>
  <c r="AW23" i="6"/>
  <c r="AW61" i="6"/>
  <c r="AW64" i="6"/>
  <c r="AW87" i="6" s="1"/>
  <c r="AW212" i="6" s="1"/>
  <c r="AW166" i="6"/>
  <c r="AW169" i="6" s="1"/>
  <c r="AW26" i="6"/>
  <c r="BA81" i="4"/>
  <c r="BA101" i="4"/>
  <c r="AV190" i="6"/>
  <c r="AV168" i="6"/>
  <c r="AV194" i="6"/>
  <c r="AV195" i="6" s="1"/>
  <c r="AV227" i="6" s="1"/>
  <c r="AV189" i="6"/>
  <c r="AU234" i="6"/>
  <c r="AU55" i="12" s="1"/>
  <c r="AU205" i="6"/>
  <c r="BB50" i="4"/>
  <c r="BY153" i="6" l="1"/>
  <c r="AW68" i="6"/>
  <c r="AW104" i="6" s="1"/>
  <c r="AW18" i="12" s="1"/>
  <c r="AZ113" i="4"/>
  <c r="AZ115" i="4" s="1"/>
  <c r="AZ103" i="4"/>
  <c r="AZ22" i="6" s="1"/>
  <c r="AU218" i="6"/>
  <c r="AU57" i="12"/>
  <c r="AU233" i="6"/>
  <c r="AW86" i="6"/>
  <c r="AW88" i="6" s="1"/>
  <c r="AW164" i="6"/>
  <c r="AT250" i="6"/>
  <c r="BC50" i="4"/>
  <c r="BA95" i="4"/>
  <c r="BA94" i="4"/>
  <c r="BA93" i="4"/>
  <c r="BA85" i="4"/>
  <c r="BA84" i="4"/>
  <c r="BA87" i="4"/>
  <c r="BA90" i="4"/>
  <c r="BA89" i="4"/>
  <c r="BA86" i="4"/>
  <c r="BA91" i="4"/>
  <c r="BA88" i="4"/>
  <c r="BA92" i="4"/>
  <c r="AV202" i="6"/>
  <c r="AU217" i="6"/>
  <c r="AV211" i="6"/>
  <c r="AV213" i="6" s="1"/>
  <c r="BX15" i="6"/>
  <c r="AV234" i="6"/>
  <c r="AV55" i="12" s="1"/>
  <c r="AV205" i="6"/>
  <c r="AV235" i="6"/>
  <c r="AV56" i="12" s="1"/>
  <c r="AV203" i="6"/>
  <c r="AU216" i="6"/>
  <c r="AU94" i="6"/>
  <c r="AU96" i="6" s="1"/>
  <c r="AW190" i="6"/>
  <c r="AW168" i="6"/>
  <c r="AW189" i="6"/>
  <c r="AW194" i="6"/>
  <c r="AW195" i="6" s="1"/>
  <c r="AW227" i="6" s="1"/>
  <c r="AY61" i="6"/>
  <c r="AY166" i="6"/>
  <c r="AY169" i="6" s="1"/>
  <c r="AY64" i="6"/>
  <c r="AY87" i="6" s="1"/>
  <c r="AY212" i="6" s="1"/>
  <c r="AY23" i="6"/>
  <c r="AY26" i="6"/>
  <c r="AV90" i="6"/>
  <c r="AV91" i="6"/>
  <c r="AV92" i="6"/>
  <c r="BB101" i="4"/>
  <c r="BB81" i="4"/>
  <c r="BE31" i="4"/>
  <c r="BD38" i="4"/>
  <c r="BD35" i="4"/>
  <c r="BD36" i="4"/>
  <c r="BD37" i="4"/>
  <c r="AX166" i="6"/>
  <c r="AX169" i="6" s="1"/>
  <c r="AX23" i="6"/>
  <c r="AX61" i="6"/>
  <c r="AX64" i="6"/>
  <c r="AX87" i="6" s="1"/>
  <c r="AX212" i="6" s="1"/>
  <c r="AX26" i="6"/>
  <c r="BZ153" i="6" l="1"/>
  <c r="AX68" i="6"/>
  <c r="AX104" i="6" s="1"/>
  <c r="AX18" i="12" s="1"/>
  <c r="AY68" i="6"/>
  <c r="AY104" i="6" s="1"/>
  <c r="AY18" i="12" s="1"/>
  <c r="BC101" i="4"/>
  <c r="BC81" i="4"/>
  <c r="AW234" i="6"/>
  <c r="AW55" i="12" s="1"/>
  <c r="AW205" i="6"/>
  <c r="AU220" i="6"/>
  <c r="AU222" i="6" s="1"/>
  <c r="AV233" i="6"/>
  <c r="AV57" i="12"/>
  <c r="AW92" i="6"/>
  <c r="AW91" i="6"/>
  <c r="AW90" i="6"/>
  <c r="BA97" i="4"/>
  <c r="BA99" i="4" s="1"/>
  <c r="AV218" i="6"/>
  <c r="AW211" i="6"/>
  <c r="AW213" i="6" s="1"/>
  <c r="AX168" i="6"/>
  <c r="AX189" i="6"/>
  <c r="AX190" i="6"/>
  <c r="AX194" i="6"/>
  <c r="AX195" i="6" s="1"/>
  <c r="AX227" i="6" s="1"/>
  <c r="AY86" i="6"/>
  <c r="AY88" i="6" s="1"/>
  <c r="AY164" i="6"/>
  <c r="BY15" i="6"/>
  <c r="AY190" i="6"/>
  <c r="AY194" i="6"/>
  <c r="AY195" i="6" s="1"/>
  <c r="AY227" i="6" s="1"/>
  <c r="AY189" i="6"/>
  <c r="AY168" i="6"/>
  <c r="BD50" i="4"/>
  <c r="BF31" i="4"/>
  <c r="BE35" i="4"/>
  <c r="BE37" i="4"/>
  <c r="BE38" i="4"/>
  <c r="BE36" i="4"/>
  <c r="AW202" i="6"/>
  <c r="AU125" i="6"/>
  <c r="AU126" i="6" s="1"/>
  <c r="AV217" i="6"/>
  <c r="AV94" i="6"/>
  <c r="AV96" i="6" s="1"/>
  <c r="AV216" i="6"/>
  <c r="BB92" i="4"/>
  <c r="BB88" i="4"/>
  <c r="BB86" i="4"/>
  <c r="BB93" i="4"/>
  <c r="BB94" i="4"/>
  <c r="BB89" i="4"/>
  <c r="BB91" i="4"/>
  <c r="BB84" i="4"/>
  <c r="BB90" i="4"/>
  <c r="BB95" i="4"/>
  <c r="BB85" i="4"/>
  <c r="BB87" i="4"/>
  <c r="AZ64" i="6"/>
  <c r="AZ87" i="6" s="1"/>
  <c r="AZ212" i="6" s="1"/>
  <c r="AZ23" i="6"/>
  <c r="AZ166" i="6"/>
  <c r="AZ169" i="6" s="1"/>
  <c r="AZ61" i="6"/>
  <c r="AZ26" i="6"/>
  <c r="AX86" i="6"/>
  <c r="AX88" i="6" s="1"/>
  <c r="AX164" i="6"/>
  <c r="AW203" i="6"/>
  <c r="AW235" i="6"/>
  <c r="AW56" i="12" s="1"/>
  <c r="CA153" i="6" l="1"/>
  <c r="AZ68" i="6"/>
  <c r="AZ104" i="6" s="1"/>
  <c r="AZ18" i="12" s="1"/>
  <c r="BF37" i="4"/>
  <c r="BG31" i="4"/>
  <c r="BF35" i="4"/>
  <c r="BF38" i="4"/>
  <c r="BF36" i="4"/>
  <c r="BA113" i="4"/>
  <c r="BA115" i="4" s="1"/>
  <c r="BA103" i="4"/>
  <c r="BA22" i="6" s="1"/>
  <c r="AY211" i="6"/>
  <c r="AY213" i="6" s="1"/>
  <c r="BE50" i="4"/>
  <c r="AW216" i="6"/>
  <c r="AW94" i="6"/>
  <c r="AW96" i="6" s="1"/>
  <c r="AX234" i="6"/>
  <c r="AX55" i="12" s="1"/>
  <c r="AX205" i="6"/>
  <c r="BD101" i="4"/>
  <c r="BD81" i="4"/>
  <c r="AV125" i="6"/>
  <c r="AV126" i="6" s="1"/>
  <c r="AX203" i="6"/>
  <c r="AX235" i="6"/>
  <c r="AX56" i="12" s="1"/>
  <c r="BZ15" i="6"/>
  <c r="AX91" i="6"/>
  <c r="AX92" i="6"/>
  <c r="AX90" i="6"/>
  <c r="AY92" i="6"/>
  <c r="AY90" i="6"/>
  <c r="AY91" i="6"/>
  <c r="AW217" i="6"/>
  <c r="AX202" i="6"/>
  <c r="AU250" i="6"/>
  <c r="AX211" i="6"/>
  <c r="AX213" i="6" s="1"/>
  <c r="AY202" i="6"/>
  <c r="AY203" i="6"/>
  <c r="AY235" i="6"/>
  <c r="AY56" i="12" s="1"/>
  <c r="AZ164" i="6"/>
  <c r="AZ86" i="6"/>
  <c r="AZ88" i="6" s="1"/>
  <c r="AV220" i="6"/>
  <c r="AV222" i="6" s="1"/>
  <c r="AY234" i="6"/>
  <c r="AY55" i="12" s="1"/>
  <c r="AY205" i="6"/>
  <c r="BB97" i="4"/>
  <c r="BB99" i="4" s="1"/>
  <c r="BC91" i="4"/>
  <c r="BC95" i="4"/>
  <c r="BC87" i="4"/>
  <c r="BC94" i="4"/>
  <c r="BC89" i="4"/>
  <c r="BC90" i="4"/>
  <c r="BC88" i="4"/>
  <c r="BC93" i="4"/>
  <c r="BC84" i="4"/>
  <c r="BC86" i="4"/>
  <c r="BC85" i="4"/>
  <c r="BC92" i="4"/>
  <c r="AZ189" i="6"/>
  <c r="AZ194" i="6"/>
  <c r="AZ195" i="6" s="1"/>
  <c r="AZ227" i="6" s="1"/>
  <c r="AZ190" i="6"/>
  <c r="AZ168" i="6"/>
  <c r="AW218" i="6"/>
  <c r="AW57" i="12"/>
  <c r="AW233" i="6"/>
  <c r="CB153" i="6" l="1"/>
  <c r="AX218" i="6"/>
  <c r="AW125" i="6"/>
  <c r="AW126" i="6" s="1"/>
  <c r="AX216" i="6"/>
  <c r="AX94" i="6"/>
  <c r="AX96" i="6" s="1"/>
  <c r="AZ202" i="6"/>
  <c r="AZ203" i="6"/>
  <c r="AZ235" i="6"/>
  <c r="AZ56" i="12" s="1"/>
  <c r="AY57" i="12"/>
  <c r="AY233" i="6"/>
  <c r="AZ234" i="6"/>
  <c r="AZ55" i="12" s="1"/>
  <c r="AZ205" i="6"/>
  <c r="BF50" i="4"/>
  <c r="AW220" i="6"/>
  <c r="AW222" i="6" s="1"/>
  <c r="CA15" i="6"/>
  <c r="AX233" i="6"/>
  <c r="AX57" i="12"/>
  <c r="AV250" i="6"/>
  <c r="BC97" i="4"/>
  <c r="BC99" i="4" s="1"/>
  <c r="AZ211" i="6"/>
  <c r="AZ213" i="6" s="1"/>
  <c r="BG35" i="4"/>
  <c r="BG36" i="4"/>
  <c r="BG37" i="4"/>
  <c r="BH31" i="4"/>
  <c r="BG38" i="4"/>
  <c r="AX217" i="6"/>
  <c r="BB103" i="4"/>
  <c r="BB22" i="6" s="1"/>
  <c r="BB113" i="4"/>
  <c r="BB115" i="4" s="1"/>
  <c r="BD89" i="4"/>
  <c r="BD91" i="4"/>
  <c r="BD94" i="4"/>
  <c r="BD88" i="4"/>
  <c r="BD87" i="4"/>
  <c r="BD95" i="4"/>
  <c r="BD85" i="4"/>
  <c r="BD86" i="4"/>
  <c r="BD84" i="4"/>
  <c r="BD92" i="4"/>
  <c r="BD93" i="4"/>
  <c r="BD90" i="4"/>
  <c r="AY216" i="6"/>
  <c r="AY94" i="6"/>
  <c r="AY96" i="6" s="1"/>
  <c r="BE81" i="4"/>
  <c r="BE101" i="4"/>
  <c r="BA166" i="6"/>
  <c r="BA169" i="6" s="1"/>
  <c r="BA23" i="6"/>
  <c r="BA64" i="6"/>
  <c r="BA87" i="6" s="1"/>
  <c r="BA212" i="6" s="1"/>
  <c r="BA61" i="6"/>
  <c r="BA26" i="6"/>
  <c r="AZ90" i="6"/>
  <c r="AZ91" i="6"/>
  <c r="AZ92" i="6"/>
  <c r="AY217" i="6"/>
  <c r="AY218" i="6"/>
  <c r="CC153" i="6" l="1"/>
  <c r="AY220" i="6"/>
  <c r="AY222" i="6" s="1"/>
  <c r="AY125" i="6"/>
  <c r="AY126" i="6" s="1"/>
  <c r="AX125" i="6"/>
  <c r="AX126" i="6" s="1"/>
  <c r="BH35" i="4"/>
  <c r="BH38" i="4"/>
  <c r="BH37" i="4"/>
  <c r="BI31" i="4"/>
  <c r="BH36" i="4"/>
  <c r="AX220" i="6"/>
  <c r="AX222" i="6" s="1"/>
  <c r="AZ218" i="6"/>
  <c r="CB15" i="6"/>
  <c r="AW250" i="6"/>
  <c r="BF81" i="4"/>
  <c r="BF101" i="4"/>
  <c r="BE90" i="4"/>
  <c r="BE88" i="4"/>
  <c r="BE93" i="4"/>
  <c r="BE85" i="4"/>
  <c r="BE87" i="4"/>
  <c r="BE92" i="4"/>
  <c r="BE84" i="4"/>
  <c r="BE95" i="4"/>
  <c r="BE91" i="4"/>
  <c r="BE89" i="4"/>
  <c r="BE94" i="4"/>
  <c r="BE86" i="4"/>
  <c r="BA68" i="6"/>
  <c r="BA104" i="6" s="1"/>
  <c r="BA18" i="12" s="1"/>
  <c r="BG50" i="4"/>
  <c r="BA86" i="6"/>
  <c r="BA88" i="6" s="1"/>
  <c r="BA164" i="6"/>
  <c r="BB23" i="6"/>
  <c r="BB166" i="6"/>
  <c r="BB169" i="6" s="1"/>
  <c r="BB64" i="6"/>
  <c r="BB87" i="6" s="1"/>
  <c r="BB212" i="6" s="1"/>
  <c r="BB61" i="6"/>
  <c r="BB26" i="6"/>
  <c r="BD97" i="4"/>
  <c r="BD99" i="4" s="1"/>
  <c r="AZ57" i="12"/>
  <c r="AZ233" i="6"/>
  <c r="AZ217" i="6"/>
  <c r="AZ216" i="6"/>
  <c r="AZ94" i="6"/>
  <c r="AZ96" i="6" s="1"/>
  <c r="BA190" i="6"/>
  <c r="BA189" i="6"/>
  <c r="BA168" i="6"/>
  <c r="BA194" i="6"/>
  <c r="BA195" i="6" s="1"/>
  <c r="BA227" i="6" s="1"/>
  <c r="BC103" i="4"/>
  <c r="BC22" i="6" s="1"/>
  <c r="BC113" i="4"/>
  <c r="BC115" i="4" s="1"/>
  <c r="CD153" i="6" l="1"/>
  <c r="BB68" i="6"/>
  <c r="BB104" i="6" s="1"/>
  <c r="BB18" i="12" s="1"/>
  <c r="BB194" i="6"/>
  <c r="BB195" i="6" s="1"/>
  <c r="BB227" i="6" s="1"/>
  <c r="BB168" i="6"/>
  <c r="BB189" i="6"/>
  <c r="BB190" i="6"/>
  <c r="BB164" i="6"/>
  <c r="BB86" i="6"/>
  <c r="BB88" i="6" s="1"/>
  <c r="AX250" i="6"/>
  <c r="BA211" i="6"/>
  <c r="BA213" i="6" s="1"/>
  <c r="BA203" i="6"/>
  <c r="BA235" i="6"/>
  <c r="BA56" i="12" s="1"/>
  <c r="CC15" i="6"/>
  <c r="AZ220" i="6"/>
  <c r="AZ222" i="6" s="1"/>
  <c r="BF94" i="4"/>
  <c r="BF92" i="4"/>
  <c r="BF87" i="4"/>
  <c r="BF93" i="4"/>
  <c r="BF84" i="4"/>
  <c r="BF85" i="4"/>
  <c r="BF91" i="4"/>
  <c r="BF89" i="4"/>
  <c r="BF90" i="4"/>
  <c r="BF86" i="4"/>
  <c r="BF95" i="4"/>
  <c r="BF88" i="4"/>
  <c r="BD113" i="4"/>
  <c r="BD115" i="4" s="1"/>
  <c r="BD103" i="4"/>
  <c r="BD22" i="6" s="1"/>
  <c r="AZ125" i="6"/>
  <c r="AZ126" i="6" s="1"/>
  <c r="BJ31" i="4"/>
  <c r="BI35" i="4"/>
  <c r="BI38" i="4"/>
  <c r="BI37" i="4"/>
  <c r="BI36" i="4"/>
  <c r="BA90" i="6"/>
  <c r="BA91" i="6"/>
  <c r="BA92" i="6"/>
  <c r="BG101" i="4"/>
  <c r="BG81" i="4"/>
  <c r="BA234" i="6"/>
  <c r="BA55" i="12" s="1"/>
  <c r="BA205" i="6"/>
  <c r="BE97" i="4"/>
  <c r="BE99" i="4" s="1"/>
  <c r="AY250" i="6"/>
  <c r="BH50" i="4"/>
  <c r="BC23" i="6"/>
  <c r="BC61" i="6"/>
  <c r="BC166" i="6"/>
  <c r="BC169" i="6" s="1"/>
  <c r="BC64" i="6"/>
  <c r="BC87" i="6" s="1"/>
  <c r="BC212" i="6" s="1"/>
  <c r="BC26" i="6"/>
  <c r="BA202" i="6"/>
  <c r="CE153" i="6" l="1"/>
  <c r="BI50" i="4"/>
  <c r="BI81" i="4" s="1"/>
  <c r="BC68" i="6"/>
  <c r="BC104" i="6" s="1"/>
  <c r="BC18" i="12" s="1"/>
  <c r="BC164" i="6"/>
  <c r="BC86" i="6"/>
  <c r="BC88" i="6" s="1"/>
  <c r="BB211" i="6"/>
  <c r="BB213" i="6" s="1"/>
  <c r="BK31" i="4"/>
  <c r="BJ35" i="4"/>
  <c r="BJ36" i="4"/>
  <c r="BJ37" i="4"/>
  <c r="BJ38" i="4"/>
  <c r="BE103" i="4"/>
  <c r="BE22" i="6" s="1"/>
  <c r="BE113" i="4"/>
  <c r="BE115" i="4" s="1"/>
  <c r="BF97" i="4"/>
  <c r="BF99" i="4" s="1"/>
  <c r="BG92" i="4"/>
  <c r="BG85" i="4"/>
  <c r="BG93" i="4"/>
  <c r="BG91" i="4"/>
  <c r="BG86" i="4"/>
  <c r="BG89" i="4"/>
  <c r="BG95" i="4"/>
  <c r="BG94" i="4"/>
  <c r="BG87" i="4"/>
  <c r="BG84" i="4"/>
  <c r="BG90" i="4"/>
  <c r="BG88" i="4"/>
  <c r="BB235" i="6"/>
  <c r="BB56" i="12" s="1"/>
  <c r="BB203" i="6"/>
  <c r="AZ250" i="6"/>
  <c r="BA57" i="12"/>
  <c r="BA233" i="6"/>
  <c r="BA218" i="6"/>
  <c r="BD166" i="6"/>
  <c r="BD169" i="6" s="1"/>
  <c r="BD23" i="6"/>
  <c r="BD64" i="6"/>
  <c r="BD87" i="6" s="1"/>
  <c r="BD212" i="6" s="1"/>
  <c r="BD61" i="6"/>
  <c r="BD26" i="6"/>
  <c r="BB202" i="6"/>
  <c r="BA216" i="6"/>
  <c r="BA94" i="6"/>
  <c r="BA96" i="6" s="1"/>
  <c r="BH81" i="4"/>
  <c r="BH101" i="4"/>
  <c r="CD15" i="6"/>
  <c r="BC168" i="6"/>
  <c r="BC190" i="6"/>
  <c r="BC194" i="6"/>
  <c r="BC195" i="6" s="1"/>
  <c r="BC227" i="6" s="1"/>
  <c r="BC189" i="6"/>
  <c r="BB91" i="6"/>
  <c r="BB92" i="6"/>
  <c r="BB90" i="6"/>
  <c r="BA217" i="6"/>
  <c r="BB234" i="6"/>
  <c r="BB55" i="12" s="1"/>
  <c r="BB205" i="6"/>
  <c r="CF153" i="6" l="1"/>
  <c r="BI101" i="4"/>
  <c r="BI87" i="4"/>
  <c r="BI94" i="4"/>
  <c r="BI89" i="4"/>
  <c r="BI93" i="4"/>
  <c r="BI92" i="4"/>
  <c r="BI86" i="4"/>
  <c r="BI95" i="4"/>
  <c r="BI85" i="4"/>
  <c r="BI84" i="4"/>
  <c r="BI88" i="4"/>
  <c r="BI90" i="4"/>
  <c r="BI91" i="4"/>
  <c r="BC203" i="6"/>
  <c r="BC235" i="6"/>
  <c r="BC56" i="12" s="1"/>
  <c r="BC234" i="6"/>
  <c r="BC55" i="12" s="1"/>
  <c r="BC205" i="6"/>
  <c r="BD164" i="6"/>
  <c r="BD86" i="6"/>
  <c r="BD88" i="6" s="1"/>
  <c r="CE15" i="6"/>
  <c r="BD189" i="6"/>
  <c r="BD190" i="6"/>
  <c r="BD194" i="6"/>
  <c r="BD195" i="6" s="1"/>
  <c r="BD227" i="6" s="1"/>
  <c r="BD168" i="6"/>
  <c r="BG97" i="4"/>
  <c r="BG99" i="4" s="1"/>
  <c r="BJ50" i="4"/>
  <c r="BB57" i="12"/>
  <c r="BB233" i="6"/>
  <c r="BD68" i="6"/>
  <c r="BD104" i="6" s="1"/>
  <c r="BD18" i="12" s="1"/>
  <c r="BC202" i="6"/>
  <c r="BK36" i="4"/>
  <c r="BL31" i="4"/>
  <c r="BK35" i="4"/>
  <c r="BK38" i="4"/>
  <c r="BK37" i="4"/>
  <c r="BF113" i="4"/>
  <c r="BF115" i="4" s="1"/>
  <c r="BF103" i="4"/>
  <c r="BF22" i="6" s="1"/>
  <c r="BB216" i="6"/>
  <c r="BB94" i="6"/>
  <c r="BB96" i="6" s="1"/>
  <c r="BH89" i="4"/>
  <c r="BH92" i="4"/>
  <c r="BH85" i="4"/>
  <c r="BH87" i="4"/>
  <c r="BH86" i="4"/>
  <c r="BH93" i="4"/>
  <c r="BH91" i="4"/>
  <c r="BH95" i="4"/>
  <c r="BH90" i="4"/>
  <c r="BH84" i="4"/>
  <c r="BH94" i="4"/>
  <c r="BH88" i="4"/>
  <c r="BB218" i="6"/>
  <c r="BB217" i="6"/>
  <c r="BA125" i="6"/>
  <c r="BA126" i="6" s="1"/>
  <c r="BC92" i="6"/>
  <c r="BC91" i="6"/>
  <c r="BC90" i="6"/>
  <c r="BA220" i="6"/>
  <c r="BA222" i="6" s="1"/>
  <c r="BC211" i="6"/>
  <c r="BC213" i="6" s="1"/>
  <c r="BE64" i="6"/>
  <c r="BE87" i="6" s="1"/>
  <c r="BE212" i="6" s="1"/>
  <c r="BE166" i="6"/>
  <c r="BE169" i="6" s="1"/>
  <c r="BE23" i="6"/>
  <c r="BE61" i="6"/>
  <c r="BE26" i="6"/>
  <c r="CG153" i="6" l="1"/>
  <c r="BI97" i="4"/>
  <c r="BI99" i="4" s="1"/>
  <c r="BI103" i="4" s="1"/>
  <c r="BI22" i="6" s="1"/>
  <c r="BH97" i="4"/>
  <c r="BH99" i="4" s="1"/>
  <c r="BH113" i="4" s="1"/>
  <c r="BH115" i="4" s="1"/>
  <c r="BB220" i="6"/>
  <c r="BB222" i="6" s="1"/>
  <c r="BD202" i="6"/>
  <c r="BF23" i="6"/>
  <c r="BF166" i="6"/>
  <c r="BF169" i="6" s="1"/>
  <c r="BF64" i="6"/>
  <c r="BF87" i="6" s="1"/>
  <c r="BF212" i="6" s="1"/>
  <c r="BF61" i="6"/>
  <c r="BF26" i="6"/>
  <c r="BD234" i="6"/>
  <c r="BD55" i="12" s="1"/>
  <c r="BD205" i="6"/>
  <c r="BD203" i="6"/>
  <c r="BD235" i="6"/>
  <c r="BD56" i="12" s="1"/>
  <c r="BC94" i="6"/>
  <c r="BC96" i="6" s="1"/>
  <c r="BC216" i="6"/>
  <c r="BK50" i="4"/>
  <c r="BC218" i="6"/>
  <c r="CF15" i="6"/>
  <c r="BC217" i="6"/>
  <c r="BL35" i="4"/>
  <c r="BL36" i="4"/>
  <c r="BL38" i="4"/>
  <c r="BL37" i="4"/>
  <c r="BM31" i="4"/>
  <c r="BD92" i="6"/>
  <c r="BD91" i="6"/>
  <c r="BD90" i="6"/>
  <c r="BD211" i="6"/>
  <c r="BD213" i="6" s="1"/>
  <c r="BC57" i="12"/>
  <c r="BC233" i="6"/>
  <c r="BE68" i="6"/>
  <c r="BE104" i="6" s="1"/>
  <c r="BE18" i="12" s="1"/>
  <c r="BA250" i="6"/>
  <c r="BJ81" i="4"/>
  <c r="BJ101" i="4"/>
  <c r="BE164" i="6"/>
  <c r="BE86" i="6"/>
  <c r="BE88" i="6" s="1"/>
  <c r="BG103" i="4"/>
  <c r="BG22" i="6" s="1"/>
  <c r="BG113" i="4"/>
  <c r="BG115" i="4" s="1"/>
  <c r="BE168" i="6"/>
  <c r="BE190" i="6"/>
  <c r="BE194" i="6"/>
  <c r="BE195" i="6" s="1"/>
  <c r="BE227" i="6" s="1"/>
  <c r="BE189" i="6"/>
  <c r="BB125" i="6"/>
  <c r="BB126" i="6" s="1"/>
  <c r="CH153" i="6" l="1"/>
  <c r="BI113" i="4"/>
  <c r="BI115" i="4" s="1"/>
  <c r="BH103" i="4"/>
  <c r="BH22" i="6" s="1"/>
  <c r="BH166" i="6" s="1"/>
  <c r="BH169" i="6" s="1"/>
  <c r="BE235" i="6"/>
  <c r="BE56" i="12" s="1"/>
  <c r="BE203" i="6"/>
  <c r="BF68" i="6"/>
  <c r="BF104" i="6" s="1"/>
  <c r="BF18" i="12" s="1"/>
  <c r="BE234" i="6"/>
  <c r="BE55" i="12" s="1"/>
  <c r="BE205" i="6"/>
  <c r="BD216" i="6"/>
  <c r="BD94" i="6"/>
  <c r="BD96" i="6" s="1"/>
  <c r="BK101" i="4"/>
  <c r="BK81" i="4"/>
  <c r="BF189" i="6"/>
  <c r="BF190" i="6"/>
  <c r="BF168" i="6"/>
  <c r="BF194" i="6"/>
  <c r="BF195" i="6" s="1"/>
  <c r="BF227" i="6" s="1"/>
  <c r="BL50" i="4"/>
  <c r="BG166" i="6"/>
  <c r="BG169" i="6" s="1"/>
  <c r="BG64" i="6"/>
  <c r="BG87" i="6" s="1"/>
  <c r="BG212" i="6" s="1"/>
  <c r="BG23" i="6"/>
  <c r="BG61" i="6"/>
  <c r="BG26" i="6"/>
  <c r="BD217" i="6"/>
  <c r="BF164" i="6"/>
  <c r="BF86" i="6"/>
  <c r="BF88" i="6" s="1"/>
  <c r="CG15" i="6"/>
  <c r="BD218" i="6"/>
  <c r="BC220" i="6"/>
  <c r="BC222" i="6" s="1"/>
  <c r="BE202" i="6"/>
  <c r="BE90" i="6"/>
  <c r="BE91" i="6"/>
  <c r="BE92" i="6"/>
  <c r="BC125" i="6"/>
  <c r="BC126" i="6" s="1"/>
  <c r="BD57" i="12"/>
  <c r="BD233" i="6"/>
  <c r="BE211" i="6"/>
  <c r="BE213" i="6" s="1"/>
  <c r="BM37" i="4"/>
  <c r="BM35" i="4"/>
  <c r="BM36" i="4"/>
  <c r="BM38" i="4"/>
  <c r="BN31" i="4"/>
  <c r="BI23" i="6"/>
  <c r="BI64" i="6"/>
  <c r="BI87" i="6" s="1"/>
  <c r="BI212" i="6" s="1"/>
  <c r="BI166" i="6"/>
  <c r="BI169" i="6" s="1"/>
  <c r="BI61" i="6"/>
  <c r="BI26" i="6"/>
  <c r="BB250" i="6"/>
  <c r="BJ94" i="4"/>
  <c r="BJ91" i="4"/>
  <c r="BJ93" i="4"/>
  <c r="BJ86" i="4"/>
  <c r="BJ84" i="4"/>
  <c r="BJ92" i="4"/>
  <c r="BJ90" i="4"/>
  <c r="BJ88" i="4"/>
  <c r="BJ95" i="4"/>
  <c r="BJ89" i="4"/>
  <c r="BJ85" i="4"/>
  <c r="BJ87" i="4"/>
  <c r="BH26" i="6" l="1"/>
  <c r="BH23" i="6"/>
  <c r="BH164" i="6" s="1"/>
  <c r="BH61" i="6"/>
  <c r="BH64" i="6"/>
  <c r="BH87" i="6" s="1"/>
  <c r="BH212" i="6" s="1"/>
  <c r="CI153" i="6"/>
  <c r="BH68" i="6"/>
  <c r="BH104" i="6" s="1"/>
  <c r="BH18" i="12" s="1"/>
  <c r="BI68" i="6"/>
  <c r="BI104" i="6" s="1"/>
  <c r="BI18" i="12" s="1"/>
  <c r="BE217" i="6"/>
  <c r="BE216" i="6"/>
  <c r="BE94" i="6"/>
  <c r="BE96" i="6" s="1"/>
  <c r="BG68" i="6"/>
  <c r="BG104" i="6" s="1"/>
  <c r="BG18" i="12" s="1"/>
  <c r="BD125" i="6"/>
  <c r="BD126" i="6" s="1"/>
  <c r="BE218" i="6"/>
  <c r="BM50" i="4"/>
  <c r="BG86" i="6"/>
  <c r="BG88" i="6" s="1"/>
  <c r="BG164" i="6"/>
  <c r="BG190" i="6"/>
  <c r="BG189" i="6"/>
  <c r="BG194" i="6"/>
  <c r="BG195" i="6" s="1"/>
  <c r="BG227" i="6" s="1"/>
  <c r="BG168" i="6"/>
  <c r="BL81" i="4"/>
  <c r="BL101" i="4"/>
  <c r="BH189" i="6"/>
  <c r="BH190" i="6"/>
  <c r="BH194" i="6"/>
  <c r="BH195" i="6" s="1"/>
  <c r="BH227" i="6" s="1"/>
  <c r="BH168" i="6"/>
  <c r="BC250" i="6"/>
  <c r="BF202" i="6"/>
  <c r="BI164" i="6"/>
  <c r="BI86" i="6"/>
  <c r="BI88" i="6" s="1"/>
  <c r="BH86" i="6"/>
  <c r="BH88" i="6" s="1"/>
  <c r="BF235" i="6"/>
  <c r="BF56" i="12" s="1"/>
  <c r="BF203" i="6"/>
  <c r="BK90" i="4"/>
  <c r="BK94" i="4"/>
  <c r="BK88" i="4"/>
  <c r="BK91" i="4"/>
  <c r="BK85" i="4"/>
  <c r="BK93" i="4"/>
  <c r="BK84" i="4"/>
  <c r="BK95" i="4"/>
  <c r="BK86" i="4"/>
  <c r="BK87" i="4"/>
  <c r="BK89" i="4"/>
  <c r="BK92" i="4"/>
  <c r="BJ97" i="4"/>
  <c r="BJ99" i="4" s="1"/>
  <c r="BN37" i="4"/>
  <c r="BN38" i="4"/>
  <c r="BN35" i="4"/>
  <c r="BO31" i="4"/>
  <c r="BN36" i="4"/>
  <c r="BE57" i="12"/>
  <c r="BE233" i="6"/>
  <c r="BD220" i="6"/>
  <c r="BD222" i="6" s="1"/>
  <c r="CH15" i="6"/>
  <c r="BF90" i="6"/>
  <c r="BF91" i="6"/>
  <c r="BF92" i="6"/>
  <c r="BI168" i="6"/>
  <c r="BI189" i="6"/>
  <c r="BI194" i="6"/>
  <c r="BI195" i="6" s="1"/>
  <c r="BI227" i="6" s="1"/>
  <c r="BI190" i="6"/>
  <c r="BF211" i="6"/>
  <c r="BF213" i="6" s="1"/>
  <c r="BF234" i="6"/>
  <c r="BF55" i="12" s="1"/>
  <c r="BF205" i="6"/>
  <c r="CJ153" i="6" l="1"/>
  <c r="BH202" i="6"/>
  <c r="BF216" i="6"/>
  <c r="BF94" i="6"/>
  <c r="BF96" i="6" s="1"/>
  <c r="BF217" i="6"/>
  <c r="BH90" i="6"/>
  <c r="BH92" i="6"/>
  <c r="BH91" i="6"/>
  <c r="BL85" i="4"/>
  <c r="BL84" i="4"/>
  <c r="BL95" i="4"/>
  <c r="BL90" i="4"/>
  <c r="BL87" i="4"/>
  <c r="BL88" i="4"/>
  <c r="BL89" i="4"/>
  <c r="BL91" i="4"/>
  <c r="BL93" i="4"/>
  <c r="BL86" i="4"/>
  <c r="BL92" i="4"/>
  <c r="BL94" i="4"/>
  <c r="BG202" i="6"/>
  <c r="BH203" i="6"/>
  <c r="BH235" i="6"/>
  <c r="BH56" i="12" s="1"/>
  <c r="BI92" i="6"/>
  <c r="BI90" i="6"/>
  <c r="BI91" i="6"/>
  <c r="BO36" i="4"/>
  <c r="BP31" i="4"/>
  <c r="BO37" i="4"/>
  <c r="BO38" i="4"/>
  <c r="BO35" i="4"/>
  <c r="BO50" i="4" s="1"/>
  <c r="BK97" i="4"/>
  <c r="BK99" i="4" s="1"/>
  <c r="BI211" i="6"/>
  <c r="BI213" i="6" s="1"/>
  <c r="BG234" i="6"/>
  <c r="BG55" i="12" s="1"/>
  <c r="BG205" i="6"/>
  <c r="BG211" i="6"/>
  <c r="BG213" i="6" s="1"/>
  <c r="BM81" i="4"/>
  <c r="BM101" i="4"/>
  <c r="BJ113" i="4"/>
  <c r="BJ115" i="4" s="1"/>
  <c r="BJ103" i="4"/>
  <c r="BJ22" i="6" s="1"/>
  <c r="BH234" i="6"/>
  <c r="BH55" i="12" s="1"/>
  <c r="BH205" i="6"/>
  <c r="BI203" i="6"/>
  <c r="BI235" i="6"/>
  <c r="BI56" i="12" s="1"/>
  <c r="BD250" i="6"/>
  <c r="BE125" i="6"/>
  <c r="BE126" i="6" s="1"/>
  <c r="BH211" i="6"/>
  <c r="BH213" i="6" s="1"/>
  <c r="CI15" i="6"/>
  <c r="BF233" i="6"/>
  <c r="BF57" i="12"/>
  <c r="BE220" i="6"/>
  <c r="BE222" i="6" s="1"/>
  <c r="BG92" i="6"/>
  <c r="BG90" i="6"/>
  <c r="BG91" i="6"/>
  <c r="BF218" i="6"/>
  <c r="BI234" i="6"/>
  <c r="BI55" i="12" s="1"/>
  <c r="BI205" i="6"/>
  <c r="BN50" i="4"/>
  <c r="BI202" i="6"/>
  <c r="BG235" i="6"/>
  <c r="BG56" i="12" s="1"/>
  <c r="BG203" i="6"/>
  <c r="CK153" i="6" l="1"/>
  <c r="BM88" i="4"/>
  <c r="BM86" i="4"/>
  <c r="BM90" i="4"/>
  <c r="BM93" i="4"/>
  <c r="BM91" i="4"/>
  <c r="BM84" i="4"/>
  <c r="BM94" i="4"/>
  <c r="BM87" i="4"/>
  <c r="BM85" i="4"/>
  <c r="BM95" i="4"/>
  <c r="BM89" i="4"/>
  <c r="BM92" i="4"/>
  <c r="BG217" i="6"/>
  <c r="BH218" i="6"/>
  <c r="BH216" i="6"/>
  <c r="BH94" i="6"/>
  <c r="BH96" i="6" s="1"/>
  <c r="BK113" i="4"/>
  <c r="BK115" i="4" s="1"/>
  <c r="BK103" i="4"/>
  <c r="BK22" i="6" s="1"/>
  <c r="BE250" i="6"/>
  <c r="BO81" i="4"/>
  <c r="BO101" i="4"/>
  <c r="BG218" i="6"/>
  <c r="BP36" i="4"/>
  <c r="BQ31" i="4"/>
  <c r="BP37" i="4"/>
  <c r="BP35" i="4"/>
  <c r="BP38" i="4"/>
  <c r="BL97" i="4"/>
  <c r="BL99" i="4" s="1"/>
  <c r="BH217" i="6"/>
  <c r="BG57" i="12"/>
  <c r="BG233" i="6"/>
  <c r="BI57" i="12"/>
  <c r="BI233" i="6"/>
  <c r="BF125" i="6"/>
  <c r="BF126" i="6" s="1"/>
  <c r="CJ15" i="6"/>
  <c r="BJ23" i="6"/>
  <c r="BJ61" i="6"/>
  <c r="BJ64" i="6"/>
  <c r="BJ87" i="6" s="1"/>
  <c r="BJ212" i="6" s="1"/>
  <c r="BJ166" i="6"/>
  <c r="BJ169" i="6" s="1"/>
  <c r="BJ26" i="6"/>
  <c r="BI217" i="6"/>
  <c r="BF220" i="6"/>
  <c r="BF222" i="6" s="1"/>
  <c r="BN81" i="4"/>
  <c r="BN101" i="4"/>
  <c r="BI216" i="6"/>
  <c r="BI94" i="6"/>
  <c r="BI96" i="6" s="1"/>
  <c r="BG216" i="6"/>
  <c r="BG94" i="6"/>
  <c r="BG96" i="6" s="1"/>
  <c r="BI218" i="6"/>
  <c r="BH57" i="12"/>
  <c r="BH233" i="6"/>
  <c r="CL153" i="6" l="1"/>
  <c r="BJ68" i="6"/>
  <c r="BJ104" i="6" s="1"/>
  <c r="BJ18" i="12" s="1"/>
  <c r="BF250" i="6"/>
  <c r="BG125" i="6"/>
  <c r="BG126" i="6" s="1"/>
  <c r="BJ86" i="6"/>
  <c r="BJ88" i="6" s="1"/>
  <c r="BJ164" i="6"/>
  <c r="BL103" i="4"/>
  <c r="BL22" i="6" s="1"/>
  <c r="BL113" i="4"/>
  <c r="BL115" i="4" s="1"/>
  <c r="BG220" i="6"/>
  <c r="BG222" i="6" s="1"/>
  <c r="BK166" i="6"/>
  <c r="BK169" i="6" s="1"/>
  <c r="BK61" i="6"/>
  <c r="BK64" i="6"/>
  <c r="BK87" i="6" s="1"/>
  <c r="BK212" i="6" s="1"/>
  <c r="BK23" i="6"/>
  <c r="BK26" i="6"/>
  <c r="BO92" i="4"/>
  <c r="BO87" i="4"/>
  <c r="BO85" i="4"/>
  <c r="BO95" i="4"/>
  <c r="BO89" i="4"/>
  <c r="BO84" i="4"/>
  <c r="BO91" i="4"/>
  <c r="BO93" i="4"/>
  <c r="BO94" i="4"/>
  <c r="BO88" i="4"/>
  <c r="BO90" i="4"/>
  <c r="BO86" i="4"/>
  <c r="BP50" i="4"/>
  <c r="BM97" i="4"/>
  <c r="BM99" i="4" s="1"/>
  <c r="BJ190" i="6"/>
  <c r="BJ194" i="6"/>
  <c r="BJ195" i="6" s="1"/>
  <c r="BJ227" i="6" s="1"/>
  <c r="BJ189" i="6"/>
  <c r="BJ168" i="6"/>
  <c r="BI125" i="6"/>
  <c r="BI126" i="6" s="1"/>
  <c r="CK15" i="6"/>
  <c r="BQ37" i="4"/>
  <c r="BR31" i="4"/>
  <c r="BQ38" i="4"/>
  <c r="BQ35" i="4"/>
  <c r="BQ36" i="4"/>
  <c r="BH125" i="6"/>
  <c r="BH126" i="6" s="1"/>
  <c r="BI220" i="6"/>
  <c r="BI222" i="6" s="1"/>
  <c r="BH220" i="6"/>
  <c r="BH222" i="6" s="1"/>
  <c r="BN94" i="4"/>
  <c r="BN84" i="4"/>
  <c r="BN90" i="4"/>
  <c r="BN86" i="4"/>
  <c r="BN95" i="4"/>
  <c r="BN88" i="4"/>
  <c r="BN85" i="4"/>
  <c r="BN91" i="4"/>
  <c r="BN92" i="4"/>
  <c r="BN89" i="4"/>
  <c r="BN93" i="4"/>
  <c r="BN87" i="4"/>
  <c r="CM153" i="6" l="1"/>
  <c r="BK68" i="6"/>
  <c r="BK104" i="6" s="1"/>
  <c r="BK18" i="12" s="1"/>
  <c r="BI250" i="6"/>
  <c r="BJ203" i="6"/>
  <c r="BJ235" i="6"/>
  <c r="BJ56" i="12" s="1"/>
  <c r="BO97" i="4"/>
  <c r="BO99" i="4" s="1"/>
  <c r="BJ234" i="6"/>
  <c r="BJ55" i="12" s="1"/>
  <c r="BJ205" i="6"/>
  <c r="BH250" i="6"/>
  <c r="BQ50" i="4"/>
  <c r="BM103" i="4"/>
  <c r="BM22" i="6" s="1"/>
  <c r="BM113" i="4"/>
  <c r="BM115" i="4" s="1"/>
  <c r="BK164" i="6"/>
  <c r="BK86" i="6"/>
  <c r="BK88" i="6" s="1"/>
  <c r="BJ211" i="6"/>
  <c r="BJ213" i="6" s="1"/>
  <c r="BJ202" i="6"/>
  <c r="BP101" i="4"/>
  <c r="BP81" i="4"/>
  <c r="BN97" i="4"/>
  <c r="BN99" i="4" s="1"/>
  <c r="BR36" i="4"/>
  <c r="BR35" i="4"/>
  <c r="BS31" i="4"/>
  <c r="BR37" i="4"/>
  <c r="BR38" i="4"/>
  <c r="BK190" i="6"/>
  <c r="BK194" i="6"/>
  <c r="BK195" i="6" s="1"/>
  <c r="BK227" i="6" s="1"/>
  <c r="BK189" i="6"/>
  <c r="BK168" i="6"/>
  <c r="BG250" i="6"/>
  <c r="BL23" i="6"/>
  <c r="BL166" i="6"/>
  <c r="BL169" i="6" s="1"/>
  <c r="BL64" i="6"/>
  <c r="BL87" i="6" s="1"/>
  <c r="BL212" i="6" s="1"/>
  <c r="BL61" i="6"/>
  <c r="BL26" i="6"/>
  <c r="BJ90" i="6"/>
  <c r="BJ92" i="6"/>
  <c r="BJ91" i="6"/>
  <c r="CL15" i="6"/>
  <c r="CN153" i="6" l="1"/>
  <c r="BL68" i="6"/>
  <c r="BL104" i="6" s="1"/>
  <c r="BL18" i="12" s="1"/>
  <c r="BM23" i="6"/>
  <c r="BM166" i="6"/>
  <c r="BM169" i="6" s="1"/>
  <c r="BM64" i="6"/>
  <c r="BM87" i="6" s="1"/>
  <c r="BM212" i="6" s="1"/>
  <c r="BM61" i="6"/>
  <c r="BM26" i="6"/>
  <c r="BL190" i="6"/>
  <c r="BL189" i="6"/>
  <c r="BL194" i="6"/>
  <c r="BL195" i="6" s="1"/>
  <c r="BL227" i="6" s="1"/>
  <c r="BL168" i="6"/>
  <c r="BN113" i="4"/>
  <c r="BN115" i="4" s="1"/>
  <c r="BN103" i="4"/>
  <c r="BN22" i="6" s="1"/>
  <c r="BT31" i="4"/>
  <c r="BS38" i="4"/>
  <c r="BS37" i="4"/>
  <c r="BS35" i="4"/>
  <c r="BS36" i="4"/>
  <c r="BR50" i="4"/>
  <c r="BP93" i="4"/>
  <c r="BP90" i="4"/>
  <c r="BP84" i="4"/>
  <c r="BP92" i="4"/>
  <c r="BP86" i="4"/>
  <c r="BP88" i="4"/>
  <c r="BP85" i="4"/>
  <c r="BP95" i="4"/>
  <c r="BP94" i="4"/>
  <c r="BP89" i="4"/>
  <c r="BP91" i="4"/>
  <c r="BP87" i="4"/>
  <c r="BL86" i="6"/>
  <c r="BL88" i="6" s="1"/>
  <c r="BL164" i="6"/>
  <c r="BO103" i="4"/>
  <c r="BO22" i="6" s="1"/>
  <c r="BO113" i="4"/>
  <c r="BO115" i="4" s="1"/>
  <c r="BJ57" i="12"/>
  <c r="BJ233" i="6"/>
  <c r="BK234" i="6"/>
  <c r="BK55" i="12" s="1"/>
  <c r="BK205" i="6"/>
  <c r="CM15" i="6"/>
  <c r="BK235" i="6"/>
  <c r="BK56" i="12" s="1"/>
  <c r="BK203" i="6"/>
  <c r="BQ81" i="4"/>
  <c r="BQ101" i="4"/>
  <c r="BJ217" i="6"/>
  <c r="BK202" i="6"/>
  <c r="BJ218" i="6"/>
  <c r="BK91" i="6"/>
  <c r="BK92" i="6"/>
  <c r="BK90" i="6"/>
  <c r="BJ216" i="6"/>
  <c r="BJ94" i="6"/>
  <c r="BJ96" i="6" s="1"/>
  <c r="BK211" i="6"/>
  <c r="BK213" i="6" s="1"/>
  <c r="CO153" i="6" l="1"/>
  <c r="BS50" i="4"/>
  <c r="BS101" i="4" s="1"/>
  <c r="BK217" i="6"/>
  <c r="BN23" i="6"/>
  <c r="BN61" i="6"/>
  <c r="BN166" i="6"/>
  <c r="BN169" i="6" s="1"/>
  <c r="BN64" i="6"/>
  <c r="BN87" i="6" s="1"/>
  <c r="BN212" i="6" s="1"/>
  <c r="BN26" i="6"/>
  <c r="BL202" i="6"/>
  <c r="BO61" i="6"/>
  <c r="BO64" i="6"/>
  <c r="BO87" i="6" s="1"/>
  <c r="BO212" i="6" s="1"/>
  <c r="BO23" i="6"/>
  <c r="BO166" i="6"/>
  <c r="BO169" i="6" s="1"/>
  <c r="BO26" i="6"/>
  <c r="BP97" i="4"/>
  <c r="BP99" i="4" s="1"/>
  <c r="BL211" i="6"/>
  <c r="BL213" i="6" s="1"/>
  <c r="BR81" i="4"/>
  <c r="BR101" i="4"/>
  <c r="BL234" i="6"/>
  <c r="BL55" i="12" s="1"/>
  <c r="BL205" i="6"/>
  <c r="BQ87" i="4"/>
  <c r="BQ93" i="4"/>
  <c r="BQ95" i="4"/>
  <c r="BQ91" i="4"/>
  <c r="BQ92" i="4"/>
  <c r="BQ84" i="4"/>
  <c r="BQ90" i="4"/>
  <c r="BQ85" i="4"/>
  <c r="BQ88" i="4"/>
  <c r="BQ94" i="4"/>
  <c r="BQ86" i="4"/>
  <c r="BQ89" i="4"/>
  <c r="BL92" i="6"/>
  <c r="BL91" i="6"/>
  <c r="BL90" i="6"/>
  <c r="BM68" i="6"/>
  <c r="BM104" i="6" s="1"/>
  <c r="BM18" i="12" s="1"/>
  <c r="BJ125" i="6"/>
  <c r="BJ126" i="6" s="1"/>
  <c r="BJ220" i="6"/>
  <c r="BJ222" i="6" s="1"/>
  <c r="BK57" i="12"/>
  <c r="BK233" i="6"/>
  <c r="BL203" i="6"/>
  <c r="BL235" i="6"/>
  <c r="BL56" i="12" s="1"/>
  <c r="BK216" i="6"/>
  <c r="BK94" i="6"/>
  <c r="BK96" i="6" s="1"/>
  <c r="BM190" i="6"/>
  <c r="BM189" i="6"/>
  <c r="BM194" i="6"/>
  <c r="BM195" i="6" s="1"/>
  <c r="BM227" i="6" s="1"/>
  <c r="BM168" i="6"/>
  <c r="BK218" i="6"/>
  <c r="CN15" i="6"/>
  <c r="BT35" i="4"/>
  <c r="BT38" i="4"/>
  <c r="BU31" i="4"/>
  <c r="BT37" i="4"/>
  <c r="BT36" i="4"/>
  <c r="BM86" i="6"/>
  <c r="BM88" i="6" s="1"/>
  <c r="BM164" i="6"/>
  <c r="BS81" i="4" l="1"/>
  <c r="BS92" i="4" s="1"/>
  <c r="BQ97" i="4"/>
  <c r="BQ99" i="4" s="1"/>
  <c r="BQ103" i="4" s="1"/>
  <c r="BQ22" i="6" s="1"/>
  <c r="BM235" i="6"/>
  <c r="BM56" i="12" s="1"/>
  <c r="BM203" i="6"/>
  <c r="BU38" i="4"/>
  <c r="BV31" i="4"/>
  <c r="BU36" i="4"/>
  <c r="BU37" i="4"/>
  <c r="BU35" i="4"/>
  <c r="BK125" i="6"/>
  <c r="BK126" i="6" s="1"/>
  <c r="BM91" i="6"/>
  <c r="BM90" i="6"/>
  <c r="BM92" i="6"/>
  <c r="BL233" i="6"/>
  <c r="BL57" i="12"/>
  <c r="BK220" i="6"/>
  <c r="BK222" i="6" s="1"/>
  <c r="BN68" i="6"/>
  <c r="BN104" i="6" s="1"/>
  <c r="BN18" i="12" s="1"/>
  <c r="BN190" i="6"/>
  <c r="BN189" i="6"/>
  <c r="BN194" i="6"/>
  <c r="BN195" i="6" s="1"/>
  <c r="BN227" i="6" s="1"/>
  <c r="BN168" i="6"/>
  <c r="BM234" i="6"/>
  <c r="BM55" i="12" s="1"/>
  <c r="BM205" i="6"/>
  <c r="BS86" i="4"/>
  <c r="BS85" i="4"/>
  <c r="BS95" i="4"/>
  <c r="BS94" i="4"/>
  <c r="BL217" i="6"/>
  <c r="BN86" i="6"/>
  <c r="BN88" i="6" s="1"/>
  <c r="BN164" i="6"/>
  <c r="BP113" i="4"/>
  <c r="BP115" i="4" s="1"/>
  <c r="BP103" i="4"/>
  <c r="BP22" i="6" s="1"/>
  <c r="BL94" i="6"/>
  <c r="BL96" i="6" s="1"/>
  <c r="BL216" i="6"/>
  <c r="BL218" i="6"/>
  <c r="BO68" i="6"/>
  <c r="BO104" i="6" s="1"/>
  <c r="BO18" i="12" s="1"/>
  <c r="BT50" i="4"/>
  <c r="CO15" i="6"/>
  <c r="BR91" i="4"/>
  <c r="BR90" i="4"/>
  <c r="BR92" i="4"/>
  <c r="BR84" i="4"/>
  <c r="BR94" i="4"/>
  <c r="BR85" i="4"/>
  <c r="BR95" i="4"/>
  <c r="BR87" i="4"/>
  <c r="BR88" i="4"/>
  <c r="BR93" i="4"/>
  <c r="BR89" i="4"/>
  <c r="BR86" i="4"/>
  <c r="BM202" i="6"/>
  <c r="BJ250" i="6"/>
  <c r="BO194" i="6"/>
  <c r="BO195" i="6" s="1"/>
  <c r="BO227" i="6" s="1"/>
  <c r="BO168" i="6"/>
  <c r="BO189" i="6"/>
  <c r="BO190" i="6"/>
  <c r="BM211" i="6"/>
  <c r="BM213" i="6" s="1"/>
  <c r="BO86" i="6"/>
  <c r="BO88" i="6" s="1"/>
  <c r="BO164" i="6"/>
  <c r="BS88" i="4" l="1"/>
  <c r="BS89" i="4"/>
  <c r="BS87" i="4"/>
  <c r="BQ113" i="4"/>
  <c r="BQ115" i="4" s="1"/>
  <c r="BS93" i="4"/>
  <c r="BS91" i="4"/>
  <c r="BS90" i="4"/>
  <c r="BS84" i="4"/>
  <c r="BU50" i="4"/>
  <c r="BU101" i="4" s="1"/>
  <c r="BR97" i="4"/>
  <c r="BR99" i="4" s="1"/>
  <c r="BP166" i="6"/>
  <c r="BP169" i="6" s="1"/>
  <c r="BP64" i="6"/>
  <c r="BP87" i="6" s="1"/>
  <c r="BP212" i="6" s="1"/>
  <c r="BP23" i="6"/>
  <c r="BP61" i="6"/>
  <c r="BP26" i="6"/>
  <c r="BN211" i="6"/>
  <c r="BN213" i="6" s="1"/>
  <c r="BM94" i="6"/>
  <c r="BM96" i="6" s="1"/>
  <c r="BM216" i="6"/>
  <c r="BO202" i="6"/>
  <c r="BO211" i="6"/>
  <c r="BO213" i="6" s="1"/>
  <c r="BN92" i="6"/>
  <c r="BN91" i="6"/>
  <c r="BN90" i="6"/>
  <c r="BO91" i="6"/>
  <c r="BO92" i="6"/>
  <c r="BO90" i="6"/>
  <c r="BQ64" i="6"/>
  <c r="BQ87" i="6" s="1"/>
  <c r="BQ212" i="6" s="1"/>
  <c r="BQ61" i="6"/>
  <c r="BQ23" i="6"/>
  <c r="BQ166" i="6"/>
  <c r="BQ169" i="6" s="1"/>
  <c r="BQ26" i="6"/>
  <c r="BN202" i="6"/>
  <c r="BV37" i="4"/>
  <c r="BV35" i="4"/>
  <c r="BV38" i="4"/>
  <c r="BV36" i="4"/>
  <c r="BW31" i="4"/>
  <c r="BT81" i="4"/>
  <c r="BT101" i="4"/>
  <c r="BN234" i="6"/>
  <c r="BN55" i="12" s="1"/>
  <c r="BN205" i="6"/>
  <c r="BN235" i="6"/>
  <c r="BN56" i="12" s="1"/>
  <c r="BN203" i="6"/>
  <c r="BR113" i="4"/>
  <c r="BR115" i="4" s="1"/>
  <c r="BR103" i="4"/>
  <c r="BR22" i="6" s="1"/>
  <c r="BK250" i="6"/>
  <c r="BM217" i="6"/>
  <c r="BM233" i="6"/>
  <c r="BM57" i="12"/>
  <c r="BO203" i="6"/>
  <c r="BO235" i="6"/>
  <c r="BO56" i="12" s="1"/>
  <c r="BL220" i="6"/>
  <c r="BL222" i="6" s="1"/>
  <c r="BM218" i="6"/>
  <c r="BO234" i="6"/>
  <c r="BO55" i="12" s="1"/>
  <c r="BO205" i="6"/>
  <c r="BL125" i="6"/>
  <c r="BL126" i="6" s="1"/>
  <c r="BS97" i="4" l="1"/>
  <c r="BS99" i="4" s="1"/>
  <c r="BS103" i="4" s="1"/>
  <c r="BS22" i="6" s="1"/>
  <c r="BU81" i="4"/>
  <c r="BU93" i="4" s="1"/>
  <c r="BM220" i="6"/>
  <c r="BM222" i="6" s="1"/>
  <c r="BM250" i="6" s="1"/>
  <c r="BQ68" i="6"/>
  <c r="BQ104" i="6" s="1"/>
  <c r="BQ18" i="12" s="1"/>
  <c r="BP68" i="6"/>
  <c r="BP104" i="6" s="1"/>
  <c r="BP18" i="12" s="1"/>
  <c r="BT85" i="4"/>
  <c r="BT91" i="4"/>
  <c r="BT89" i="4"/>
  <c r="BT84" i="4"/>
  <c r="BT92" i="4"/>
  <c r="BT94" i="4"/>
  <c r="BT95" i="4"/>
  <c r="BT88" i="4"/>
  <c r="BT87" i="4"/>
  <c r="BT93" i="4"/>
  <c r="BT86" i="4"/>
  <c r="BT90" i="4"/>
  <c r="BQ189" i="6"/>
  <c r="BQ194" i="6"/>
  <c r="BQ195" i="6" s="1"/>
  <c r="BQ227" i="6" s="1"/>
  <c r="BQ168" i="6"/>
  <c r="BQ190" i="6"/>
  <c r="BQ164" i="6"/>
  <c r="BQ86" i="6"/>
  <c r="BQ88" i="6" s="1"/>
  <c r="BL250" i="6"/>
  <c r="BM125" i="6"/>
  <c r="BM126" i="6" s="1"/>
  <c r="BW35" i="4"/>
  <c r="BW38" i="4"/>
  <c r="BW36" i="4"/>
  <c r="BW37" i="4"/>
  <c r="BX31" i="4"/>
  <c r="BO216" i="6"/>
  <c r="BO94" i="6"/>
  <c r="BO96" i="6" s="1"/>
  <c r="BV50" i="4"/>
  <c r="BP164" i="6"/>
  <c r="BP86" i="6"/>
  <c r="BP88" i="6" s="1"/>
  <c r="BO57" i="12"/>
  <c r="BO233" i="6"/>
  <c r="BO218" i="6"/>
  <c r="BO217" i="6"/>
  <c r="BR61" i="6"/>
  <c r="BR166" i="6"/>
  <c r="BR169" i="6" s="1"/>
  <c r="BR23" i="6"/>
  <c r="BR64" i="6"/>
  <c r="BR87" i="6" s="1"/>
  <c r="BR212" i="6" s="1"/>
  <c r="BR26" i="6"/>
  <c r="BN233" i="6"/>
  <c r="BN57" i="12"/>
  <c r="BN94" i="6"/>
  <c r="BN96" i="6" s="1"/>
  <c r="BN216" i="6"/>
  <c r="BN217" i="6"/>
  <c r="BN218" i="6"/>
  <c r="BP194" i="6"/>
  <c r="BP195" i="6" s="1"/>
  <c r="BP227" i="6" s="1"/>
  <c r="BP189" i="6"/>
  <c r="BP190" i="6"/>
  <c r="BP168" i="6"/>
  <c r="BS113" i="4" l="1"/>
  <c r="BS115" i="4" s="1"/>
  <c r="BU85" i="4"/>
  <c r="BU89" i="4"/>
  <c r="BU92" i="4"/>
  <c r="BU94" i="4"/>
  <c r="BU90" i="4"/>
  <c r="BU87" i="4"/>
  <c r="BU86" i="4"/>
  <c r="BU84" i="4"/>
  <c r="BU88" i="4"/>
  <c r="BU91" i="4"/>
  <c r="BU95" i="4"/>
  <c r="BR68" i="6"/>
  <c r="BR104" i="6" s="1"/>
  <c r="BR18" i="12" s="1"/>
  <c r="BN125" i="6"/>
  <c r="BN126" i="6" s="1"/>
  <c r="BP92" i="6"/>
  <c r="BP90" i="6"/>
  <c r="BP91" i="6"/>
  <c r="BQ234" i="6"/>
  <c r="BQ55" i="12" s="1"/>
  <c r="BQ205" i="6"/>
  <c r="BV101" i="4"/>
  <c r="BV81" i="4"/>
  <c r="BO220" i="6"/>
  <c r="BO222" i="6" s="1"/>
  <c r="BP203" i="6"/>
  <c r="BP235" i="6"/>
  <c r="BP56" i="12" s="1"/>
  <c r="BO125" i="6"/>
  <c r="BO126" i="6" s="1"/>
  <c r="BY31" i="4"/>
  <c r="BX38" i="4"/>
  <c r="BX37" i="4"/>
  <c r="BX35" i="4"/>
  <c r="BX36" i="4"/>
  <c r="BQ92" i="6"/>
  <c r="BQ91" i="6"/>
  <c r="BQ90" i="6"/>
  <c r="BT97" i="4"/>
  <c r="BT99" i="4" s="1"/>
  <c r="BS23" i="6"/>
  <c r="BS64" i="6"/>
  <c r="BS87" i="6" s="1"/>
  <c r="BS212" i="6" s="1"/>
  <c r="BS166" i="6"/>
  <c r="BS169" i="6" s="1"/>
  <c r="BS61" i="6"/>
  <c r="BS26" i="6"/>
  <c r="BP202" i="6"/>
  <c r="BQ235" i="6"/>
  <c r="BQ56" i="12" s="1"/>
  <c r="BQ203" i="6"/>
  <c r="BP234" i="6"/>
  <c r="BP55" i="12" s="1"/>
  <c r="BP205" i="6"/>
  <c r="BR168" i="6"/>
  <c r="BR189" i="6"/>
  <c r="BR194" i="6"/>
  <c r="BR195" i="6" s="1"/>
  <c r="BR227" i="6" s="1"/>
  <c r="BR190" i="6"/>
  <c r="BQ211" i="6"/>
  <c r="BQ213" i="6" s="1"/>
  <c r="BQ202" i="6"/>
  <c r="BP211" i="6"/>
  <c r="BP213" i="6" s="1"/>
  <c r="BR86" i="6"/>
  <c r="BR88" i="6" s="1"/>
  <c r="BR164" i="6"/>
  <c r="BN220" i="6"/>
  <c r="BN222" i="6" s="1"/>
  <c r="BW50" i="4"/>
  <c r="BU97" i="4" l="1"/>
  <c r="BU99" i="4" s="1"/>
  <c r="BX50" i="4"/>
  <c r="BX101" i="4" s="1"/>
  <c r="BY36" i="4"/>
  <c r="BY35" i="4"/>
  <c r="BY37" i="4"/>
  <c r="BY38" i="4"/>
  <c r="BZ31" i="4"/>
  <c r="BS68" i="6"/>
  <c r="BS104" i="6" s="1"/>
  <c r="BS18" i="12" s="1"/>
  <c r="BP218" i="6"/>
  <c r="BW81" i="4"/>
  <c r="BW101" i="4"/>
  <c r="BP57" i="12"/>
  <c r="BP233" i="6"/>
  <c r="BQ217" i="6"/>
  <c r="BQ218" i="6"/>
  <c r="BQ57" i="12"/>
  <c r="BQ233" i="6"/>
  <c r="BP217" i="6"/>
  <c r="BP216" i="6"/>
  <c r="BP94" i="6"/>
  <c r="BP96" i="6" s="1"/>
  <c r="BR203" i="6"/>
  <c r="BR235" i="6"/>
  <c r="BR56" i="12" s="1"/>
  <c r="BN250" i="6"/>
  <c r="BO250" i="6"/>
  <c r="BR211" i="6"/>
  <c r="BR213" i="6" s="1"/>
  <c r="BS86" i="6"/>
  <c r="BS88" i="6" s="1"/>
  <c r="BS164" i="6"/>
  <c r="BV91" i="4"/>
  <c r="BV95" i="4"/>
  <c r="BV93" i="4"/>
  <c r="BV90" i="4"/>
  <c r="BV84" i="4"/>
  <c r="BV94" i="4"/>
  <c r="BV85" i="4"/>
  <c r="BV89" i="4"/>
  <c r="BV92" i="4"/>
  <c r="BV87" i="4"/>
  <c r="BV86" i="4"/>
  <c r="BV88" i="4"/>
  <c r="BU103" i="4"/>
  <c r="BU22" i="6" s="1"/>
  <c r="BU113" i="4"/>
  <c r="BU115" i="4" s="1"/>
  <c r="BR234" i="6"/>
  <c r="BR55" i="12" s="1"/>
  <c r="BR205" i="6"/>
  <c r="BS189" i="6"/>
  <c r="BS194" i="6"/>
  <c r="BS195" i="6" s="1"/>
  <c r="BS227" i="6" s="1"/>
  <c r="BS190" i="6"/>
  <c r="BS168" i="6"/>
  <c r="BR91" i="6"/>
  <c r="BR92" i="6"/>
  <c r="BR90" i="6"/>
  <c r="BR202" i="6"/>
  <c r="BT113" i="4"/>
  <c r="BT115" i="4" s="1"/>
  <c r="BT103" i="4"/>
  <c r="BT22" i="6" s="1"/>
  <c r="BQ94" i="6"/>
  <c r="BQ96" i="6" s="1"/>
  <c r="BQ216" i="6"/>
  <c r="BX81" i="4" l="1"/>
  <c r="BX84" i="4" s="1"/>
  <c r="BP220" i="6"/>
  <c r="BP222" i="6" s="1"/>
  <c r="BP125" i="6"/>
  <c r="BP126" i="6" s="1"/>
  <c r="BS90" i="6"/>
  <c r="BS92" i="6"/>
  <c r="BS91" i="6"/>
  <c r="BZ38" i="4"/>
  <c r="BZ36" i="4"/>
  <c r="CA31" i="4"/>
  <c r="BZ35" i="4"/>
  <c r="BZ37" i="4"/>
  <c r="BV97" i="4"/>
  <c r="BV99" i="4" s="1"/>
  <c r="BT166" i="6"/>
  <c r="BT169" i="6" s="1"/>
  <c r="BT64" i="6"/>
  <c r="BT87" i="6" s="1"/>
  <c r="BT212" i="6" s="1"/>
  <c r="BT61" i="6"/>
  <c r="BT23" i="6"/>
  <c r="BT26" i="6"/>
  <c r="BS211" i="6"/>
  <c r="BS213" i="6" s="1"/>
  <c r="BU23" i="6"/>
  <c r="BU166" i="6"/>
  <c r="BU169" i="6" s="1"/>
  <c r="BU61" i="6"/>
  <c r="BU64" i="6"/>
  <c r="BU87" i="6" s="1"/>
  <c r="BU212" i="6" s="1"/>
  <c r="BU26" i="6"/>
  <c r="BQ125" i="6"/>
  <c r="BQ126" i="6" s="1"/>
  <c r="BS234" i="6"/>
  <c r="BS55" i="12" s="1"/>
  <c r="BS205" i="6"/>
  <c r="BQ220" i="6"/>
  <c r="BQ222" i="6" s="1"/>
  <c r="BW86" i="4"/>
  <c r="BW87" i="4"/>
  <c r="BW84" i="4"/>
  <c r="BW91" i="4"/>
  <c r="BW94" i="4"/>
  <c r="BW85" i="4"/>
  <c r="BW95" i="4"/>
  <c r="BW90" i="4"/>
  <c r="BW93" i="4"/>
  <c r="BW88" i="4"/>
  <c r="BW89" i="4"/>
  <c r="BW92" i="4"/>
  <c r="BR57" i="12"/>
  <c r="BR233" i="6"/>
  <c r="BR218" i="6"/>
  <c r="BY50" i="4"/>
  <c r="BS235" i="6"/>
  <c r="BS56" i="12" s="1"/>
  <c r="BS203" i="6"/>
  <c r="BR94" i="6"/>
  <c r="BR96" i="6" s="1"/>
  <c r="BR216" i="6"/>
  <c r="BR217" i="6"/>
  <c r="BS202" i="6"/>
  <c r="BX90" i="4" l="1"/>
  <c r="BX93" i="4"/>
  <c r="BX85" i="4"/>
  <c r="BX95" i="4"/>
  <c r="BX89" i="4"/>
  <c r="BZ50" i="4"/>
  <c r="BZ81" i="4" s="1"/>
  <c r="BX94" i="4"/>
  <c r="BX91" i="4"/>
  <c r="BX87" i="4"/>
  <c r="BX88" i="4"/>
  <c r="BX92" i="4"/>
  <c r="BX86" i="4"/>
  <c r="BU68" i="6"/>
  <c r="BU104" i="6" s="1"/>
  <c r="BU18" i="12" s="1"/>
  <c r="BT68" i="6"/>
  <c r="BT104" i="6" s="1"/>
  <c r="BT18" i="12" s="1"/>
  <c r="CA36" i="4"/>
  <c r="CA35" i="4"/>
  <c r="CB31" i="4"/>
  <c r="CA38" i="4"/>
  <c r="CA37" i="4"/>
  <c r="BR125" i="6"/>
  <c r="BR126" i="6" s="1"/>
  <c r="BS216" i="6"/>
  <c r="BS94" i="6"/>
  <c r="BS96" i="6" s="1"/>
  <c r="BT164" i="6"/>
  <c r="BT86" i="6"/>
  <c r="BT88" i="6" s="1"/>
  <c r="BW97" i="4"/>
  <c r="BW99" i="4" s="1"/>
  <c r="BS218" i="6"/>
  <c r="BU189" i="6"/>
  <c r="BU190" i="6"/>
  <c r="BU194" i="6"/>
  <c r="BU195" i="6" s="1"/>
  <c r="BU227" i="6" s="1"/>
  <c r="BU168" i="6"/>
  <c r="BS233" i="6"/>
  <c r="BS57" i="12"/>
  <c r="BT168" i="6"/>
  <c r="BT189" i="6"/>
  <c r="BT194" i="6"/>
  <c r="BT195" i="6" s="1"/>
  <c r="BT227" i="6" s="1"/>
  <c r="BT190" i="6"/>
  <c r="BP250" i="6"/>
  <c r="BQ250" i="6"/>
  <c r="BY81" i="4"/>
  <c r="BY101" i="4"/>
  <c r="BV113" i="4"/>
  <c r="BV115" i="4" s="1"/>
  <c r="BV103" i="4"/>
  <c r="BV22" i="6" s="1"/>
  <c r="BZ101" i="4"/>
  <c r="BR220" i="6"/>
  <c r="BR222" i="6" s="1"/>
  <c r="BS217" i="6"/>
  <c r="BU86" i="6"/>
  <c r="BU88" i="6" s="1"/>
  <c r="BU164" i="6"/>
  <c r="BX97" i="4" l="1"/>
  <c r="BX99" i="4" s="1"/>
  <c r="BX103" i="4" s="1"/>
  <c r="BX22" i="6" s="1"/>
  <c r="BX64" i="6" s="1"/>
  <c r="BX87" i="6" s="1"/>
  <c r="BX212" i="6" s="1"/>
  <c r="BS220" i="6"/>
  <c r="BS222" i="6" s="1"/>
  <c r="BS250" i="6" s="1"/>
  <c r="BT211" i="6"/>
  <c r="BT213" i="6" s="1"/>
  <c r="BU202" i="6"/>
  <c r="BS125" i="6"/>
  <c r="BS126" i="6" s="1"/>
  <c r="BU211" i="6"/>
  <c r="BU213" i="6" s="1"/>
  <c r="BT203" i="6"/>
  <c r="BT235" i="6"/>
  <c r="BT56" i="12" s="1"/>
  <c r="BR250" i="6"/>
  <c r="BY95" i="4"/>
  <c r="BY93" i="4"/>
  <c r="BY91" i="4"/>
  <c r="BY88" i="4"/>
  <c r="BY85" i="4"/>
  <c r="BY90" i="4"/>
  <c r="BY89" i="4"/>
  <c r="BY87" i="4"/>
  <c r="BY92" i="4"/>
  <c r="BY84" i="4"/>
  <c r="BY94" i="4"/>
  <c r="BY86" i="4"/>
  <c r="BT90" i="6"/>
  <c r="BT92" i="6"/>
  <c r="BT91" i="6"/>
  <c r="BU235" i="6"/>
  <c r="BU56" i="12" s="1"/>
  <c r="BU203" i="6"/>
  <c r="BU91" i="6"/>
  <c r="BU90" i="6"/>
  <c r="BU92" i="6"/>
  <c r="BT234" i="6"/>
  <c r="BT55" i="12" s="1"/>
  <c r="BT205" i="6"/>
  <c r="BT202" i="6"/>
  <c r="BU234" i="6"/>
  <c r="BU55" i="12" s="1"/>
  <c r="BU205" i="6"/>
  <c r="BZ90" i="4"/>
  <c r="BZ84" i="4"/>
  <c r="BZ91" i="4"/>
  <c r="BZ94" i="4"/>
  <c r="BZ87" i="4"/>
  <c r="BZ92" i="4"/>
  <c r="BZ86" i="4"/>
  <c r="BZ95" i="4"/>
  <c r="BZ85" i="4"/>
  <c r="BZ93" i="4"/>
  <c r="BZ89" i="4"/>
  <c r="BZ88" i="4"/>
  <c r="CC31" i="4"/>
  <c r="CB36" i="4"/>
  <c r="CB38" i="4"/>
  <c r="CB37" i="4"/>
  <c r="CB35" i="4"/>
  <c r="BV166" i="6"/>
  <c r="BV169" i="6" s="1"/>
  <c r="BV64" i="6"/>
  <c r="BV87" i="6" s="1"/>
  <c r="BV212" i="6" s="1"/>
  <c r="BV61" i="6"/>
  <c r="BV23" i="6"/>
  <c r="BV26" i="6"/>
  <c r="CA50" i="4"/>
  <c r="BW113" i="4"/>
  <c r="BW115" i="4" s="1"/>
  <c r="BW103" i="4"/>
  <c r="BW22" i="6" s="1"/>
  <c r="BX23" i="6" l="1"/>
  <c r="BX164" i="6" s="1"/>
  <c r="BX166" i="6"/>
  <c r="BX169" i="6" s="1"/>
  <c r="BX61" i="6"/>
  <c r="BX26" i="6"/>
  <c r="BX113" i="4"/>
  <c r="BX115" i="4" s="1"/>
  <c r="BV68" i="6"/>
  <c r="BV104" i="6" s="1"/>
  <c r="BV18" i="12" s="1"/>
  <c r="CA81" i="4"/>
  <c r="CA101" i="4"/>
  <c r="BY97" i="4"/>
  <c r="BY99" i="4" s="1"/>
  <c r="CB50" i="4"/>
  <c r="BU217" i="6"/>
  <c r="BU57" i="12"/>
  <c r="BU233" i="6"/>
  <c r="BT216" i="6"/>
  <c r="BT94" i="6"/>
  <c r="BT96" i="6" s="1"/>
  <c r="BV164" i="6"/>
  <c r="BV86" i="6"/>
  <c r="BV88" i="6" s="1"/>
  <c r="BX190" i="6"/>
  <c r="BV189" i="6"/>
  <c r="BV190" i="6"/>
  <c r="BV194" i="6"/>
  <c r="BV195" i="6" s="1"/>
  <c r="BV227" i="6" s="1"/>
  <c r="BV168" i="6"/>
  <c r="BU218" i="6"/>
  <c r="BT217" i="6"/>
  <c r="BZ97" i="4"/>
  <c r="BZ99" i="4" s="1"/>
  <c r="BU216" i="6"/>
  <c r="BU94" i="6"/>
  <c r="BU96" i="6" s="1"/>
  <c r="BW166" i="6"/>
  <c r="BW169" i="6" s="1"/>
  <c r="BW64" i="6"/>
  <c r="BW87" i="6" s="1"/>
  <c r="BW212" i="6" s="1"/>
  <c r="BW61" i="6"/>
  <c r="BW23" i="6"/>
  <c r="BW26" i="6"/>
  <c r="CC36" i="4"/>
  <c r="CC37" i="4"/>
  <c r="CD31" i="4"/>
  <c r="CC38" i="4"/>
  <c r="CC35" i="4"/>
  <c r="BT218" i="6"/>
  <c r="BT233" i="6"/>
  <c r="BT57" i="12"/>
  <c r="BX194" i="6" l="1"/>
  <c r="BX195" i="6" s="1"/>
  <c r="BX227" i="6" s="1"/>
  <c r="BX189" i="6"/>
  <c r="BX68" i="6"/>
  <c r="BX104" i="6" s="1"/>
  <c r="BX18" i="12" s="1"/>
  <c r="BX168" i="6"/>
  <c r="CC50" i="4"/>
  <c r="CC81" i="4" s="1"/>
  <c r="BX86" i="6"/>
  <c r="BX88" i="6" s="1"/>
  <c r="BX92" i="6" s="1"/>
  <c r="BW68" i="6"/>
  <c r="BW104" i="6" s="1"/>
  <c r="BW18" i="12" s="1"/>
  <c r="BU125" i="6"/>
  <c r="BU126" i="6" s="1"/>
  <c r="BV91" i="6"/>
  <c r="BV90" i="6"/>
  <c r="BV92" i="6"/>
  <c r="BY113" i="4"/>
  <c r="BY115" i="4" s="1"/>
  <c r="BY103" i="4"/>
  <c r="BY22" i="6" s="1"/>
  <c r="BX234" i="6"/>
  <c r="BX55" i="12" s="1"/>
  <c r="BX205" i="6"/>
  <c r="BU220" i="6"/>
  <c r="BU222" i="6" s="1"/>
  <c r="CB81" i="4"/>
  <c r="CB101" i="4"/>
  <c r="BV211" i="6"/>
  <c r="BV213" i="6" s="1"/>
  <c r="BX211" i="6"/>
  <c r="BX213" i="6" s="1"/>
  <c r="CE31" i="4"/>
  <c r="CD37" i="4"/>
  <c r="CD38" i="4"/>
  <c r="CD35" i="4"/>
  <c r="CD36" i="4"/>
  <c r="BV202" i="6"/>
  <c r="BZ113" i="4"/>
  <c r="BZ115" i="4" s="1"/>
  <c r="BZ103" i="4"/>
  <c r="BZ22" i="6" s="1"/>
  <c r="BX202" i="6"/>
  <c r="BV234" i="6"/>
  <c r="BV55" i="12" s="1"/>
  <c r="BV205" i="6"/>
  <c r="BX203" i="6"/>
  <c r="BX235" i="6"/>
  <c r="BX56" i="12" s="1"/>
  <c r="BW164" i="6"/>
  <c r="BW86" i="6"/>
  <c r="BW88" i="6" s="1"/>
  <c r="BT125" i="6"/>
  <c r="BT126" i="6" s="1"/>
  <c r="BW190" i="6"/>
  <c r="BW194" i="6"/>
  <c r="BW195" i="6" s="1"/>
  <c r="BW227" i="6" s="1"/>
  <c r="BW168" i="6"/>
  <c r="BW189" i="6"/>
  <c r="BV235" i="6"/>
  <c r="BV56" i="12" s="1"/>
  <c r="BV203" i="6"/>
  <c r="BT220" i="6"/>
  <c r="BT222" i="6" s="1"/>
  <c r="CA86" i="4"/>
  <c r="CA89" i="4"/>
  <c r="CA91" i="4"/>
  <c r="CA93" i="4"/>
  <c r="CA88" i="4"/>
  <c r="CA95" i="4"/>
  <c r="CA94" i="4"/>
  <c r="CA90" i="4"/>
  <c r="CA92" i="4"/>
  <c r="CA85" i="4"/>
  <c r="CA87" i="4"/>
  <c r="CA84" i="4"/>
  <c r="CC101" i="4" l="1"/>
  <c r="BX90" i="6"/>
  <c r="BX91" i="6"/>
  <c r="BX233" i="6"/>
  <c r="BX57" i="12"/>
  <c r="BU250" i="6"/>
  <c r="BW211" i="6"/>
  <c r="BW213" i="6" s="1"/>
  <c r="BV217" i="6"/>
  <c r="BW92" i="6"/>
  <c r="BW90" i="6"/>
  <c r="BW91" i="6"/>
  <c r="BV233" i="6"/>
  <c r="BV57" i="12"/>
  <c r="CB94" i="4"/>
  <c r="CB87" i="4"/>
  <c r="CB86" i="4"/>
  <c r="CB84" i="4"/>
  <c r="CB88" i="4"/>
  <c r="CB85" i="4"/>
  <c r="CB93" i="4"/>
  <c r="CB95" i="4"/>
  <c r="CB90" i="4"/>
  <c r="CB89" i="4"/>
  <c r="CB92" i="4"/>
  <c r="CB91" i="4"/>
  <c r="BZ64" i="6"/>
  <c r="BZ87" i="6" s="1"/>
  <c r="BZ212" i="6" s="1"/>
  <c r="BZ61" i="6"/>
  <c r="BZ23" i="6"/>
  <c r="BZ166" i="6"/>
  <c r="BZ169" i="6" s="1"/>
  <c r="BZ26" i="6"/>
  <c r="BY23" i="6"/>
  <c r="BY166" i="6"/>
  <c r="BY169" i="6" s="1"/>
  <c r="BY64" i="6"/>
  <c r="BY87" i="6" s="1"/>
  <c r="BY212" i="6" s="1"/>
  <c r="BY61" i="6"/>
  <c r="BY26" i="6"/>
  <c r="CA97" i="4"/>
  <c r="CA99" i="4" s="1"/>
  <c r="BW202" i="6"/>
  <c r="CD50" i="4"/>
  <c r="BX217" i="6"/>
  <c r="BX218" i="6"/>
  <c r="CF31" i="4"/>
  <c r="CE35" i="4"/>
  <c r="CE38" i="4"/>
  <c r="CE36" i="4"/>
  <c r="CE37" i="4"/>
  <c r="CC87" i="4"/>
  <c r="CC92" i="4"/>
  <c r="CC95" i="4"/>
  <c r="CC85" i="4"/>
  <c r="CC91" i="4"/>
  <c r="CC84" i="4"/>
  <c r="CC90" i="4"/>
  <c r="CC93" i="4"/>
  <c r="CC88" i="4"/>
  <c r="CC89" i="4"/>
  <c r="CC94" i="4"/>
  <c r="CC86" i="4"/>
  <c r="BV216" i="6"/>
  <c r="BV94" i="6"/>
  <c r="BV96" i="6" s="1"/>
  <c r="BT250" i="6"/>
  <c r="BV218" i="6"/>
  <c r="BW234" i="6"/>
  <c r="BW55" i="12" s="1"/>
  <c r="BW205" i="6"/>
  <c r="BX94" i="6"/>
  <c r="BX96" i="6" s="1"/>
  <c r="BX216" i="6"/>
  <c r="BW203" i="6"/>
  <c r="BW235" i="6"/>
  <c r="BW56" i="12" s="1"/>
  <c r="CE50" i="4" l="1"/>
  <c r="CE81" i="4" s="1"/>
  <c r="BV220" i="6"/>
  <c r="BV222" i="6" s="1"/>
  <c r="BV250" i="6" s="1"/>
  <c r="BW216" i="6"/>
  <c r="BW94" i="6"/>
  <c r="BW96" i="6" s="1"/>
  <c r="CD101" i="4"/>
  <c r="CD81" i="4"/>
  <c r="BX220" i="6"/>
  <c r="BX222" i="6" s="1"/>
  <c r="CB97" i="4"/>
  <c r="CB99" i="4" s="1"/>
  <c r="BX125" i="6"/>
  <c r="BX126" i="6" s="1"/>
  <c r="CA113" i="4"/>
  <c r="CA115" i="4" s="1"/>
  <c r="CA103" i="4"/>
  <c r="CA22" i="6" s="1"/>
  <c r="BY68" i="6"/>
  <c r="BY104" i="6" s="1"/>
  <c r="BY18" i="12" s="1"/>
  <c r="BY168" i="6"/>
  <c r="BY194" i="6"/>
  <c r="BY195" i="6" s="1"/>
  <c r="BY227" i="6" s="1"/>
  <c r="BY190" i="6"/>
  <c r="BY189" i="6"/>
  <c r="BZ189" i="6"/>
  <c r="BZ168" i="6"/>
  <c r="BZ194" i="6"/>
  <c r="BZ195" i="6" s="1"/>
  <c r="BZ227" i="6" s="1"/>
  <c r="BZ190" i="6"/>
  <c r="BZ164" i="6"/>
  <c r="BZ86" i="6"/>
  <c r="BZ88" i="6" s="1"/>
  <c r="CC97" i="4"/>
  <c r="CC99" i="4" s="1"/>
  <c r="BY164" i="6"/>
  <c r="BY86" i="6"/>
  <c r="BY88" i="6" s="1"/>
  <c r="CF37" i="4"/>
  <c r="CF36" i="4"/>
  <c r="CF35" i="4"/>
  <c r="CF38" i="4"/>
  <c r="CG31" i="4"/>
  <c r="BW217" i="6"/>
  <c r="BW218" i="6"/>
  <c r="BW233" i="6"/>
  <c r="BW57" i="12"/>
  <c r="BV125" i="6"/>
  <c r="BV126" i="6" s="1"/>
  <c r="BZ68" i="6"/>
  <c r="BZ104" i="6" s="1"/>
  <c r="BZ18" i="12" s="1"/>
  <c r="CF50" i="4" l="1"/>
  <c r="CF101" i="4" s="1"/>
  <c r="CE101" i="4"/>
  <c r="BY92" i="6"/>
  <c r="BY90" i="6"/>
  <c r="BY91" i="6"/>
  <c r="BY202" i="6"/>
  <c r="BY203" i="6"/>
  <c r="BY235" i="6"/>
  <c r="BY56" i="12" s="1"/>
  <c r="BX250" i="6"/>
  <c r="CD86" i="4"/>
  <c r="CD91" i="4"/>
  <c r="CD87" i="4"/>
  <c r="CD85" i="4"/>
  <c r="CD90" i="4"/>
  <c r="CD88" i="4"/>
  <c r="CD94" i="4"/>
  <c r="CD84" i="4"/>
  <c r="CD93" i="4"/>
  <c r="CD89" i="4"/>
  <c r="CD92" i="4"/>
  <c r="CD95" i="4"/>
  <c r="BZ211" i="6"/>
  <c r="BZ213" i="6" s="1"/>
  <c r="BW125" i="6"/>
  <c r="BW126" i="6" s="1"/>
  <c r="CB103" i="4"/>
  <c r="CB22" i="6" s="1"/>
  <c r="CB113" i="4"/>
  <c r="CB115" i="4" s="1"/>
  <c r="BY211" i="6"/>
  <c r="BY213" i="6" s="1"/>
  <c r="BZ235" i="6"/>
  <c r="BZ56" i="12" s="1"/>
  <c r="BZ203" i="6"/>
  <c r="BW220" i="6"/>
  <c r="BW222" i="6" s="1"/>
  <c r="BZ92" i="6"/>
  <c r="BZ90" i="6"/>
  <c r="BZ91" i="6"/>
  <c r="BZ202" i="6"/>
  <c r="BZ234" i="6"/>
  <c r="BZ55" i="12" s="1"/>
  <c r="BZ205" i="6"/>
  <c r="CA64" i="6"/>
  <c r="CA87" i="6" s="1"/>
  <c r="CA212" i="6" s="1"/>
  <c r="CA166" i="6"/>
  <c r="CA169" i="6" s="1"/>
  <c r="CA23" i="6"/>
  <c r="CA61" i="6"/>
  <c r="CA26" i="6"/>
  <c r="CE91" i="4"/>
  <c r="CE86" i="4"/>
  <c r="CE95" i="4"/>
  <c r="CE89" i="4"/>
  <c r="CE94" i="4"/>
  <c r="CE85" i="4"/>
  <c r="CE87" i="4"/>
  <c r="CE93" i="4"/>
  <c r="CE90" i="4"/>
  <c r="CE88" i="4"/>
  <c r="CE84" i="4"/>
  <c r="CE92" i="4"/>
  <c r="CC103" i="4"/>
  <c r="CC22" i="6" s="1"/>
  <c r="CC113" i="4"/>
  <c r="CC115" i="4" s="1"/>
  <c r="CG36" i="4"/>
  <c r="CG38" i="4"/>
  <c r="CG37" i="4"/>
  <c r="CH31" i="4"/>
  <c r="CG35" i="4"/>
  <c r="CG50" i="4" s="1"/>
  <c r="BY234" i="6"/>
  <c r="BY55" i="12" s="1"/>
  <c r="BY205" i="6"/>
  <c r="CF81" i="4" l="1"/>
  <c r="CA68" i="6"/>
  <c r="CA104" i="6" s="1"/>
  <c r="CA18" i="12" s="1"/>
  <c r="CH36" i="4"/>
  <c r="CH38" i="4"/>
  <c r="CH35" i="4"/>
  <c r="CH37" i="4"/>
  <c r="CI31" i="4"/>
  <c r="CB23" i="6"/>
  <c r="CB61" i="6"/>
  <c r="CB166" i="6"/>
  <c r="CB169" i="6" s="1"/>
  <c r="CB64" i="6"/>
  <c r="CB87" i="6" s="1"/>
  <c r="CB212" i="6" s="1"/>
  <c r="CB26" i="6"/>
  <c r="CG81" i="4"/>
  <c r="CG101" i="4"/>
  <c r="BW250" i="6"/>
  <c r="BZ233" i="6"/>
  <c r="BZ57" i="12"/>
  <c r="BZ217" i="6"/>
  <c r="CA164" i="6"/>
  <c r="CA86" i="6"/>
  <c r="CA88" i="6" s="1"/>
  <c r="CE97" i="4"/>
  <c r="CE99" i="4" s="1"/>
  <c r="CF88" i="4"/>
  <c r="CF93" i="4"/>
  <c r="CF85" i="4"/>
  <c r="CF84" i="4"/>
  <c r="CF89" i="4"/>
  <c r="CF94" i="4"/>
  <c r="CF92" i="4"/>
  <c r="CF90" i="4"/>
  <c r="CF87" i="4"/>
  <c r="CF86" i="4"/>
  <c r="CF95" i="4"/>
  <c r="CF91" i="4"/>
  <c r="BZ218" i="6"/>
  <c r="BY233" i="6"/>
  <c r="BY57" i="12"/>
  <c r="BZ94" i="6"/>
  <c r="BZ96" i="6" s="1"/>
  <c r="BZ216" i="6"/>
  <c r="BY217" i="6"/>
  <c r="BY94" i="6"/>
  <c r="BY96" i="6" s="1"/>
  <c r="BY216" i="6"/>
  <c r="CC166" i="6"/>
  <c r="CC169" i="6" s="1"/>
  <c r="CC23" i="6"/>
  <c r="CC64" i="6"/>
  <c r="CC87" i="6" s="1"/>
  <c r="CC212" i="6" s="1"/>
  <c r="CC61" i="6"/>
  <c r="CC26" i="6"/>
  <c r="CA168" i="6"/>
  <c r="CA194" i="6"/>
  <c r="CA195" i="6" s="1"/>
  <c r="CA227" i="6" s="1"/>
  <c r="CA189" i="6"/>
  <c r="CA190" i="6"/>
  <c r="CD97" i="4"/>
  <c r="CD99" i="4" s="1"/>
  <c r="BY218" i="6"/>
  <c r="CB68" i="6" l="1"/>
  <c r="CB104" i="6" s="1"/>
  <c r="CB18" i="12" s="1"/>
  <c r="CA203" i="6"/>
  <c r="CA235" i="6"/>
  <c r="CA56" i="12" s="1"/>
  <c r="BZ220" i="6"/>
  <c r="BZ222" i="6" s="1"/>
  <c r="CF97" i="4"/>
  <c r="CF99" i="4" s="1"/>
  <c r="CG91" i="4"/>
  <c r="CG94" i="4"/>
  <c r="CG84" i="4"/>
  <c r="CG88" i="4"/>
  <c r="CG89" i="4"/>
  <c r="CG92" i="4"/>
  <c r="CG85" i="4"/>
  <c r="CG95" i="4"/>
  <c r="CG90" i="4"/>
  <c r="CG93" i="4"/>
  <c r="CG86" i="4"/>
  <c r="CG87" i="4"/>
  <c r="BZ125" i="6"/>
  <c r="BZ126" i="6" s="1"/>
  <c r="CA211" i="6"/>
  <c r="CA213" i="6" s="1"/>
  <c r="CA92" i="6"/>
  <c r="CA91" i="6"/>
  <c r="CA90" i="6"/>
  <c r="CC168" i="6"/>
  <c r="CC190" i="6"/>
  <c r="CC189" i="6"/>
  <c r="CC194" i="6"/>
  <c r="CC195" i="6" s="1"/>
  <c r="CC227" i="6" s="1"/>
  <c r="CI37" i="4"/>
  <c r="CI35" i="4"/>
  <c r="CI36" i="4"/>
  <c r="CJ31" i="4"/>
  <c r="CI38" i="4"/>
  <c r="BY220" i="6"/>
  <c r="BY222" i="6" s="1"/>
  <c r="CH50" i="4"/>
  <c r="CA234" i="6"/>
  <c r="CA55" i="12" s="1"/>
  <c r="CA205" i="6"/>
  <c r="CA202" i="6"/>
  <c r="CE113" i="4"/>
  <c r="CE115" i="4" s="1"/>
  <c r="CE103" i="4"/>
  <c r="CE22" i="6" s="1"/>
  <c r="CC68" i="6"/>
  <c r="CC104" i="6" s="1"/>
  <c r="CC18" i="12" s="1"/>
  <c r="CB189" i="6"/>
  <c r="CB194" i="6"/>
  <c r="CB195" i="6" s="1"/>
  <c r="CB227" i="6" s="1"/>
  <c r="CB190" i="6"/>
  <c r="CB168" i="6"/>
  <c r="CB164" i="6"/>
  <c r="CB86" i="6"/>
  <c r="CB88" i="6" s="1"/>
  <c r="CC86" i="6"/>
  <c r="CC88" i="6" s="1"/>
  <c r="CC164" i="6"/>
  <c r="BY125" i="6"/>
  <c r="BY126" i="6" s="1"/>
  <c r="CD113" i="4"/>
  <c r="CD115" i="4" s="1"/>
  <c r="CD103" i="4"/>
  <c r="CD22" i="6" s="1"/>
  <c r="CB202" i="6" l="1"/>
  <c r="CA94" i="6"/>
  <c r="CA96" i="6" s="1"/>
  <c r="CA216" i="6"/>
  <c r="CG97" i="4"/>
  <c r="CG99" i="4" s="1"/>
  <c r="CD64" i="6"/>
  <c r="CD87" i="6" s="1"/>
  <c r="CD212" i="6" s="1"/>
  <c r="CD166" i="6"/>
  <c r="CD169" i="6" s="1"/>
  <c r="CD23" i="6"/>
  <c r="CD61" i="6"/>
  <c r="CD26" i="6"/>
  <c r="CB234" i="6"/>
  <c r="CB55" i="12" s="1"/>
  <c r="CB205" i="6"/>
  <c r="CC211" i="6"/>
  <c r="CC213" i="6" s="1"/>
  <c r="CF103" i="4"/>
  <c r="CF22" i="6" s="1"/>
  <c r="CF113" i="4"/>
  <c r="CF115" i="4" s="1"/>
  <c r="CC202" i="6"/>
  <c r="CC90" i="6"/>
  <c r="CC92" i="6"/>
  <c r="CC91" i="6"/>
  <c r="CA233" i="6"/>
  <c r="CA57" i="12"/>
  <c r="CC234" i="6"/>
  <c r="CC55" i="12" s="1"/>
  <c r="CC205" i="6"/>
  <c r="CA218" i="6"/>
  <c r="CK31" i="4"/>
  <c r="CJ37" i="4"/>
  <c r="CJ35" i="4"/>
  <c r="CJ36" i="4"/>
  <c r="CJ38" i="4"/>
  <c r="BZ250" i="6"/>
  <c r="CB211" i="6"/>
  <c r="CB213" i="6" s="1"/>
  <c r="BY250" i="6"/>
  <c r="CB203" i="6"/>
  <c r="CB235" i="6"/>
  <c r="CB56" i="12" s="1"/>
  <c r="CA217" i="6"/>
  <c r="CE23" i="6"/>
  <c r="CE166" i="6"/>
  <c r="CE169" i="6" s="1"/>
  <c r="CE64" i="6"/>
  <c r="CE87" i="6" s="1"/>
  <c r="CE212" i="6" s="1"/>
  <c r="CE61" i="6"/>
  <c r="CE26" i="6"/>
  <c r="CI50" i="4"/>
  <c r="CB90" i="6"/>
  <c r="CB91" i="6"/>
  <c r="CB92" i="6"/>
  <c r="CH101" i="4"/>
  <c r="CH81" i="4"/>
  <c r="CC203" i="6"/>
  <c r="CC235" i="6"/>
  <c r="CC56" i="12" s="1"/>
  <c r="CD68" i="6" l="1"/>
  <c r="CD104" i="6" s="1"/>
  <c r="CD18" i="12" s="1"/>
  <c r="CB218" i="6"/>
  <c r="CD189" i="6"/>
  <c r="CD168" i="6"/>
  <c r="CD190" i="6"/>
  <c r="CD194" i="6"/>
  <c r="CD195" i="6" s="1"/>
  <c r="CD227" i="6" s="1"/>
  <c r="CH84" i="4"/>
  <c r="CH88" i="4"/>
  <c r="CH93" i="4"/>
  <c r="CH91" i="4"/>
  <c r="CH95" i="4"/>
  <c r="CH94" i="4"/>
  <c r="CH92" i="4"/>
  <c r="CH87" i="4"/>
  <c r="CH86" i="4"/>
  <c r="CH90" i="4"/>
  <c r="CH85" i="4"/>
  <c r="CH89" i="4"/>
  <c r="CB217" i="6"/>
  <c r="CE68" i="6"/>
  <c r="CE104" i="6" s="1"/>
  <c r="CE18" i="12" s="1"/>
  <c r="CE189" i="6"/>
  <c r="CE190" i="6"/>
  <c r="CE194" i="6"/>
  <c r="CE195" i="6" s="1"/>
  <c r="CE227" i="6" s="1"/>
  <c r="CE168" i="6"/>
  <c r="CG113" i="4"/>
  <c r="CG115" i="4" s="1"/>
  <c r="CG103" i="4"/>
  <c r="CG22" i="6" s="1"/>
  <c r="CC216" i="6"/>
  <c r="CC94" i="6"/>
  <c r="CC96" i="6" s="1"/>
  <c r="CC57" i="12"/>
  <c r="CC233" i="6"/>
  <c r="CE164" i="6"/>
  <c r="CE86" i="6"/>
  <c r="CE88" i="6" s="1"/>
  <c r="CJ50" i="4"/>
  <c r="CC218" i="6"/>
  <c r="CF166" i="6"/>
  <c r="CF169" i="6" s="1"/>
  <c r="CF64" i="6"/>
  <c r="CF87" i="6" s="1"/>
  <c r="CF212" i="6" s="1"/>
  <c r="CF23" i="6"/>
  <c r="CF61" i="6"/>
  <c r="CF26" i="6"/>
  <c r="CA220" i="6"/>
  <c r="CA222" i="6" s="1"/>
  <c r="CB216" i="6"/>
  <c r="CB94" i="6"/>
  <c r="CB96" i="6" s="1"/>
  <c r="CD86" i="6"/>
  <c r="CD88" i="6" s="1"/>
  <c r="CD164" i="6"/>
  <c r="CL31" i="4"/>
  <c r="CK36" i="4"/>
  <c r="CK35" i="4"/>
  <c r="CK38" i="4"/>
  <c r="CK37" i="4"/>
  <c r="CA125" i="6"/>
  <c r="CA126" i="6" s="1"/>
  <c r="CC217" i="6"/>
  <c r="CI81" i="4"/>
  <c r="CI101" i="4"/>
  <c r="CB233" i="6"/>
  <c r="CB57" i="12"/>
  <c r="CK50" i="4" l="1"/>
  <c r="CK101" i="4" s="1"/>
  <c r="CF68" i="6"/>
  <c r="CF104" i="6" s="1"/>
  <c r="CF18" i="12" s="1"/>
  <c r="CE235" i="6"/>
  <c r="CE56" i="12" s="1"/>
  <c r="CE203" i="6"/>
  <c r="CH97" i="4"/>
  <c r="CH99" i="4" s="1"/>
  <c r="CD202" i="6"/>
  <c r="CL36" i="4"/>
  <c r="CL35" i="4"/>
  <c r="CL38" i="4"/>
  <c r="CL37" i="4"/>
  <c r="CM31" i="4"/>
  <c r="CE92" i="6"/>
  <c r="CE91" i="6"/>
  <c r="CE90" i="6"/>
  <c r="CD234" i="6"/>
  <c r="CD55" i="12" s="1"/>
  <c r="CD205" i="6"/>
  <c r="CD203" i="6"/>
  <c r="CD235" i="6"/>
  <c r="CD56" i="12" s="1"/>
  <c r="CB125" i="6"/>
  <c r="CB126" i="6" s="1"/>
  <c r="CC125" i="6"/>
  <c r="CC126" i="6" s="1"/>
  <c r="CC220" i="6"/>
  <c r="CC222" i="6" s="1"/>
  <c r="CD211" i="6"/>
  <c r="CD213" i="6" s="1"/>
  <c r="CD92" i="6"/>
  <c r="CD90" i="6"/>
  <c r="CD91" i="6"/>
  <c r="CG23" i="6"/>
  <c r="CG166" i="6"/>
  <c r="CG169" i="6" s="1"/>
  <c r="CG61" i="6"/>
  <c r="CG64" i="6"/>
  <c r="CG87" i="6" s="1"/>
  <c r="CG212" i="6" s="1"/>
  <c r="CG26" i="6"/>
  <c r="CE202" i="6"/>
  <c r="CI89" i="4"/>
  <c r="CI91" i="4"/>
  <c r="CI84" i="4"/>
  <c r="CI93" i="4"/>
  <c r="CI95" i="4"/>
  <c r="CI88" i="4"/>
  <c r="CI94" i="4"/>
  <c r="CI87" i="4"/>
  <c r="CI86" i="4"/>
  <c r="CI90" i="4"/>
  <c r="CI85" i="4"/>
  <c r="CI92" i="4"/>
  <c r="CA250" i="6"/>
  <c r="CF164" i="6"/>
  <c r="CF86" i="6"/>
  <c r="CF88" i="6" s="1"/>
  <c r="CE211" i="6"/>
  <c r="CE213" i="6" s="1"/>
  <c r="CB220" i="6"/>
  <c r="CB222" i="6" s="1"/>
  <c r="CE234" i="6"/>
  <c r="CE55" i="12" s="1"/>
  <c r="CE205" i="6"/>
  <c r="CJ81" i="4"/>
  <c r="CJ101" i="4"/>
  <c r="CF168" i="6"/>
  <c r="CF194" i="6"/>
  <c r="CF195" i="6" s="1"/>
  <c r="CF227" i="6" s="1"/>
  <c r="CF189" i="6"/>
  <c r="CF190" i="6"/>
  <c r="CK81" i="4" l="1"/>
  <c r="CK92" i="4" s="1"/>
  <c r="CG68" i="6"/>
  <c r="CG104" i="6" s="1"/>
  <c r="CG18" i="12" s="1"/>
  <c r="CF202" i="6"/>
  <c r="CF90" i="6"/>
  <c r="CF91" i="6"/>
  <c r="CF92" i="6"/>
  <c r="CE217" i="6"/>
  <c r="CF211" i="6"/>
  <c r="CF213" i="6" s="1"/>
  <c r="CE218" i="6"/>
  <c r="CE216" i="6"/>
  <c r="CE94" i="6"/>
  <c r="CE96" i="6" s="1"/>
  <c r="CJ89" i="4"/>
  <c r="CJ94" i="4"/>
  <c r="CJ93" i="4"/>
  <c r="CJ86" i="4"/>
  <c r="CJ91" i="4"/>
  <c r="CJ85" i="4"/>
  <c r="CJ84" i="4"/>
  <c r="CJ87" i="4"/>
  <c r="CJ88" i="4"/>
  <c r="CJ95" i="4"/>
  <c r="CJ92" i="4"/>
  <c r="CJ90" i="4"/>
  <c r="CI97" i="4"/>
  <c r="CI99" i="4" s="1"/>
  <c r="CM36" i="4"/>
  <c r="CM35" i="4"/>
  <c r="CM37" i="4"/>
  <c r="CN31" i="4"/>
  <c r="CM38" i="4"/>
  <c r="CL50" i="4"/>
  <c r="CC250" i="6"/>
  <c r="CF234" i="6"/>
  <c r="CF55" i="12" s="1"/>
  <c r="CF205" i="6"/>
  <c r="CE233" i="6"/>
  <c r="CE57" i="12"/>
  <c r="CG164" i="6"/>
  <c r="CG86" i="6"/>
  <c r="CG88" i="6" s="1"/>
  <c r="CD57" i="12"/>
  <c r="CD233" i="6"/>
  <c r="CK88" i="4"/>
  <c r="CK87" i="4"/>
  <c r="CK91" i="4"/>
  <c r="CK93" i="4"/>
  <c r="CK94" i="4"/>
  <c r="CK95" i="4"/>
  <c r="CK84" i="4"/>
  <c r="CK86" i="4"/>
  <c r="CK89" i="4"/>
  <c r="CK85" i="4"/>
  <c r="CK90" i="4"/>
  <c r="CD217" i="6"/>
  <c r="CF203" i="6"/>
  <c r="CF235" i="6"/>
  <c r="CF56" i="12" s="1"/>
  <c r="CB250" i="6"/>
  <c r="CD216" i="6"/>
  <c r="CD94" i="6"/>
  <c r="CD96" i="6" s="1"/>
  <c r="CH103" i="4"/>
  <c r="CH22" i="6" s="1"/>
  <c r="CH113" i="4"/>
  <c r="CH115" i="4" s="1"/>
  <c r="CD218" i="6"/>
  <c r="CG189" i="6"/>
  <c r="CG190" i="6"/>
  <c r="CG194" i="6"/>
  <c r="CG195" i="6" s="1"/>
  <c r="CG227" i="6" s="1"/>
  <c r="CG168" i="6"/>
  <c r="CM50" i="4" l="1"/>
  <c r="CE125" i="6"/>
  <c r="CE126" i="6" s="1"/>
  <c r="CN38" i="4"/>
  <c r="CO31" i="4"/>
  <c r="CN36" i="4"/>
  <c r="CN37" i="4"/>
  <c r="CN35" i="4"/>
  <c r="CH61" i="6"/>
  <c r="CH23" i="6"/>
  <c r="CH64" i="6"/>
  <c r="CH87" i="6" s="1"/>
  <c r="CH212" i="6" s="1"/>
  <c r="CH166" i="6"/>
  <c r="CH169" i="6" s="1"/>
  <c r="CH26" i="6"/>
  <c r="CI103" i="4"/>
  <c r="CI22" i="6" s="1"/>
  <c r="CI113" i="4"/>
  <c r="CI115" i="4" s="1"/>
  <c r="CG234" i="6"/>
  <c r="CG55" i="12" s="1"/>
  <c r="CG205" i="6"/>
  <c r="CD125" i="6"/>
  <c r="CD126" i="6" s="1"/>
  <c r="CG202" i="6"/>
  <c r="CK97" i="4"/>
  <c r="CK99" i="4" s="1"/>
  <c r="CJ97" i="4"/>
  <c r="CJ99" i="4" s="1"/>
  <c r="CF218" i="6"/>
  <c r="CE220" i="6"/>
  <c r="CE222" i="6" s="1"/>
  <c r="CF217" i="6"/>
  <c r="CD220" i="6"/>
  <c r="CD222" i="6" s="1"/>
  <c r="CG203" i="6"/>
  <c r="CG235" i="6"/>
  <c r="CG56" i="12" s="1"/>
  <c r="CF216" i="6"/>
  <c r="CF94" i="6"/>
  <c r="CF96" i="6" s="1"/>
  <c r="CG92" i="6"/>
  <c r="CG91" i="6"/>
  <c r="CG90" i="6"/>
  <c r="CG211" i="6"/>
  <c r="CG213" i="6" s="1"/>
  <c r="CL101" i="4"/>
  <c r="CL81" i="4"/>
  <c r="CF233" i="6"/>
  <c r="CF57" i="12"/>
  <c r="CN50" i="4" l="1"/>
  <c r="CN81" i="4" s="1"/>
  <c r="CH68" i="6"/>
  <c r="CH104" i="6" s="1"/>
  <c r="CH18" i="12" s="1"/>
  <c r="CG218" i="6"/>
  <c r="CJ113" i="4"/>
  <c r="CJ115" i="4" s="1"/>
  <c r="CJ103" i="4"/>
  <c r="CJ22" i="6" s="1"/>
  <c r="CO36" i="4"/>
  <c r="I36" i="4" s="1"/>
  <c r="CO35" i="4"/>
  <c r="CO38" i="4"/>
  <c r="I38" i="4" s="1"/>
  <c r="CO37" i="4"/>
  <c r="I37" i="4" s="1"/>
  <c r="CH168" i="6"/>
  <c r="CH190" i="6"/>
  <c r="CH194" i="6"/>
  <c r="CH195" i="6" s="1"/>
  <c r="CH227" i="6" s="1"/>
  <c r="CH189" i="6"/>
  <c r="CI23" i="6"/>
  <c r="CI61" i="6"/>
  <c r="CI166" i="6"/>
  <c r="CI169" i="6" s="1"/>
  <c r="CI64" i="6"/>
  <c r="CI87" i="6" s="1"/>
  <c r="CI212" i="6" s="1"/>
  <c r="CI26" i="6"/>
  <c r="CD250" i="6"/>
  <c r="CH86" i="6"/>
  <c r="CH88" i="6" s="1"/>
  <c r="CH164" i="6"/>
  <c r="CE250" i="6"/>
  <c r="CG233" i="6"/>
  <c r="CG57" i="12"/>
  <c r="CG217" i="6"/>
  <c r="CF125" i="6"/>
  <c r="CF126" i="6" s="1"/>
  <c r="CF220" i="6"/>
  <c r="CF222" i="6" s="1"/>
  <c r="CL84" i="4"/>
  <c r="CL90" i="4"/>
  <c r="CL94" i="4"/>
  <c r="CL93" i="4"/>
  <c r="CL91" i="4"/>
  <c r="CL86" i="4"/>
  <c r="CL85" i="4"/>
  <c r="CL87" i="4"/>
  <c r="CL92" i="4"/>
  <c r="CL89" i="4"/>
  <c r="CL95" i="4"/>
  <c r="CL88" i="4"/>
  <c r="CG216" i="6"/>
  <c r="CG94" i="6"/>
  <c r="CG96" i="6" s="1"/>
  <c r="CK103" i="4"/>
  <c r="CK22" i="6" s="1"/>
  <c r="CK113" i="4"/>
  <c r="CK115" i="4" s="1"/>
  <c r="CM81" i="4"/>
  <c r="CM101" i="4"/>
  <c r="CG220" i="6" l="1"/>
  <c r="CG222" i="6" s="1"/>
  <c r="CG250" i="6" s="1"/>
  <c r="CN101" i="4"/>
  <c r="CI68" i="6"/>
  <c r="CI104" i="6" s="1"/>
  <c r="CI18" i="12" s="1"/>
  <c r="CH234" i="6"/>
  <c r="CH55" i="12" s="1"/>
  <c r="CH205" i="6"/>
  <c r="CK166" i="6"/>
  <c r="CK169" i="6" s="1"/>
  <c r="CK64" i="6"/>
  <c r="CK87" i="6" s="1"/>
  <c r="CK212" i="6" s="1"/>
  <c r="CK61" i="6"/>
  <c r="CK23" i="6"/>
  <c r="CK26" i="6"/>
  <c r="CH235" i="6"/>
  <c r="CH56" i="12" s="1"/>
  <c r="CH203" i="6"/>
  <c r="CH202" i="6"/>
  <c r="CJ23" i="6"/>
  <c r="CJ166" i="6"/>
  <c r="CJ169" i="6" s="1"/>
  <c r="CJ64" i="6"/>
  <c r="CJ87" i="6" s="1"/>
  <c r="CJ212" i="6" s="1"/>
  <c r="CJ61" i="6"/>
  <c r="CJ26" i="6"/>
  <c r="CM85" i="4"/>
  <c r="CM87" i="4"/>
  <c r="CM90" i="4"/>
  <c r="CM89" i="4"/>
  <c r="CM93" i="4"/>
  <c r="CM95" i="4"/>
  <c r="CM92" i="4"/>
  <c r="CM84" i="4"/>
  <c r="CM86" i="4"/>
  <c r="CM88" i="4"/>
  <c r="CM94" i="4"/>
  <c r="CM91" i="4"/>
  <c r="CL97" i="4"/>
  <c r="CL99" i="4" s="1"/>
  <c r="CI168" i="6"/>
  <c r="CI194" i="6"/>
  <c r="CI195" i="6" s="1"/>
  <c r="CI227" i="6" s="1"/>
  <c r="CI189" i="6"/>
  <c r="CI190" i="6"/>
  <c r="CF250" i="6"/>
  <c r="I35" i="4"/>
  <c r="CO50" i="4"/>
  <c r="CN92" i="4"/>
  <c r="CN94" i="4"/>
  <c r="CN91" i="4"/>
  <c r="CN87" i="4"/>
  <c r="CN84" i="4"/>
  <c r="CN89" i="4"/>
  <c r="CN93" i="4"/>
  <c r="CN90" i="4"/>
  <c r="CN88" i="4"/>
  <c r="CN85" i="4"/>
  <c r="CN86" i="4"/>
  <c r="CN95" i="4"/>
  <c r="CG125" i="6"/>
  <c r="CG126" i="6" s="1"/>
  <c r="CH211" i="6"/>
  <c r="CH213" i="6" s="1"/>
  <c r="CI86" i="6"/>
  <c r="CI88" i="6" s="1"/>
  <c r="CI164" i="6"/>
  <c r="CH90" i="6"/>
  <c r="CH92" i="6"/>
  <c r="CH91" i="6"/>
  <c r="CK164" i="6" l="1"/>
  <c r="CK86" i="6"/>
  <c r="CK88" i="6" s="1"/>
  <c r="CO101" i="4"/>
  <c r="I101" i="4" s="1"/>
  <c r="CO81" i="4"/>
  <c r="I50" i="4"/>
  <c r="CJ190" i="6"/>
  <c r="CJ194" i="6"/>
  <c r="CJ195" i="6" s="1"/>
  <c r="CJ227" i="6" s="1"/>
  <c r="CJ168" i="6"/>
  <c r="CJ189" i="6"/>
  <c r="CM97" i="4"/>
  <c r="CM99" i="4" s="1"/>
  <c r="CH216" i="6"/>
  <c r="CH94" i="6"/>
  <c r="CH96" i="6" s="1"/>
  <c r="CK68" i="6"/>
  <c r="CK104" i="6" s="1"/>
  <c r="CK18" i="12" s="1"/>
  <c r="CL113" i="4"/>
  <c r="CL115" i="4" s="1"/>
  <c r="CL103" i="4"/>
  <c r="CL22" i="6" s="1"/>
  <c r="CH217" i="6"/>
  <c r="CI203" i="6"/>
  <c r="CI235" i="6"/>
  <c r="CI56" i="12" s="1"/>
  <c r="CJ68" i="6"/>
  <c r="CJ104" i="6" s="1"/>
  <c r="CJ18" i="12" s="1"/>
  <c r="CK168" i="6"/>
  <c r="CK189" i="6"/>
  <c r="CK194" i="6"/>
  <c r="CK195" i="6" s="1"/>
  <c r="CK227" i="6" s="1"/>
  <c r="CK190" i="6"/>
  <c r="CJ164" i="6"/>
  <c r="CJ86" i="6"/>
  <c r="CJ88" i="6" s="1"/>
  <c r="CH57" i="12"/>
  <c r="CH233" i="6"/>
  <c r="CI211" i="6"/>
  <c r="CI213" i="6" s="1"/>
  <c r="CI234" i="6"/>
  <c r="CI55" i="12" s="1"/>
  <c r="CI205" i="6"/>
  <c r="CH218" i="6"/>
  <c r="CN97" i="4"/>
  <c r="CN99" i="4" s="1"/>
  <c r="CI202" i="6"/>
  <c r="CI92" i="6"/>
  <c r="CI91" i="6"/>
  <c r="CI90" i="6"/>
  <c r="CJ203" i="6" l="1"/>
  <c r="CJ235" i="6"/>
  <c r="CJ56" i="12" s="1"/>
  <c r="CI94" i="6"/>
  <c r="CI96" i="6" s="1"/>
  <c r="CI216" i="6"/>
  <c r="CJ202" i="6"/>
  <c r="I81" i="4"/>
  <c r="CO90" i="4"/>
  <c r="I90" i="4" s="1"/>
  <c r="CO86" i="4"/>
  <c r="I86" i="4" s="1"/>
  <c r="CO93" i="4"/>
  <c r="I93" i="4" s="1"/>
  <c r="CO95" i="4"/>
  <c r="I95" i="4" s="1"/>
  <c r="CO94" i="4"/>
  <c r="I94" i="4" s="1"/>
  <c r="CO87" i="4"/>
  <c r="I87" i="4" s="1"/>
  <c r="CO88" i="4"/>
  <c r="I88" i="4" s="1"/>
  <c r="CO84" i="4"/>
  <c r="CO92" i="4"/>
  <c r="I92" i="4" s="1"/>
  <c r="CO85" i="4"/>
  <c r="I85" i="4" s="1"/>
  <c r="CO91" i="4"/>
  <c r="I91" i="4" s="1"/>
  <c r="CO89" i="4"/>
  <c r="I89" i="4" s="1"/>
  <c r="CL61" i="6"/>
  <c r="CL23" i="6"/>
  <c r="CL64" i="6"/>
  <c r="CL87" i="6" s="1"/>
  <c r="CL212" i="6" s="1"/>
  <c r="CL166" i="6"/>
  <c r="CL169" i="6" s="1"/>
  <c r="CL26" i="6"/>
  <c r="CK234" i="6"/>
  <c r="CK55" i="12" s="1"/>
  <c r="CK205" i="6"/>
  <c r="CN103" i="4"/>
  <c r="CN22" i="6" s="1"/>
  <c r="CN113" i="4"/>
  <c r="CN115" i="4" s="1"/>
  <c r="CK203" i="6"/>
  <c r="CK235" i="6"/>
  <c r="CK56" i="12" s="1"/>
  <c r="CK92" i="6"/>
  <c r="CK91" i="6"/>
  <c r="CK90" i="6"/>
  <c r="CJ234" i="6"/>
  <c r="CJ55" i="12" s="1"/>
  <c r="CJ205" i="6"/>
  <c r="CI218" i="6"/>
  <c r="CI233" i="6"/>
  <c r="CI57" i="12"/>
  <c r="CK211" i="6"/>
  <c r="CK213" i="6" s="1"/>
  <c r="CI217" i="6"/>
  <c r="CK202" i="6"/>
  <c r="CH125" i="6"/>
  <c r="CH126" i="6" s="1"/>
  <c r="CJ91" i="6"/>
  <c r="CJ90" i="6"/>
  <c r="CJ92" i="6"/>
  <c r="CH220" i="6"/>
  <c r="CH222" i="6" s="1"/>
  <c r="CJ211" i="6"/>
  <c r="CJ213" i="6" s="1"/>
  <c r="CM103" i="4"/>
  <c r="CM22" i="6" s="1"/>
  <c r="CM113" i="4"/>
  <c r="CM115" i="4" s="1"/>
  <c r="CL68" i="6" l="1"/>
  <c r="CL104" i="6" s="1"/>
  <c r="CL18" i="12" s="1"/>
  <c r="CH250" i="6"/>
  <c r="CJ218" i="6"/>
  <c r="CJ94" i="6"/>
  <c r="CJ96" i="6" s="1"/>
  <c r="CJ216" i="6"/>
  <c r="CK94" i="6"/>
  <c r="CK96" i="6" s="1"/>
  <c r="CK216" i="6"/>
  <c r="CL164" i="6"/>
  <c r="CL86" i="6"/>
  <c r="CL88" i="6" s="1"/>
  <c r="CJ57" i="12"/>
  <c r="CJ233" i="6"/>
  <c r="CK218" i="6"/>
  <c r="I84" i="4"/>
  <c r="CO97" i="4"/>
  <c r="CI220" i="6"/>
  <c r="CI222" i="6" s="1"/>
  <c r="CN61" i="6"/>
  <c r="CN166" i="6"/>
  <c r="CN169" i="6" s="1"/>
  <c r="CN23" i="6"/>
  <c r="CN64" i="6"/>
  <c r="CN87" i="6" s="1"/>
  <c r="CN212" i="6" s="1"/>
  <c r="CN26" i="6"/>
  <c r="CJ217" i="6"/>
  <c r="CI125" i="6"/>
  <c r="CI126" i="6" s="1"/>
  <c r="CK217" i="6"/>
  <c r="CK57" i="12"/>
  <c r="CK233" i="6"/>
  <c r="CM64" i="6"/>
  <c r="CM87" i="6" s="1"/>
  <c r="CM212" i="6" s="1"/>
  <c r="CM23" i="6"/>
  <c r="CM166" i="6"/>
  <c r="CM169" i="6" s="1"/>
  <c r="CM61" i="6"/>
  <c r="CM26" i="6"/>
  <c r="CL194" i="6"/>
  <c r="CL195" i="6" s="1"/>
  <c r="CL227" i="6" s="1"/>
  <c r="CL168" i="6"/>
  <c r="CL190" i="6"/>
  <c r="CL189" i="6"/>
  <c r="CN68" i="6" l="1"/>
  <c r="CN104" i="6" s="1"/>
  <c r="CN18" i="12" s="1"/>
  <c r="CN194" i="6"/>
  <c r="CN195" i="6" s="1"/>
  <c r="CN227" i="6" s="1"/>
  <c r="CN189" i="6"/>
  <c r="CN190" i="6"/>
  <c r="CN168" i="6"/>
  <c r="CM164" i="6"/>
  <c r="CM86" i="6"/>
  <c r="CM88" i="6" s="1"/>
  <c r="CM190" i="6"/>
  <c r="CM189" i="6"/>
  <c r="CM168" i="6"/>
  <c r="CM194" i="6"/>
  <c r="CM195" i="6" s="1"/>
  <c r="CM227" i="6" s="1"/>
  <c r="CK125" i="6"/>
  <c r="CK126" i="6" s="1"/>
  <c r="CI250" i="6"/>
  <c r="CJ220" i="6"/>
  <c r="CJ222" i="6" s="1"/>
  <c r="CO99" i="4"/>
  <c r="I97" i="4"/>
  <c r="CM68" i="6"/>
  <c r="CM104" i="6" s="1"/>
  <c r="CM18" i="12" s="1"/>
  <c r="CN164" i="6"/>
  <c r="CN86" i="6"/>
  <c r="CN88" i="6" s="1"/>
  <c r="CK220" i="6"/>
  <c r="CK222" i="6" s="1"/>
  <c r="CJ125" i="6"/>
  <c r="CJ126" i="6" s="1"/>
  <c r="CL203" i="6"/>
  <c r="CL235" i="6"/>
  <c r="CL56" i="12" s="1"/>
  <c r="CL92" i="6"/>
  <c r="CL91" i="6"/>
  <c r="CL90" i="6"/>
  <c r="CL211" i="6"/>
  <c r="CL213" i="6" s="1"/>
  <c r="CL234" i="6"/>
  <c r="CL55" i="12" s="1"/>
  <c r="CL205" i="6"/>
  <c r="CL202" i="6"/>
  <c r="CM234" i="6" l="1"/>
  <c r="CM55" i="12" s="1"/>
  <c r="CM205" i="6"/>
  <c r="CM211" i="6"/>
  <c r="CM213" i="6" s="1"/>
  <c r="CM202" i="6"/>
  <c r="CJ250" i="6"/>
  <c r="CN234" i="6"/>
  <c r="CN55" i="12" s="1"/>
  <c r="CN205" i="6"/>
  <c r="CN91" i="6"/>
  <c r="CN92" i="6"/>
  <c r="CN90" i="6"/>
  <c r="CL216" i="6"/>
  <c r="CL94" i="6"/>
  <c r="CL96" i="6" s="1"/>
  <c r="CL217" i="6"/>
  <c r="CL233" i="6"/>
  <c r="CL57" i="12"/>
  <c r="CK250" i="6"/>
  <c r="CN211" i="6"/>
  <c r="CN213" i="6" s="1"/>
  <c r="CO103" i="4"/>
  <c r="CO22" i="6" s="1"/>
  <c r="CO113" i="4"/>
  <c r="I99" i="4"/>
  <c r="CN202" i="6"/>
  <c r="CN235" i="6"/>
  <c r="CN56" i="12" s="1"/>
  <c r="CN203" i="6"/>
  <c r="CM235" i="6"/>
  <c r="CM56" i="12" s="1"/>
  <c r="CM203" i="6"/>
  <c r="CL218" i="6"/>
  <c r="CM91" i="6"/>
  <c r="CM92" i="6"/>
  <c r="CM90" i="6"/>
  <c r="CL125" i="6" l="1"/>
  <c r="CL126" i="6" s="1"/>
  <c r="CN218" i="6"/>
  <c r="CO61" i="6"/>
  <c r="I61" i="6" s="1"/>
  <c r="CO23" i="6"/>
  <c r="CO166" i="6"/>
  <c r="CO169" i="6" s="1"/>
  <c r="CO64" i="6"/>
  <c r="CO87" i="6" s="1"/>
  <c r="CO26" i="6"/>
  <c r="CL220" i="6"/>
  <c r="CL222" i="6" s="1"/>
  <c r="CM57" i="12"/>
  <c r="CM233" i="6"/>
  <c r="I113" i="4"/>
  <c r="CO115" i="4"/>
  <c r="I115" i="4" s="1"/>
  <c r="G117" i="4" s="1"/>
  <c r="G125" i="4" s="1"/>
  <c r="G48" i="5" s="1"/>
  <c r="CN217" i="6"/>
  <c r="CM216" i="6"/>
  <c r="CM94" i="6"/>
  <c r="CM96" i="6" s="1"/>
  <c r="CM218" i="6"/>
  <c r="CN216" i="6"/>
  <c r="CN94" i="6"/>
  <c r="CN96" i="6" s="1"/>
  <c r="CN57" i="12"/>
  <c r="CN233" i="6"/>
  <c r="CM217" i="6"/>
  <c r="CM220" i="6" l="1"/>
  <c r="CM222" i="6" s="1"/>
  <c r="CM250" i="6" s="1"/>
  <c r="CL250" i="6"/>
  <c r="K48" i="5"/>
  <c r="G49" i="5"/>
  <c r="CO68" i="6"/>
  <c r="I26" i="6"/>
  <c r="CO212" i="6"/>
  <c r="I212" i="6" s="1"/>
  <c r="I87" i="6"/>
  <c r="CN125" i="6"/>
  <c r="CN126" i="6" s="1"/>
  <c r="CO168" i="6"/>
  <c r="CO194" i="6"/>
  <c r="CO195" i="6" s="1"/>
  <c r="CO227" i="6" s="1"/>
  <c r="CO190" i="6"/>
  <c r="CO189" i="6"/>
  <c r="CO86" i="6"/>
  <c r="CO164" i="6"/>
  <c r="I23" i="6"/>
  <c r="I164" i="6" s="1"/>
  <c r="CN220" i="6"/>
  <c r="CN222" i="6" s="1"/>
  <c r="CM125" i="6"/>
  <c r="CM126" i="6" s="1"/>
  <c r="CO234" i="6" l="1"/>
  <c r="CO55" i="12" s="1"/>
  <c r="CO205" i="6"/>
  <c r="I169" i="6"/>
  <c r="CO202" i="6"/>
  <c r="I168" i="6"/>
  <c r="K49" i="5"/>
  <c r="L48" i="5"/>
  <c r="CN250" i="6"/>
  <c r="CO104" i="6"/>
  <c r="I68" i="6"/>
  <c r="CO235" i="6"/>
  <c r="CO56" i="12" s="1"/>
  <c r="I56" i="12" s="1"/>
  <c r="CO203" i="6"/>
  <c r="I203" i="6" s="1"/>
  <c r="I86" i="6"/>
  <c r="CO88" i="6"/>
  <c r="CO211" i="6"/>
  <c r="CO213" i="6" l="1"/>
  <c r="I213" i="6" s="1"/>
  <c r="G224" i="6" s="1"/>
  <c r="I211" i="6"/>
  <c r="K29" i="12"/>
  <c r="K136" i="5"/>
  <c r="K139" i="5" s="1"/>
  <c r="K66" i="5"/>
  <c r="K68" i="5" s="1"/>
  <c r="K51" i="5"/>
  <c r="CO18" i="12"/>
  <c r="I18" i="12" s="1"/>
  <c r="I104" i="6"/>
  <c r="L49" i="5"/>
  <c r="M48" i="5"/>
  <c r="CO57" i="12"/>
  <c r="I57" i="12" s="1"/>
  <c r="CO233" i="6"/>
  <c r="I202" i="6"/>
  <c r="I88" i="6"/>
  <c r="CO90" i="6"/>
  <c r="CO92" i="6"/>
  <c r="CO91" i="6"/>
  <c r="I205" i="6"/>
  <c r="I55" i="12"/>
  <c r="G223" i="6" l="1"/>
  <c r="CM223" i="6" s="1"/>
  <c r="CM224" i="6" s="1"/>
  <c r="CO216" i="6"/>
  <c r="CO94" i="6"/>
  <c r="I90" i="6"/>
  <c r="G97" i="6"/>
  <c r="G98" i="6"/>
  <c r="M49" i="5"/>
  <c r="N48" i="5"/>
  <c r="CO217" i="6"/>
  <c r="I217" i="6" s="1"/>
  <c r="I91" i="6"/>
  <c r="CO218" i="6"/>
  <c r="I92" i="6"/>
  <c r="L29" i="12"/>
  <c r="L136" i="5"/>
  <c r="L139" i="5" s="1"/>
  <c r="L66" i="5"/>
  <c r="L68" i="5" s="1"/>
  <c r="CK223" i="6" l="1"/>
  <c r="CK224" i="6" s="1"/>
  <c r="BE223" i="6"/>
  <c r="BE224" i="6" s="1"/>
  <c r="AO223" i="6"/>
  <c r="AO224" i="6" s="1"/>
  <c r="BR223" i="6"/>
  <c r="BR224" i="6" s="1"/>
  <c r="V223" i="6"/>
  <c r="V224" i="6" s="1"/>
  <c r="CH223" i="6"/>
  <c r="CH224" i="6" s="1"/>
  <c r="CG223" i="6"/>
  <c r="CG224" i="6" s="1"/>
  <c r="AN223" i="6"/>
  <c r="AN224" i="6" s="1"/>
  <c r="BT223" i="6"/>
  <c r="BT224" i="6" s="1"/>
  <c r="BC223" i="6"/>
  <c r="BC224" i="6" s="1"/>
  <c r="R223" i="6"/>
  <c r="R224" i="6" s="1"/>
  <c r="BA223" i="6"/>
  <c r="BA224" i="6" s="1"/>
  <c r="AZ223" i="6"/>
  <c r="AZ224" i="6" s="1"/>
  <c r="AG223" i="6"/>
  <c r="AG224" i="6" s="1"/>
  <c r="BU223" i="6"/>
  <c r="BU224" i="6" s="1"/>
  <c r="CJ223" i="6"/>
  <c r="CJ224" i="6" s="1"/>
  <c r="W223" i="6"/>
  <c r="W224" i="6" s="1"/>
  <c r="AJ223" i="6"/>
  <c r="AJ224" i="6" s="1"/>
  <c r="P223" i="6"/>
  <c r="P224" i="6" s="1"/>
  <c r="X223" i="6"/>
  <c r="X224" i="6" s="1"/>
  <c r="CI223" i="6"/>
  <c r="CI224" i="6" s="1"/>
  <c r="BB223" i="6"/>
  <c r="BB224" i="6" s="1"/>
  <c r="BQ223" i="6"/>
  <c r="BQ224" i="6" s="1"/>
  <c r="U223" i="6"/>
  <c r="U224" i="6" s="1"/>
  <c r="AI223" i="6"/>
  <c r="AI224" i="6" s="1"/>
  <c r="AW223" i="6"/>
  <c r="AW224" i="6" s="1"/>
  <c r="AV223" i="6"/>
  <c r="AV224" i="6" s="1"/>
  <c r="AE223" i="6"/>
  <c r="AE224" i="6" s="1"/>
  <c r="M223" i="6"/>
  <c r="M224" i="6" s="1"/>
  <c r="Y223" i="6"/>
  <c r="Y224" i="6" s="1"/>
  <c r="AM223" i="6"/>
  <c r="AM224" i="6" s="1"/>
  <c r="BS223" i="6"/>
  <c r="BS224" i="6" s="1"/>
  <c r="AL223" i="6"/>
  <c r="AL224" i="6" s="1"/>
  <c r="CF223" i="6"/>
  <c r="CF224" i="6" s="1"/>
  <c r="BP223" i="6"/>
  <c r="BP224" i="6" s="1"/>
  <c r="CE223" i="6"/>
  <c r="CE224" i="6" s="1"/>
  <c r="T223" i="6"/>
  <c r="T224" i="6" s="1"/>
  <c r="CD223" i="6"/>
  <c r="CD224" i="6" s="1"/>
  <c r="AX223" i="6"/>
  <c r="AX224" i="6" s="1"/>
  <c r="AH223" i="6"/>
  <c r="AH224" i="6" s="1"/>
  <c r="CB223" i="6"/>
  <c r="CB224" i="6" s="1"/>
  <c r="AF223" i="6"/>
  <c r="AF224" i="6" s="1"/>
  <c r="BJ223" i="6"/>
  <c r="BJ224" i="6" s="1"/>
  <c r="AD223" i="6"/>
  <c r="AD224" i="6" s="1"/>
  <c r="BG223" i="6"/>
  <c r="BG224" i="6" s="1"/>
  <c r="AS223" i="6"/>
  <c r="AS224" i="6" s="1"/>
  <c r="K223" i="6"/>
  <c r="K224" i="6" s="1"/>
  <c r="K236" i="6" s="1"/>
  <c r="AR223" i="6"/>
  <c r="AR224" i="6" s="1"/>
  <c r="BX223" i="6"/>
  <c r="BX224" i="6" s="1"/>
  <c r="BI223" i="6"/>
  <c r="BI224" i="6" s="1"/>
  <c r="AP223" i="6"/>
  <c r="AP224" i="6" s="1"/>
  <c r="AA223" i="6"/>
  <c r="AA224" i="6" s="1"/>
  <c r="L223" i="6"/>
  <c r="L224" i="6" s="1"/>
  <c r="BD223" i="6"/>
  <c r="BD224" i="6" s="1"/>
  <c r="AK223" i="6"/>
  <c r="AK224" i="6" s="1"/>
  <c r="BO223" i="6"/>
  <c r="BO224" i="6" s="1"/>
  <c r="AY223" i="6"/>
  <c r="AY224" i="6" s="1"/>
  <c r="BN223" i="6"/>
  <c r="BN224" i="6" s="1"/>
  <c r="S223" i="6"/>
  <c r="S224" i="6" s="1"/>
  <c r="BL223" i="6"/>
  <c r="BL224" i="6" s="1"/>
  <c r="CC223" i="6"/>
  <c r="CC224" i="6" s="1"/>
  <c r="BM223" i="6"/>
  <c r="BM224" i="6" s="1"/>
  <c r="Q223" i="6"/>
  <c r="Q224" i="6" s="1"/>
  <c r="CA223" i="6"/>
  <c r="CA224" i="6" s="1"/>
  <c r="BK223" i="6"/>
  <c r="BK224" i="6" s="1"/>
  <c r="AU223" i="6"/>
  <c r="AU224" i="6" s="1"/>
  <c r="O223" i="6"/>
  <c r="O224" i="6" s="1"/>
  <c r="BZ223" i="6"/>
  <c r="BZ224" i="6" s="1"/>
  <c r="AT223" i="6"/>
  <c r="AT224" i="6" s="1"/>
  <c r="N223" i="6"/>
  <c r="N224" i="6" s="1"/>
  <c r="BY223" i="6"/>
  <c r="BY224" i="6" s="1"/>
  <c r="AC223" i="6"/>
  <c r="AC224" i="6" s="1"/>
  <c r="BW223" i="6"/>
  <c r="BW224" i="6" s="1"/>
  <c r="BH223" i="6"/>
  <c r="BH224" i="6" s="1"/>
  <c r="AB223" i="6"/>
  <c r="AB224" i="6" s="1"/>
  <c r="CN223" i="6"/>
  <c r="CN224" i="6" s="1"/>
  <c r="CL223" i="6"/>
  <c r="CL224" i="6" s="1"/>
  <c r="BV223" i="6"/>
  <c r="BV224" i="6" s="1"/>
  <c r="BF223" i="6"/>
  <c r="BF224" i="6" s="1"/>
  <c r="AQ223" i="6"/>
  <c r="AQ224" i="6" s="1"/>
  <c r="Z223" i="6"/>
  <c r="Z224" i="6" s="1"/>
  <c r="N49" i="5"/>
  <c r="O48" i="5"/>
  <c r="M29" i="12"/>
  <c r="M136" i="5"/>
  <c r="M139" i="5" s="1"/>
  <c r="M66" i="5"/>
  <c r="M68" i="5" s="1"/>
  <c r="CL97" i="6"/>
  <c r="M97" i="6"/>
  <c r="K97" i="6"/>
  <c r="L97" i="6"/>
  <c r="N97" i="6"/>
  <c r="O97" i="6"/>
  <c r="Q97" i="6"/>
  <c r="P97" i="6"/>
  <c r="R97" i="6"/>
  <c r="S97" i="6"/>
  <c r="U97" i="6"/>
  <c r="T97" i="6"/>
  <c r="W97" i="6"/>
  <c r="V97" i="6"/>
  <c r="X97" i="6"/>
  <c r="Y97" i="6"/>
  <c r="Z97" i="6"/>
  <c r="AA97" i="6"/>
  <c r="AB97" i="6"/>
  <c r="AC97" i="6"/>
  <c r="AD97" i="6"/>
  <c r="AF97" i="6"/>
  <c r="AE97" i="6"/>
  <c r="AG97" i="6"/>
  <c r="AH97" i="6"/>
  <c r="AI97" i="6"/>
  <c r="AJ97" i="6"/>
  <c r="AK97" i="6"/>
  <c r="AL97" i="6"/>
  <c r="AM97" i="6"/>
  <c r="AO97" i="6"/>
  <c r="AN97" i="6"/>
  <c r="AP97" i="6"/>
  <c r="AQ97" i="6"/>
  <c r="AR97" i="6"/>
  <c r="AT97" i="6"/>
  <c r="AS97" i="6"/>
  <c r="AU97" i="6"/>
  <c r="AV97" i="6"/>
  <c r="AW97" i="6"/>
  <c r="AY97" i="6"/>
  <c r="AX97" i="6"/>
  <c r="AZ97" i="6"/>
  <c r="BA97" i="6"/>
  <c r="BB97" i="6"/>
  <c r="BC97" i="6"/>
  <c r="BD97" i="6"/>
  <c r="BE97" i="6"/>
  <c r="BF97" i="6"/>
  <c r="BG97" i="6"/>
  <c r="BH97" i="6"/>
  <c r="BI97" i="6"/>
  <c r="BJ97" i="6"/>
  <c r="BK97" i="6"/>
  <c r="BL97" i="6"/>
  <c r="BM97" i="6"/>
  <c r="BN97" i="6"/>
  <c r="BO97" i="6"/>
  <c r="BQ97" i="6"/>
  <c r="BP97" i="6"/>
  <c r="BR97" i="6"/>
  <c r="BS97" i="6"/>
  <c r="BU97" i="6"/>
  <c r="BT97" i="6"/>
  <c r="BX97" i="6"/>
  <c r="BV97" i="6"/>
  <c r="BW97" i="6"/>
  <c r="BZ97" i="6"/>
  <c r="BY97" i="6"/>
  <c r="CA97" i="6"/>
  <c r="CB97" i="6"/>
  <c r="CC97" i="6"/>
  <c r="CD97" i="6"/>
  <c r="CE97" i="6"/>
  <c r="CF97" i="6"/>
  <c r="CG97" i="6"/>
  <c r="CH97" i="6"/>
  <c r="CI97" i="6"/>
  <c r="CJ97" i="6"/>
  <c r="CK97" i="6"/>
  <c r="CN97" i="6"/>
  <c r="CM97" i="6"/>
  <c r="I218" i="6"/>
  <c r="CO220" i="6"/>
  <c r="I216" i="6"/>
  <c r="I94" i="6"/>
  <c r="CO96" i="6"/>
  <c r="P98" i="6"/>
  <c r="L98" i="6"/>
  <c r="K98" i="6"/>
  <c r="M98" i="6"/>
  <c r="N98" i="6"/>
  <c r="O98" i="6"/>
  <c r="Q98" i="6"/>
  <c r="S98" i="6"/>
  <c r="R98" i="6"/>
  <c r="U98" i="6"/>
  <c r="T98" i="6"/>
  <c r="W98" i="6"/>
  <c r="V98" i="6"/>
  <c r="X98" i="6"/>
  <c r="Y98" i="6"/>
  <c r="Z98" i="6"/>
  <c r="AA98" i="6"/>
  <c r="AB98" i="6"/>
  <c r="AC98" i="6"/>
  <c r="AD98" i="6"/>
  <c r="AF98" i="6"/>
  <c r="AE98" i="6"/>
  <c r="AG98" i="6"/>
  <c r="AH98" i="6"/>
  <c r="AI98" i="6"/>
  <c r="AJ98" i="6"/>
  <c r="AK98" i="6"/>
  <c r="AL98" i="6"/>
  <c r="AM98" i="6"/>
  <c r="AO98" i="6"/>
  <c r="AN98" i="6"/>
  <c r="AQ98" i="6"/>
  <c r="AP98" i="6"/>
  <c r="AR98" i="6"/>
  <c r="AT98" i="6"/>
  <c r="AS98" i="6"/>
  <c r="AU98" i="6"/>
  <c r="AV98" i="6"/>
  <c r="AW98" i="6"/>
  <c r="AX98" i="6"/>
  <c r="AY98" i="6"/>
  <c r="AZ98" i="6"/>
  <c r="BA98" i="6"/>
  <c r="BB98" i="6"/>
  <c r="BC98" i="6"/>
  <c r="BD98" i="6"/>
  <c r="BE98" i="6"/>
  <c r="BF98" i="6"/>
  <c r="BI98" i="6"/>
  <c r="BH98" i="6"/>
  <c r="BG98" i="6"/>
  <c r="BJ98" i="6"/>
  <c r="BK98" i="6"/>
  <c r="BL98" i="6"/>
  <c r="BM98" i="6"/>
  <c r="BN98" i="6"/>
  <c r="BO98" i="6"/>
  <c r="BQ98" i="6"/>
  <c r="BP98" i="6"/>
  <c r="BR98" i="6"/>
  <c r="BS98" i="6"/>
  <c r="BU98" i="6"/>
  <c r="BT98" i="6"/>
  <c r="BV98" i="6"/>
  <c r="BX98" i="6"/>
  <c r="BW98" i="6"/>
  <c r="BZ98" i="6"/>
  <c r="BY98" i="6"/>
  <c r="CA98" i="6"/>
  <c r="CB98" i="6"/>
  <c r="CC98" i="6"/>
  <c r="CD98" i="6"/>
  <c r="CE98" i="6"/>
  <c r="CF98" i="6"/>
  <c r="CG98" i="6"/>
  <c r="CH98" i="6"/>
  <c r="CI98" i="6"/>
  <c r="CJ98" i="6"/>
  <c r="CK98" i="6"/>
  <c r="CL98" i="6"/>
  <c r="CN98" i="6"/>
  <c r="CM98" i="6"/>
  <c r="K58" i="12" l="1"/>
  <c r="K241" i="6"/>
  <c r="K238" i="6"/>
  <c r="K103" i="6"/>
  <c r="CO222" i="6"/>
  <c r="I220" i="6"/>
  <c r="O49" i="5"/>
  <c r="P48" i="5"/>
  <c r="CO98" i="6"/>
  <c r="I98" i="6" s="1"/>
  <c r="CO97" i="6"/>
  <c r="CO125" i="6"/>
  <c r="CO126" i="6" s="1"/>
  <c r="I96" i="6"/>
  <c r="G96" i="6"/>
  <c r="G39" i="13" s="1"/>
  <c r="G41" i="13" s="1"/>
  <c r="N29" i="12"/>
  <c r="N66" i="5"/>
  <c r="N68" i="5" s="1"/>
  <c r="N136" i="5"/>
  <c r="N139" i="5" s="1"/>
  <c r="P49" i="5" l="1"/>
  <c r="Q48" i="5"/>
  <c r="K107" i="6"/>
  <c r="K105" i="6"/>
  <c r="K17" i="12"/>
  <c r="CO223" i="6"/>
  <c r="CO224" i="6" s="1"/>
  <c r="I224" i="6" s="1"/>
  <c r="CO250" i="6"/>
  <c r="I222" i="6"/>
  <c r="K243" i="6"/>
  <c r="K244" i="6"/>
  <c r="K245" i="6"/>
  <c r="K60" i="12"/>
  <c r="O29" i="12"/>
  <c r="O136" i="5"/>
  <c r="O139" i="5" s="1"/>
  <c r="O66" i="5"/>
  <c r="O68" i="5" s="1"/>
  <c r="I97" i="6"/>
  <c r="K65" i="12" l="1"/>
  <c r="K8" i="14"/>
  <c r="K23" i="14"/>
  <c r="Q49" i="5"/>
  <c r="R48" i="5"/>
  <c r="K66" i="12"/>
  <c r="P66" i="5"/>
  <c r="P68" i="5" s="1"/>
  <c r="P29" i="12"/>
  <c r="P136" i="5"/>
  <c r="P139" i="5" s="1"/>
  <c r="K64" i="12"/>
  <c r="K247" i="6"/>
  <c r="I223" i="6"/>
  <c r="K19" i="12"/>
  <c r="K67" i="12" l="1"/>
  <c r="K77" i="12" s="1"/>
  <c r="Q29" i="12"/>
  <c r="Q66" i="5"/>
  <c r="Q68" i="5" s="1"/>
  <c r="Q136" i="5"/>
  <c r="Q139" i="5" s="1"/>
  <c r="R49" i="5"/>
  <c r="S48" i="5"/>
  <c r="S49" i="5" l="1"/>
  <c r="T48" i="5"/>
  <c r="R29" i="12"/>
  <c r="R66" i="5"/>
  <c r="R68" i="5" s="1"/>
  <c r="R136" i="5"/>
  <c r="R139" i="5" s="1"/>
  <c r="T49" i="5" l="1"/>
  <c r="U48" i="5"/>
  <c r="S29" i="12"/>
  <c r="S66" i="5"/>
  <c r="S68" i="5" s="1"/>
  <c r="S136" i="5"/>
  <c r="S139" i="5" s="1"/>
  <c r="T29" i="12" l="1"/>
  <c r="T66" i="5"/>
  <c r="T68" i="5" s="1"/>
  <c r="T136" i="5"/>
  <c r="T139" i="5" s="1"/>
  <c r="V48" i="5"/>
  <c r="U49" i="5"/>
  <c r="U136" i="5" l="1"/>
  <c r="U139" i="5" s="1"/>
  <c r="U66" i="5"/>
  <c r="U68" i="5" s="1"/>
  <c r="U29" i="12"/>
  <c r="V49" i="5"/>
  <c r="W48" i="5"/>
  <c r="W49" i="5" l="1"/>
  <c r="X48" i="5"/>
  <c r="V29" i="12"/>
  <c r="V136" i="5"/>
  <c r="V139" i="5" s="1"/>
  <c r="V66" i="5"/>
  <c r="V68" i="5" s="1"/>
  <c r="X49" i="5" l="1"/>
  <c r="Y48" i="5"/>
  <c r="W29" i="12"/>
  <c r="W136" i="5"/>
  <c r="W139" i="5" s="1"/>
  <c r="W66" i="5"/>
  <c r="W68" i="5" s="1"/>
  <c r="Y49" i="5" l="1"/>
  <c r="Z48" i="5"/>
  <c r="X29" i="12"/>
  <c r="X66" i="5"/>
  <c r="X68" i="5" s="1"/>
  <c r="X136" i="5"/>
  <c r="X139" i="5" s="1"/>
  <c r="Z49" i="5" l="1"/>
  <c r="AA48" i="5"/>
  <c r="Y29" i="12"/>
  <c r="Y66" i="5"/>
  <c r="Y68" i="5" s="1"/>
  <c r="Y136" i="5"/>
  <c r="Y139" i="5" s="1"/>
  <c r="AA49" i="5" l="1"/>
  <c r="AB48" i="5"/>
  <c r="Z29" i="12"/>
  <c r="Z66" i="5"/>
  <c r="Z68" i="5" s="1"/>
  <c r="Z136" i="5"/>
  <c r="Z139" i="5" s="1"/>
  <c r="AB49" i="5" l="1"/>
  <c r="AC48" i="5"/>
  <c r="AA29" i="12"/>
  <c r="AA66" i="5"/>
  <c r="AA68" i="5" s="1"/>
  <c r="AA136" i="5"/>
  <c r="AA139" i="5" s="1"/>
  <c r="AB29" i="12" l="1"/>
  <c r="AB66" i="5"/>
  <c r="AB68" i="5" s="1"/>
  <c r="AB136" i="5"/>
  <c r="AB139" i="5" s="1"/>
  <c r="AC49" i="5"/>
  <c r="AD48" i="5"/>
  <c r="AD49" i="5" l="1"/>
  <c r="AE48" i="5"/>
  <c r="AC29" i="12"/>
  <c r="AC66" i="5"/>
  <c r="AC68" i="5" s="1"/>
  <c r="AC136" i="5"/>
  <c r="AC139" i="5" s="1"/>
  <c r="AE49" i="5" l="1"/>
  <c r="AF48" i="5"/>
  <c r="AD29" i="12"/>
  <c r="AD66" i="5"/>
  <c r="AD68" i="5" s="1"/>
  <c r="AD136" i="5"/>
  <c r="AD139" i="5" s="1"/>
  <c r="AF49" i="5" l="1"/>
  <c r="AG48" i="5"/>
  <c r="AE136" i="5"/>
  <c r="AE139" i="5" s="1"/>
  <c r="AE66" i="5"/>
  <c r="AE68" i="5" s="1"/>
  <c r="AE29" i="12"/>
  <c r="AG49" i="5" l="1"/>
  <c r="AH48" i="5"/>
  <c r="AF29" i="12"/>
  <c r="AF66" i="5"/>
  <c r="AF68" i="5" s="1"/>
  <c r="AF136" i="5"/>
  <c r="AF139" i="5" s="1"/>
  <c r="AH49" i="5" l="1"/>
  <c r="AI48" i="5"/>
  <c r="AG66" i="5"/>
  <c r="AG68" i="5" s="1"/>
  <c r="AG136" i="5"/>
  <c r="AG139" i="5" s="1"/>
  <c r="AG29" i="12"/>
  <c r="AJ48" i="5" l="1"/>
  <c r="AI49" i="5"/>
  <c r="AH29" i="12"/>
  <c r="AH66" i="5"/>
  <c r="AH68" i="5" s="1"/>
  <c r="AH136" i="5"/>
  <c r="AH139" i="5" s="1"/>
  <c r="AI29" i="12" l="1"/>
  <c r="AI136" i="5"/>
  <c r="AI139" i="5" s="1"/>
  <c r="AI66" i="5"/>
  <c r="AI68" i="5" s="1"/>
  <c r="AJ49" i="5"/>
  <c r="AK48" i="5"/>
  <c r="AK49" i="5" l="1"/>
  <c r="AL48" i="5"/>
  <c r="AJ29" i="12"/>
  <c r="AJ66" i="5"/>
  <c r="AJ68" i="5" s="1"/>
  <c r="AJ136" i="5"/>
  <c r="AJ139" i="5" s="1"/>
  <c r="AL49" i="5" l="1"/>
  <c r="AM48" i="5"/>
  <c r="AK29" i="12"/>
  <c r="AK66" i="5"/>
  <c r="AK68" i="5" s="1"/>
  <c r="AK136" i="5"/>
  <c r="AK139" i="5" s="1"/>
  <c r="L154" i="6"/>
  <c r="L171" i="6" s="1"/>
  <c r="L172" i="6" l="1"/>
  <c r="AM49" i="5"/>
  <c r="AN48" i="5"/>
  <c r="AL29" i="12"/>
  <c r="AL66" i="5"/>
  <c r="AL68" i="5" s="1"/>
  <c r="AL136" i="5"/>
  <c r="AL139" i="5" s="1"/>
  <c r="AN49" i="5" l="1"/>
  <c r="AO48" i="5"/>
  <c r="AM29" i="12"/>
  <c r="AM66" i="5"/>
  <c r="AM68" i="5" s="1"/>
  <c r="AM136" i="5"/>
  <c r="AM139" i="5" s="1"/>
  <c r="AO49" i="5" l="1"/>
  <c r="AP48" i="5"/>
  <c r="AN29" i="12"/>
  <c r="AN136" i="5"/>
  <c r="AN139" i="5" s="1"/>
  <c r="AN66" i="5"/>
  <c r="AN68" i="5" s="1"/>
  <c r="L40" i="14" l="1"/>
  <c r="L226" i="6"/>
  <c r="L181" i="6"/>
  <c r="AP49" i="5"/>
  <c r="AQ48" i="5"/>
  <c r="AO29" i="12"/>
  <c r="AO66" i="5"/>
  <c r="AO68" i="5" s="1"/>
  <c r="AO136" i="5"/>
  <c r="AO139" i="5" s="1"/>
  <c r="L32" i="14" l="1"/>
  <c r="L236" i="6"/>
  <c r="AQ49" i="5"/>
  <c r="AR48" i="5"/>
  <c r="AP29" i="12"/>
  <c r="AP66" i="5"/>
  <c r="AP68" i="5" s="1"/>
  <c r="AP136" i="5"/>
  <c r="AP139" i="5" s="1"/>
  <c r="L241" i="6" l="1"/>
  <c r="L58" i="12"/>
  <c r="L238" i="6"/>
  <c r="AS48" i="5"/>
  <c r="AR49" i="5"/>
  <c r="AQ29" i="12"/>
  <c r="AQ136" i="5"/>
  <c r="AQ139" i="5" s="1"/>
  <c r="AQ66" i="5"/>
  <c r="AQ68" i="5" s="1"/>
  <c r="L60" i="12" l="1"/>
  <c r="L244" i="6"/>
  <c r="L243" i="6"/>
  <c r="L245" i="6"/>
  <c r="AR29" i="12"/>
  <c r="AR136" i="5"/>
  <c r="AR139" i="5" s="1"/>
  <c r="AR66" i="5"/>
  <c r="AR68" i="5" s="1"/>
  <c r="AS49" i="5"/>
  <c r="AT48" i="5"/>
  <c r="L42" i="14" l="1"/>
  <c r="L252" i="6"/>
  <c r="L183" i="6"/>
  <c r="L66" i="12"/>
  <c r="L247" i="6"/>
  <c r="L64" i="12"/>
  <c r="L65" i="12"/>
  <c r="AS66" i="5"/>
  <c r="AS68" i="5" s="1"/>
  <c r="AS136" i="5"/>
  <c r="AS139" i="5" s="1"/>
  <c r="AS29" i="12"/>
  <c r="AT49" i="5"/>
  <c r="AU48" i="5"/>
  <c r="L67" i="12" l="1"/>
  <c r="AU49" i="5"/>
  <c r="AV48" i="5"/>
  <c r="AT136" i="5"/>
  <c r="AT139" i="5" s="1"/>
  <c r="AT66" i="5"/>
  <c r="AT68" i="5" s="1"/>
  <c r="AT29" i="12"/>
  <c r="L43" i="14" l="1"/>
  <c r="L253" i="6"/>
  <c r="L255" i="6" s="1"/>
  <c r="L256" i="6" s="1"/>
  <c r="G258" i="6" s="1"/>
  <c r="I92" i="12" s="1"/>
  <c r="L184" i="6"/>
  <c r="M154" i="6"/>
  <c r="M171" i="6" s="1"/>
  <c r="L77" i="12"/>
  <c r="AV49" i="5"/>
  <c r="AW48" i="5"/>
  <c r="AU29" i="12"/>
  <c r="AU136" i="5"/>
  <c r="AU139" i="5" s="1"/>
  <c r="AU66" i="5"/>
  <c r="AU68" i="5" s="1"/>
  <c r="M172" i="6" l="1"/>
  <c r="AW49" i="5"/>
  <c r="AX48" i="5"/>
  <c r="AV66" i="5"/>
  <c r="AV68" i="5" s="1"/>
  <c r="AV136" i="5"/>
  <c r="AV139" i="5" s="1"/>
  <c r="AV29" i="12"/>
  <c r="L45" i="14" l="1"/>
  <c r="L260" i="6"/>
  <c r="L186" i="6"/>
  <c r="AX49" i="5"/>
  <c r="AY48" i="5"/>
  <c r="AW29" i="12"/>
  <c r="AW66" i="5"/>
  <c r="AW68" i="5" s="1"/>
  <c r="AW136" i="5"/>
  <c r="AW139" i="5" s="1"/>
  <c r="M181" i="6" l="1"/>
  <c r="M226" i="6"/>
  <c r="AY49" i="5"/>
  <c r="AZ48" i="5"/>
  <c r="AX66" i="5"/>
  <c r="AX68" i="5" s="1"/>
  <c r="AX136" i="5"/>
  <c r="AX139" i="5" s="1"/>
  <c r="AX29" i="12"/>
  <c r="M236" i="6" l="1"/>
  <c r="L46" i="14"/>
  <c r="L187" i="6"/>
  <c r="L261" i="6"/>
  <c r="AZ49" i="5"/>
  <c r="BA48" i="5"/>
  <c r="AY66" i="5"/>
  <c r="AY68" i="5" s="1"/>
  <c r="AY136" i="5"/>
  <c r="AY139" i="5" s="1"/>
  <c r="AY29" i="12"/>
  <c r="L263" i="6" l="1"/>
  <c r="L264" i="6" s="1"/>
  <c r="G266" i="6" s="1"/>
  <c r="I93" i="12" s="1"/>
  <c r="L191" i="6"/>
  <c r="M58" i="12"/>
  <c r="M238" i="6"/>
  <c r="M241" i="6"/>
  <c r="BA49" i="5"/>
  <c r="BB48" i="5"/>
  <c r="AZ29" i="12"/>
  <c r="AZ136" i="5"/>
  <c r="AZ139" i="5" s="1"/>
  <c r="AZ66" i="5"/>
  <c r="AZ68" i="5" s="1"/>
  <c r="M243" i="6" l="1"/>
  <c r="M245" i="6"/>
  <c r="M244" i="6"/>
  <c r="M60" i="12"/>
  <c r="L192" i="6"/>
  <c r="L206" i="6"/>
  <c r="L207" i="6" s="1"/>
  <c r="BA29" i="12"/>
  <c r="BA66" i="5"/>
  <c r="BA68" i="5" s="1"/>
  <c r="BA136" i="5"/>
  <c r="BA139" i="5" s="1"/>
  <c r="BB49" i="5"/>
  <c r="BC48" i="5"/>
  <c r="M252" i="6" l="1"/>
  <c r="M183" i="6"/>
  <c r="M65" i="12"/>
  <c r="M66" i="12"/>
  <c r="L169" i="5"/>
  <c r="L171" i="5" s="1"/>
  <c r="M175" i="5" s="1"/>
  <c r="M74" i="12" s="1"/>
  <c r="M247" i="6"/>
  <c r="BB29" i="12"/>
  <c r="BB66" i="5"/>
  <c r="BB68" i="5" s="1"/>
  <c r="BB136" i="5"/>
  <c r="BB139" i="5" s="1"/>
  <c r="BC49" i="5"/>
  <c r="BD48" i="5"/>
  <c r="M184" i="6" l="1"/>
  <c r="M253" i="6"/>
  <c r="M67" i="12"/>
  <c r="M255" i="6"/>
  <c r="M256" i="6" s="1"/>
  <c r="BD49" i="5"/>
  <c r="BE48" i="5"/>
  <c r="BC29" i="12"/>
  <c r="BC136" i="5"/>
  <c r="BC139" i="5" s="1"/>
  <c r="BC66" i="5"/>
  <c r="BC68" i="5" s="1"/>
  <c r="N154" i="6"/>
  <c r="N171" i="6" s="1"/>
  <c r="M77" i="12" l="1"/>
  <c r="M186" i="6"/>
  <c r="M260" i="6"/>
  <c r="N172" i="6"/>
  <c r="BE49" i="5"/>
  <c r="BF48" i="5"/>
  <c r="BD29" i="12"/>
  <c r="BD66" i="5"/>
  <c r="BD68" i="5" s="1"/>
  <c r="BD136" i="5"/>
  <c r="BD139" i="5" s="1"/>
  <c r="M261" i="6" l="1"/>
  <c r="M263" i="6" s="1"/>
  <c r="M264" i="6" s="1"/>
  <c r="M187" i="6"/>
  <c r="M191" i="6" s="1"/>
  <c r="BG48" i="5"/>
  <c r="BF49" i="5"/>
  <c r="BE29" i="12"/>
  <c r="BE66" i="5"/>
  <c r="BE68" i="5" s="1"/>
  <c r="BE136" i="5"/>
  <c r="BE139" i="5" s="1"/>
  <c r="M192" i="6" l="1"/>
  <c r="M206" i="6"/>
  <c r="M207" i="6" s="1"/>
  <c r="BF29" i="12"/>
  <c r="BF136" i="5"/>
  <c r="BF139" i="5" s="1"/>
  <c r="BF66" i="5"/>
  <c r="BF68" i="5" s="1"/>
  <c r="BH48" i="5"/>
  <c r="BG49" i="5"/>
  <c r="N226" i="6" l="1"/>
  <c r="N181" i="6"/>
  <c r="M169" i="5"/>
  <c r="M171" i="5" s="1"/>
  <c r="N175" i="5" s="1"/>
  <c r="N74" i="12" s="1"/>
  <c r="BG29" i="12"/>
  <c r="BG136" i="5"/>
  <c r="BG139" i="5" s="1"/>
  <c r="BG66" i="5"/>
  <c r="BG68" i="5" s="1"/>
  <c r="BH49" i="5"/>
  <c r="BI48" i="5"/>
  <c r="N236" i="6" l="1"/>
  <c r="BI49" i="5"/>
  <c r="BJ48" i="5"/>
  <c r="BH66" i="5"/>
  <c r="BH68" i="5" s="1"/>
  <c r="BH136" i="5"/>
  <c r="BH139" i="5" s="1"/>
  <c r="BH29" i="12"/>
  <c r="N252" i="6" l="1"/>
  <c r="N183" i="6"/>
  <c r="N58" i="12"/>
  <c r="N241" i="6"/>
  <c r="N238" i="6"/>
  <c r="BJ49" i="5"/>
  <c r="BK48" i="5"/>
  <c r="BI29" i="12"/>
  <c r="BI136" i="5"/>
  <c r="BI139" i="5" s="1"/>
  <c r="BI66" i="5"/>
  <c r="BI68" i="5" s="1"/>
  <c r="N243" i="6" l="1"/>
  <c r="N245" i="6"/>
  <c r="N244" i="6"/>
  <c r="N60" i="12"/>
  <c r="BK49" i="5"/>
  <c r="BL48" i="5"/>
  <c r="BJ29" i="12"/>
  <c r="BJ136" i="5"/>
  <c r="BJ139" i="5" s="1"/>
  <c r="BJ66" i="5"/>
  <c r="BJ68" i="5" s="1"/>
  <c r="N65" i="12" l="1"/>
  <c r="N66" i="12"/>
  <c r="N184" i="6"/>
  <c r="N253" i="6"/>
  <c r="N255" i="6" s="1"/>
  <c r="N256" i="6" s="1"/>
  <c r="N64" i="12"/>
  <c r="N247" i="6"/>
  <c r="BL49" i="5"/>
  <c r="BM48" i="5"/>
  <c r="BK29" i="12"/>
  <c r="BK136" i="5"/>
  <c r="BK139" i="5" s="1"/>
  <c r="BK66" i="5"/>
  <c r="BK68" i="5" s="1"/>
  <c r="N67" i="12" l="1"/>
  <c r="N260" i="6"/>
  <c r="N186" i="6"/>
  <c r="BM49" i="5"/>
  <c r="BN48" i="5"/>
  <c r="BL29" i="12"/>
  <c r="BL136" i="5"/>
  <c r="BL139" i="5" s="1"/>
  <c r="BL66" i="5"/>
  <c r="BL68" i="5" s="1"/>
  <c r="N77" i="12" l="1"/>
  <c r="BN49" i="5"/>
  <c r="BO48" i="5"/>
  <c r="BM66" i="5"/>
  <c r="BM68" i="5" s="1"/>
  <c r="BM136" i="5"/>
  <c r="BM139" i="5" s="1"/>
  <c r="BM29" i="12"/>
  <c r="N187" i="6" l="1"/>
  <c r="N261" i="6"/>
  <c r="BP48" i="5"/>
  <c r="BO49" i="5"/>
  <c r="BN29" i="12"/>
  <c r="BN66" i="5"/>
  <c r="BN68" i="5" s="1"/>
  <c r="BN136" i="5"/>
  <c r="BN139" i="5" s="1"/>
  <c r="N263" i="6" l="1"/>
  <c r="N264" i="6" s="1"/>
  <c r="N191" i="6"/>
  <c r="BO29" i="12"/>
  <c r="BO136" i="5"/>
  <c r="BO139" i="5" s="1"/>
  <c r="BO66" i="5"/>
  <c r="BO68" i="5" s="1"/>
  <c r="BQ48" i="5"/>
  <c r="BP49" i="5"/>
  <c r="N192" i="6" l="1"/>
  <c r="N206" i="6"/>
  <c r="N207" i="6" s="1"/>
  <c r="BP29" i="12"/>
  <c r="BP66" i="5"/>
  <c r="BP68" i="5" s="1"/>
  <c r="BP136" i="5"/>
  <c r="BP139" i="5" s="1"/>
  <c r="BQ49" i="5"/>
  <c r="BR48" i="5"/>
  <c r="N169" i="5" l="1"/>
  <c r="N171" i="5" s="1"/>
  <c r="O175" i="5" s="1"/>
  <c r="O74" i="12" s="1"/>
  <c r="BR49" i="5"/>
  <c r="BS48" i="5"/>
  <c r="BQ29" i="12"/>
  <c r="BQ66" i="5"/>
  <c r="BQ68" i="5" s="1"/>
  <c r="BQ136" i="5"/>
  <c r="BQ139" i="5" s="1"/>
  <c r="BT48" i="5" l="1"/>
  <c r="BS49" i="5"/>
  <c r="BR29" i="12"/>
  <c r="BR136" i="5"/>
  <c r="BR139" i="5" s="1"/>
  <c r="BR66" i="5"/>
  <c r="BR68" i="5" s="1"/>
  <c r="BS29" i="12" l="1"/>
  <c r="BS136" i="5"/>
  <c r="BS139" i="5" s="1"/>
  <c r="BS66" i="5"/>
  <c r="BS68" i="5" s="1"/>
  <c r="BU48" i="5"/>
  <c r="BT49" i="5"/>
  <c r="BU49" i="5" l="1"/>
  <c r="BV48" i="5"/>
  <c r="BT29" i="12"/>
  <c r="BT66" i="5"/>
  <c r="BT68" i="5" s="1"/>
  <c r="BT136" i="5"/>
  <c r="BT139" i="5" s="1"/>
  <c r="BV49" i="5" l="1"/>
  <c r="BW48" i="5"/>
  <c r="BU29" i="12"/>
  <c r="BU136" i="5"/>
  <c r="BU139" i="5" s="1"/>
  <c r="BU66" i="5"/>
  <c r="BU68" i="5" s="1"/>
  <c r="BX48" i="5" l="1"/>
  <c r="BW49" i="5"/>
  <c r="BV66" i="5"/>
  <c r="BV68" i="5" s="1"/>
  <c r="BV136" i="5"/>
  <c r="BV139" i="5" s="1"/>
  <c r="BV29" i="12"/>
  <c r="BW29" i="12" l="1"/>
  <c r="BW136" i="5"/>
  <c r="BW139" i="5" s="1"/>
  <c r="BW66" i="5"/>
  <c r="BW68" i="5" s="1"/>
  <c r="BX49" i="5"/>
  <c r="BY48" i="5"/>
  <c r="BX29" i="12" l="1"/>
  <c r="BX136" i="5"/>
  <c r="BX139" i="5" s="1"/>
  <c r="BX66" i="5"/>
  <c r="BX68" i="5" s="1"/>
  <c r="BZ48" i="5"/>
  <c r="BY49" i="5"/>
  <c r="BZ49" i="5" l="1"/>
  <c r="CA48" i="5"/>
  <c r="BY66" i="5"/>
  <c r="BY68" i="5" s="1"/>
  <c r="BY136" i="5"/>
  <c r="BY139" i="5" s="1"/>
  <c r="BY29" i="12"/>
  <c r="CA49" i="5" l="1"/>
  <c r="CB48" i="5"/>
  <c r="BZ29" i="12"/>
  <c r="BZ66" i="5"/>
  <c r="BZ68" i="5" s="1"/>
  <c r="BZ136" i="5"/>
  <c r="BZ139" i="5" s="1"/>
  <c r="CB49" i="5" l="1"/>
  <c r="CC48" i="5"/>
  <c r="CA29" i="12"/>
  <c r="CA66" i="5"/>
  <c r="CA68" i="5" s="1"/>
  <c r="CA136" i="5"/>
  <c r="CA139" i="5" s="1"/>
  <c r="S156" i="6" l="1"/>
  <c r="T156" i="6" s="1"/>
  <c r="U156" i="6" s="1"/>
  <c r="V156" i="6" s="1"/>
  <c r="W156" i="6" s="1"/>
  <c r="X156" i="6" s="1"/>
  <c r="Y156" i="6" s="1"/>
  <c r="Z156" i="6" s="1"/>
  <c r="AA156" i="6" s="1"/>
  <c r="AB156" i="6" s="1"/>
  <c r="AC156" i="6" s="1"/>
  <c r="AD156" i="6" s="1"/>
  <c r="AE156" i="6" s="1"/>
  <c r="AF156" i="6" s="1"/>
  <c r="AG156" i="6" s="1"/>
  <c r="AH156" i="6" s="1"/>
  <c r="AI156" i="6" s="1"/>
  <c r="AJ156" i="6" s="1"/>
  <c r="AK156" i="6" s="1"/>
  <c r="AL156" i="6" s="1"/>
  <c r="AM156" i="6" s="1"/>
  <c r="AN156" i="6" s="1"/>
  <c r="AO156" i="6" s="1"/>
  <c r="AP156" i="6" s="1"/>
  <c r="AQ156" i="6" s="1"/>
  <c r="AR156" i="6" s="1"/>
  <c r="AS156" i="6" s="1"/>
  <c r="AT156" i="6" s="1"/>
  <c r="AU156" i="6" s="1"/>
  <c r="AV156" i="6" s="1"/>
  <c r="AW156" i="6" s="1"/>
  <c r="AX156" i="6" s="1"/>
  <c r="AY156" i="6" s="1"/>
  <c r="AZ156" i="6" s="1"/>
  <c r="BA156" i="6" s="1"/>
  <c r="BB156" i="6" s="1"/>
  <c r="BC156" i="6" s="1"/>
  <c r="BD156" i="6" s="1"/>
  <c r="BE156" i="6" s="1"/>
  <c r="BF156" i="6" s="1"/>
  <c r="BG156" i="6" s="1"/>
  <c r="BH156" i="6" s="1"/>
  <c r="BI156" i="6" s="1"/>
  <c r="BJ156" i="6" s="1"/>
  <c r="BK156" i="6" s="1"/>
  <c r="BL156" i="6" s="1"/>
  <c r="BM156" i="6" s="1"/>
  <c r="BN156" i="6" s="1"/>
  <c r="BO156" i="6" s="1"/>
  <c r="BP156" i="6" s="1"/>
  <c r="BQ156" i="6" s="1"/>
  <c r="BR156" i="6" s="1"/>
  <c r="BS156" i="6" s="1"/>
  <c r="BT156" i="6" s="1"/>
  <c r="BU156" i="6" s="1"/>
  <c r="BV156" i="6" s="1"/>
  <c r="BW156" i="6" s="1"/>
  <c r="BX156" i="6" s="1"/>
  <c r="BY156" i="6" s="1"/>
  <c r="BZ156" i="6" s="1"/>
  <c r="CA156" i="6" s="1"/>
  <c r="CB156" i="6" s="1"/>
  <c r="CC156" i="6" s="1"/>
  <c r="CD156" i="6" s="1"/>
  <c r="CE156" i="6" s="1"/>
  <c r="CF156" i="6" s="1"/>
  <c r="CG156" i="6" s="1"/>
  <c r="CH156" i="6" s="1"/>
  <c r="CI156" i="6" s="1"/>
  <c r="CJ156" i="6" s="1"/>
  <c r="CK156" i="6" s="1"/>
  <c r="CL156" i="6" s="1"/>
  <c r="CM156" i="6" s="1"/>
  <c r="CN156" i="6" s="1"/>
  <c r="CO156" i="6" s="1"/>
  <c r="S155" i="6"/>
  <c r="S279" i="6"/>
  <c r="T279" i="6" s="1"/>
  <c r="U279" i="6" s="1"/>
  <c r="V279" i="6" s="1"/>
  <c r="W279" i="6" s="1"/>
  <c r="X279" i="6" s="1"/>
  <c r="Y279" i="6" s="1"/>
  <c r="Z279" i="6" s="1"/>
  <c r="AA279" i="6" s="1"/>
  <c r="AB279" i="6" s="1"/>
  <c r="AC279" i="6" s="1"/>
  <c r="AD279" i="6" s="1"/>
  <c r="AE279" i="6" s="1"/>
  <c r="AF279" i="6" s="1"/>
  <c r="AG279" i="6" s="1"/>
  <c r="AH279" i="6" s="1"/>
  <c r="AI279" i="6" s="1"/>
  <c r="AJ279" i="6" s="1"/>
  <c r="AK279" i="6" s="1"/>
  <c r="AL279" i="6" s="1"/>
  <c r="AM279" i="6" s="1"/>
  <c r="AN279" i="6" s="1"/>
  <c r="AO279" i="6" s="1"/>
  <c r="AP279" i="6" s="1"/>
  <c r="AQ279" i="6" s="1"/>
  <c r="AR279" i="6" s="1"/>
  <c r="AS279" i="6" s="1"/>
  <c r="AT279" i="6" s="1"/>
  <c r="AU279" i="6" s="1"/>
  <c r="AV279" i="6" s="1"/>
  <c r="AW279" i="6" s="1"/>
  <c r="AX279" i="6" s="1"/>
  <c r="AY279" i="6" s="1"/>
  <c r="AZ279" i="6" s="1"/>
  <c r="BA279" i="6" s="1"/>
  <c r="BB279" i="6" s="1"/>
  <c r="BC279" i="6" s="1"/>
  <c r="BD279" i="6" s="1"/>
  <c r="BE279" i="6" s="1"/>
  <c r="BF279" i="6" s="1"/>
  <c r="BG279" i="6" s="1"/>
  <c r="BH279" i="6" s="1"/>
  <c r="BI279" i="6" s="1"/>
  <c r="BJ279" i="6" s="1"/>
  <c r="BK279" i="6" s="1"/>
  <c r="BL279" i="6" s="1"/>
  <c r="BM279" i="6" s="1"/>
  <c r="BN279" i="6" s="1"/>
  <c r="BO279" i="6" s="1"/>
  <c r="BP279" i="6" s="1"/>
  <c r="BQ279" i="6" s="1"/>
  <c r="BR279" i="6" s="1"/>
  <c r="BS279" i="6" s="1"/>
  <c r="BT279" i="6" s="1"/>
  <c r="BU279" i="6" s="1"/>
  <c r="BV279" i="6" s="1"/>
  <c r="BW279" i="6" s="1"/>
  <c r="BX279" i="6" s="1"/>
  <c r="BY279" i="6" s="1"/>
  <c r="BZ279" i="6" s="1"/>
  <c r="CA279" i="6" s="1"/>
  <c r="CB279" i="6" s="1"/>
  <c r="CC279" i="6" s="1"/>
  <c r="CD279" i="6" s="1"/>
  <c r="CE279" i="6" s="1"/>
  <c r="CF279" i="6" s="1"/>
  <c r="CG279" i="6" s="1"/>
  <c r="CH279" i="6" s="1"/>
  <c r="CI279" i="6" s="1"/>
  <c r="CJ279" i="6" s="1"/>
  <c r="CK279" i="6" s="1"/>
  <c r="CL279" i="6" s="1"/>
  <c r="CM279" i="6" s="1"/>
  <c r="CN279" i="6" s="1"/>
  <c r="CO279" i="6" s="1"/>
  <c r="S157" i="6"/>
  <c r="T157" i="6" s="1"/>
  <c r="U157" i="6" s="1"/>
  <c r="V157" i="6" s="1"/>
  <c r="W157" i="6" s="1"/>
  <c r="X157" i="6" s="1"/>
  <c r="Y157" i="6" s="1"/>
  <c r="Z157" i="6" s="1"/>
  <c r="AA157" i="6" s="1"/>
  <c r="AB157" i="6" s="1"/>
  <c r="AC157" i="6" s="1"/>
  <c r="AD157" i="6" s="1"/>
  <c r="AE157" i="6" s="1"/>
  <c r="AF157" i="6" s="1"/>
  <c r="AG157" i="6" s="1"/>
  <c r="AH157" i="6" s="1"/>
  <c r="AI157" i="6" s="1"/>
  <c r="AJ157" i="6" s="1"/>
  <c r="AK157" i="6" s="1"/>
  <c r="AL157" i="6" s="1"/>
  <c r="AM157" i="6" s="1"/>
  <c r="AN157" i="6" s="1"/>
  <c r="AO157" i="6" s="1"/>
  <c r="AP157" i="6" s="1"/>
  <c r="AQ157" i="6" s="1"/>
  <c r="AR157" i="6" s="1"/>
  <c r="AS157" i="6" s="1"/>
  <c r="AT157" i="6" s="1"/>
  <c r="AU157" i="6" s="1"/>
  <c r="AV157" i="6" s="1"/>
  <c r="AW157" i="6" s="1"/>
  <c r="AX157" i="6" s="1"/>
  <c r="AY157" i="6" s="1"/>
  <c r="AZ157" i="6" s="1"/>
  <c r="BA157" i="6" s="1"/>
  <c r="BB157" i="6" s="1"/>
  <c r="BC157" i="6" s="1"/>
  <c r="BD157" i="6" s="1"/>
  <c r="BE157" i="6" s="1"/>
  <c r="BF157" i="6" s="1"/>
  <c r="BG157" i="6" s="1"/>
  <c r="BH157" i="6" s="1"/>
  <c r="BI157" i="6" s="1"/>
  <c r="BJ157" i="6" s="1"/>
  <c r="BK157" i="6" s="1"/>
  <c r="BL157" i="6" s="1"/>
  <c r="BM157" i="6" s="1"/>
  <c r="BN157" i="6" s="1"/>
  <c r="BO157" i="6" s="1"/>
  <c r="BP157" i="6" s="1"/>
  <c r="BQ157" i="6" s="1"/>
  <c r="BR157" i="6" s="1"/>
  <c r="BS157" i="6" s="1"/>
  <c r="BT157" i="6" s="1"/>
  <c r="BU157" i="6" s="1"/>
  <c r="BV157" i="6" s="1"/>
  <c r="BW157" i="6" s="1"/>
  <c r="BX157" i="6" s="1"/>
  <c r="BY157" i="6" s="1"/>
  <c r="BZ157" i="6" s="1"/>
  <c r="CA157" i="6" s="1"/>
  <c r="CB157" i="6" s="1"/>
  <c r="CC157" i="6" s="1"/>
  <c r="CD157" i="6" s="1"/>
  <c r="CE157" i="6" s="1"/>
  <c r="CF157" i="6" s="1"/>
  <c r="CG157" i="6" s="1"/>
  <c r="CH157" i="6" s="1"/>
  <c r="CI157" i="6" s="1"/>
  <c r="CJ157" i="6" s="1"/>
  <c r="CK157" i="6" s="1"/>
  <c r="CL157" i="6" s="1"/>
  <c r="CM157" i="6" s="1"/>
  <c r="CN157" i="6" s="1"/>
  <c r="CO157" i="6" s="1"/>
  <c r="CC49" i="5"/>
  <c r="CD48" i="5"/>
  <c r="CB29" i="12"/>
  <c r="CB136" i="5"/>
  <c r="CB139" i="5" s="1"/>
  <c r="CB66" i="5"/>
  <c r="CB68" i="5" s="1"/>
  <c r="T155" i="6" l="1"/>
  <c r="S170" i="6"/>
  <c r="CD49" i="5"/>
  <c r="CE48" i="5"/>
  <c r="CC29" i="12"/>
  <c r="CC136" i="5"/>
  <c r="CC139" i="5" s="1"/>
  <c r="CC66" i="5"/>
  <c r="CC68" i="5" s="1"/>
  <c r="S204" i="6" l="1"/>
  <c r="U155" i="6"/>
  <c r="T170" i="6"/>
  <c r="CE49" i="5"/>
  <c r="CF48" i="5"/>
  <c r="CD29" i="12"/>
  <c r="CD136" i="5"/>
  <c r="CD139" i="5" s="1"/>
  <c r="CD66" i="5"/>
  <c r="CD68" i="5" s="1"/>
  <c r="T204" i="6" l="1"/>
  <c r="V155" i="6"/>
  <c r="U170" i="6"/>
  <c r="S237" i="6"/>
  <c r="CE66" i="5"/>
  <c r="CE68" i="5" s="1"/>
  <c r="CE136" i="5"/>
  <c r="CE139" i="5" s="1"/>
  <c r="CE29" i="12"/>
  <c r="CF49" i="5"/>
  <c r="CG48" i="5"/>
  <c r="S281" i="6" l="1"/>
  <c r="S59" i="12"/>
  <c r="U204" i="6"/>
  <c r="W155" i="6"/>
  <c r="V170" i="6"/>
  <c r="T237" i="6"/>
  <c r="CG49" i="5"/>
  <c r="CH48" i="5"/>
  <c r="CF29" i="12"/>
  <c r="CF136" i="5"/>
  <c r="CF139" i="5" s="1"/>
  <c r="CF66" i="5"/>
  <c r="CF68" i="5" s="1"/>
  <c r="V204" i="6" l="1"/>
  <c r="V237" i="6" s="1"/>
  <c r="T59" i="12"/>
  <c r="T281" i="6"/>
  <c r="X155" i="6"/>
  <c r="W170" i="6"/>
  <c r="U237" i="6"/>
  <c r="CH49" i="5"/>
  <c r="CI48" i="5"/>
  <c r="CG29" i="12"/>
  <c r="CG136" i="5"/>
  <c r="CG139" i="5" s="1"/>
  <c r="CG66" i="5"/>
  <c r="CG68" i="5" s="1"/>
  <c r="W204" i="6" l="1"/>
  <c r="U281" i="6"/>
  <c r="U59" i="12"/>
  <c r="Y155" i="6"/>
  <c r="X170" i="6"/>
  <c r="V281" i="6"/>
  <c r="V59" i="12"/>
  <c r="CI49" i="5"/>
  <c r="CJ48" i="5"/>
  <c r="CH29" i="12"/>
  <c r="CH136" i="5"/>
  <c r="CH139" i="5" s="1"/>
  <c r="CH66" i="5"/>
  <c r="CH68" i="5" s="1"/>
  <c r="Z155" i="6" l="1"/>
  <c r="Y170" i="6"/>
  <c r="X204" i="6"/>
  <c r="W237" i="6"/>
  <c r="CJ49" i="5"/>
  <c r="CK48" i="5"/>
  <c r="CI29" i="12"/>
  <c r="CI66" i="5"/>
  <c r="CI68" i="5" s="1"/>
  <c r="CI136" i="5"/>
  <c r="CI139" i="5" s="1"/>
  <c r="W281" i="6" l="1"/>
  <c r="W59" i="12"/>
  <c r="X237" i="6"/>
  <c r="Y204" i="6"/>
  <c r="AA155" i="6"/>
  <c r="Z170" i="6"/>
  <c r="CK49" i="5"/>
  <c r="CL48" i="5"/>
  <c r="CJ29" i="12"/>
  <c r="CJ136" i="5"/>
  <c r="CJ139" i="5" s="1"/>
  <c r="CJ66" i="5"/>
  <c r="CJ68" i="5" s="1"/>
  <c r="Y237" i="6" l="1"/>
  <c r="X59" i="12"/>
  <c r="X281" i="6"/>
  <c r="Z204" i="6"/>
  <c r="Z237" i="6" s="1"/>
  <c r="AB155" i="6"/>
  <c r="AA170" i="6"/>
  <c r="CL49" i="5"/>
  <c r="CM48" i="5"/>
  <c r="CK29" i="12"/>
  <c r="CK66" i="5"/>
  <c r="CK68" i="5" s="1"/>
  <c r="CK136" i="5"/>
  <c r="CK139" i="5" s="1"/>
  <c r="AA204" i="6" l="1"/>
  <c r="AC155" i="6"/>
  <c r="AB170" i="6"/>
  <c r="Z281" i="6"/>
  <c r="Z59" i="12"/>
  <c r="Y281" i="6"/>
  <c r="Y59" i="12"/>
  <c r="CM49" i="5"/>
  <c r="CN48" i="5"/>
  <c r="CL29" i="12"/>
  <c r="CL136" i="5"/>
  <c r="CL139" i="5" s="1"/>
  <c r="CL66" i="5"/>
  <c r="CL68" i="5" s="1"/>
  <c r="AD155" i="6" l="1"/>
  <c r="AC170" i="6"/>
  <c r="AB204" i="6"/>
  <c r="AA237" i="6"/>
  <c r="CN49" i="5"/>
  <c r="CO48" i="5"/>
  <c r="CM29" i="12"/>
  <c r="CM136" i="5"/>
  <c r="CM139" i="5" s="1"/>
  <c r="CM66" i="5"/>
  <c r="CM68" i="5" s="1"/>
  <c r="AA281" i="6" l="1"/>
  <c r="AA59" i="12"/>
  <c r="AB237" i="6"/>
  <c r="AC204" i="6"/>
  <c r="AC237" i="6" s="1"/>
  <c r="AE155" i="6"/>
  <c r="AD170" i="6"/>
  <c r="CO49" i="5"/>
  <c r="I48" i="5"/>
  <c r="CN29" i="12"/>
  <c r="CN136" i="5"/>
  <c r="CN139" i="5" s="1"/>
  <c r="CN66" i="5"/>
  <c r="CN68" i="5" s="1"/>
  <c r="AC281" i="6" l="1"/>
  <c r="AC59" i="12"/>
  <c r="AB281" i="6"/>
  <c r="AB59" i="12"/>
  <c r="AD204" i="6"/>
  <c r="AF155" i="6"/>
  <c r="AE170" i="6"/>
  <c r="CO136" i="5"/>
  <c r="CO139" i="5" s="1"/>
  <c r="I139" i="5" s="1"/>
  <c r="CO66" i="5"/>
  <c r="CO68" i="5" s="1"/>
  <c r="CO29" i="12"/>
  <c r="I29" i="12" s="1"/>
  <c r="I49" i="5"/>
  <c r="I136" i="5" s="1"/>
  <c r="AG155" i="6" l="1"/>
  <c r="AF170" i="6"/>
  <c r="AE204" i="6"/>
  <c r="AE237" i="6" s="1"/>
  <c r="AD237" i="6"/>
  <c r="AE281" i="6" l="1"/>
  <c r="AE59" i="12"/>
  <c r="AF204" i="6"/>
  <c r="AD59" i="12"/>
  <c r="AD281" i="6"/>
  <c r="AH155" i="6"/>
  <c r="AG170" i="6"/>
  <c r="AG204" i="6" l="1"/>
  <c r="AG237" i="6" s="1"/>
  <c r="AI155" i="6"/>
  <c r="AH170" i="6"/>
  <c r="AF237" i="6"/>
  <c r="AF281" i="6" l="1"/>
  <c r="AF59" i="12"/>
  <c r="AH204" i="6"/>
  <c r="AJ155" i="6"/>
  <c r="AI170" i="6"/>
  <c r="AG281" i="6"/>
  <c r="AG59" i="12"/>
  <c r="AK155" i="6" l="1"/>
  <c r="AJ170" i="6"/>
  <c r="AH237" i="6"/>
  <c r="AI204" i="6"/>
  <c r="AI237" i="6" l="1"/>
  <c r="AH281" i="6"/>
  <c r="AH59" i="12"/>
  <c r="AJ204" i="6"/>
  <c r="AL155" i="6"/>
  <c r="AK170" i="6"/>
  <c r="AM155" i="6" l="1"/>
  <c r="AL170" i="6"/>
  <c r="AK204" i="6"/>
  <c r="AJ237" i="6"/>
  <c r="AI281" i="6"/>
  <c r="AI59" i="12"/>
  <c r="AJ281" i="6" l="1"/>
  <c r="AJ59" i="12"/>
  <c r="AK237" i="6"/>
  <c r="AL204" i="6"/>
  <c r="AN155" i="6"/>
  <c r="AM170" i="6"/>
  <c r="AM204" i="6" l="1"/>
  <c r="AO155" i="6"/>
  <c r="AN170" i="6"/>
  <c r="AL237" i="6"/>
  <c r="AK281" i="6"/>
  <c r="AK59" i="12"/>
  <c r="AL59" i="12" l="1"/>
  <c r="AL281" i="6"/>
  <c r="AN204" i="6"/>
  <c r="AP155" i="6"/>
  <c r="AO170" i="6"/>
  <c r="AM237" i="6"/>
  <c r="AM59" i="12" l="1"/>
  <c r="AM281" i="6"/>
  <c r="AO204" i="6"/>
  <c r="AQ155" i="6"/>
  <c r="AP170" i="6"/>
  <c r="AN237" i="6"/>
  <c r="AN281" i="6" l="1"/>
  <c r="AN59" i="12"/>
  <c r="AP204" i="6"/>
  <c r="AR155" i="6"/>
  <c r="AQ170" i="6"/>
  <c r="AO237" i="6"/>
  <c r="AO281" i="6" l="1"/>
  <c r="AO59" i="12"/>
  <c r="AQ204" i="6"/>
  <c r="AS155" i="6"/>
  <c r="AR170" i="6"/>
  <c r="AP237" i="6"/>
  <c r="AP281" i="6" l="1"/>
  <c r="AP59" i="12"/>
  <c r="AR204" i="6"/>
  <c r="AT155" i="6"/>
  <c r="AS170" i="6"/>
  <c r="AQ237" i="6"/>
  <c r="AS204" i="6" l="1"/>
  <c r="AR237" i="6"/>
  <c r="AQ59" i="12"/>
  <c r="AQ281" i="6"/>
  <c r="AU155" i="6"/>
  <c r="AT170" i="6"/>
  <c r="AR281" i="6" l="1"/>
  <c r="AR59" i="12"/>
  <c r="AT204" i="6"/>
  <c r="AV155" i="6"/>
  <c r="AU170" i="6"/>
  <c r="AS237" i="6"/>
  <c r="AU204" i="6" l="1"/>
  <c r="AS281" i="6"/>
  <c r="AS59" i="12"/>
  <c r="AW155" i="6"/>
  <c r="AV170" i="6"/>
  <c r="AT237" i="6"/>
  <c r="AT281" i="6" l="1"/>
  <c r="AT59" i="12"/>
  <c r="AX155" i="6"/>
  <c r="AW170" i="6"/>
  <c r="AV204" i="6"/>
  <c r="AU237" i="6"/>
  <c r="O154" i="6"/>
  <c r="O171" i="6" s="1"/>
  <c r="O172" i="6" l="1"/>
  <c r="AU281" i="6"/>
  <c r="AU59" i="12"/>
  <c r="AV237" i="6"/>
  <c r="AW204" i="6"/>
  <c r="AY155" i="6"/>
  <c r="AX170" i="6"/>
  <c r="AZ155" i="6" l="1"/>
  <c r="AY170" i="6"/>
  <c r="AW237" i="6"/>
  <c r="AV281" i="6"/>
  <c r="AV59" i="12"/>
  <c r="AX204" i="6"/>
  <c r="AX237" i="6" l="1"/>
  <c r="AW281" i="6"/>
  <c r="AW59" i="12"/>
  <c r="AY204" i="6"/>
  <c r="BA155" i="6"/>
  <c r="AZ170" i="6"/>
  <c r="AZ204" i="6" l="1"/>
  <c r="AY237" i="6"/>
  <c r="O181" i="6"/>
  <c r="O226" i="6"/>
  <c r="BB155" i="6"/>
  <c r="BA170" i="6"/>
  <c r="AX59" i="12"/>
  <c r="AX281" i="6"/>
  <c r="BA204" i="6" l="1"/>
  <c r="BA237" i="6" s="1"/>
  <c r="BC155" i="6"/>
  <c r="BB170" i="6"/>
  <c r="O236" i="6"/>
  <c r="AY281" i="6"/>
  <c r="AY59" i="12"/>
  <c r="AZ237" i="6"/>
  <c r="O58" i="12" l="1"/>
  <c r="O241" i="6"/>
  <c r="O238" i="6"/>
  <c r="AZ281" i="6"/>
  <c r="AZ59" i="12"/>
  <c r="BB204" i="6"/>
  <c r="BD155" i="6"/>
  <c r="BC170" i="6"/>
  <c r="BA281" i="6"/>
  <c r="BA59" i="12"/>
  <c r="BC204" i="6" l="1"/>
  <c r="BE155" i="6"/>
  <c r="BD170" i="6"/>
  <c r="BB237" i="6"/>
  <c r="O244" i="6"/>
  <c r="O245" i="6"/>
  <c r="O243" i="6"/>
  <c r="O60" i="12"/>
  <c r="O247" i="6" l="1"/>
  <c r="O64" i="12"/>
  <c r="O66" i="12"/>
  <c r="O65" i="12"/>
  <c r="O252" i="6"/>
  <c r="O183" i="6"/>
  <c r="BB281" i="6"/>
  <c r="BB59" i="12"/>
  <c r="P154" i="6"/>
  <c r="P171" i="6" s="1"/>
  <c r="BD204" i="6"/>
  <c r="BF155" i="6"/>
  <c r="BE170" i="6"/>
  <c r="BC237" i="6"/>
  <c r="BG155" i="6" l="1"/>
  <c r="BF170" i="6"/>
  <c r="BD237" i="6"/>
  <c r="O253" i="6"/>
  <c r="O255" i="6" s="1"/>
  <c r="O256" i="6" s="1"/>
  <c r="O184" i="6"/>
  <c r="P172" i="6"/>
  <c r="BC281" i="6"/>
  <c r="BC59" i="12"/>
  <c r="O67" i="12"/>
  <c r="BE204" i="6"/>
  <c r="BE237" i="6" l="1"/>
  <c r="BD281" i="6"/>
  <c r="BD59" i="12"/>
  <c r="O77" i="12"/>
  <c r="O186" i="6"/>
  <c r="O260" i="6"/>
  <c r="BF204" i="6"/>
  <c r="BH155" i="6"/>
  <c r="BG170" i="6"/>
  <c r="BG204" i="6" l="1"/>
  <c r="BF237" i="6"/>
  <c r="P226" i="6"/>
  <c r="P181" i="6"/>
  <c r="BI155" i="6"/>
  <c r="BH170" i="6"/>
  <c r="BE281" i="6"/>
  <c r="BE59" i="12"/>
  <c r="BH204" i="6" l="1"/>
  <c r="BJ155" i="6"/>
  <c r="BI170" i="6"/>
  <c r="O261" i="6"/>
  <c r="O187" i="6"/>
  <c r="P236" i="6"/>
  <c r="BF281" i="6"/>
  <c r="BF59" i="12"/>
  <c r="BG237" i="6"/>
  <c r="P58" i="12" l="1"/>
  <c r="P238" i="6"/>
  <c r="P241" i="6"/>
  <c r="O191" i="6"/>
  <c r="O263" i="6"/>
  <c r="O264" i="6" s="1"/>
  <c r="BG59" i="12"/>
  <c r="BG281" i="6"/>
  <c r="BI204" i="6"/>
  <c r="BK155" i="6"/>
  <c r="BJ170" i="6"/>
  <c r="BH237" i="6"/>
  <c r="BH281" i="6" l="1"/>
  <c r="BH59" i="12"/>
  <c r="BJ204" i="6"/>
  <c r="BL155" i="6"/>
  <c r="BK170" i="6"/>
  <c r="BI237" i="6"/>
  <c r="P243" i="6"/>
  <c r="P245" i="6"/>
  <c r="P244" i="6"/>
  <c r="O192" i="6"/>
  <c r="O206" i="6"/>
  <c r="O207" i="6" s="1"/>
  <c r="P60" i="12"/>
  <c r="O169" i="5" l="1"/>
  <c r="O171" i="5" s="1"/>
  <c r="P175" i="5" s="1"/>
  <c r="P74" i="12" s="1"/>
  <c r="P65" i="12"/>
  <c r="P66" i="12"/>
  <c r="P64" i="12"/>
  <c r="P247" i="6"/>
  <c r="BI59" i="12"/>
  <c r="BI281" i="6"/>
  <c r="BK204" i="6"/>
  <c r="BM155" i="6"/>
  <c r="BL170" i="6"/>
  <c r="BJ237" i="6"/>
  <c r="BK237" i="6" l="1"/>
  <c r="P67" i="12"/>
  <c r="P252" i="6"/>
  <c r="P183" i="6"/>
  <c r="BN155" i="6"/>
  <c r="BM170" i="6"/>
  <c r="BJ281" i="6"/>
  <c r="BJ59" i="12"/>
  <c r="BL204" i="6"/>
  <c r="BL237" i="6" l="1"/>
  <c r="BM204" i="6"/>
  <c r="BO155" i="6"/>
  <c r="BN170" i="6"/>
  <c r="P77" i="12"/>
  <c r="Q154" i="6"/>
  <c r="Q171" i="6" s="1"/>
  <c r="P253" i="6"/>
  <c r="P255" i="6" s="1"/>
  <c r="P256" i="6" s="1"/>
  <c r="P184" i="6"/>
  <c r="BK59" i="12"/>
  <c r="BK281" i="6"/>
  <c r="Q172" i="6" l="1"/>
  <c r="BN204" i="6"/>
  <c r="BP155" i="6"/>
  <c r="BO170" i="6"/>
  <c r="BM237" i="6"/>
  <c r="BL281" i="6"/>
  <c r="BL59" i="12"/>
  <c r="BM281" i="6" l="1"/>
  <c r="BM59" i="12"/>
  <c r="P260" i="6"/>
  <c r="P186" i="6"/>
  <c r="BO204" i="6"/>
  <c r="BQ155" i="6"/>
  <c r="BP170" i="6"/>
  <c r="P261" i="6"/>
  <c r="P187" i="6"/>
  <c r="BN237" i="6"/>
  <c r="BN281" i="6" l="1"/>
  <c r="BN59" i="12"/>
  <c r="P191" i="6"/>
  <c r="BP204" i="6"/>
  <c r="BR155" i="6"/>
  <c r="BQ170" i="6"/>
  <c r="Q181" i="6"/>
  <c r="Q226" i="6"/>
  <c r="BO237" i="6"/>
  <c r="P263" i="6"/>
  <c r="P264" i="6" s="1"/>
  <c r="BQ204" i="6" l="1"/>
  <c r="BS155" i="6"/>
  <c r="BR170" i="6"/>
  <c r="BP237" i="6"/>
  <c r="P192" i="6"/>
  <c r="P206" i="6"/>
  <c r="P207" i="6" s="1"/>
  <c r="BO59" i="12"/>
  <c r="BO281" i="6"/>
  <c r="Q236" i="6"/>
  <c r="Q238" i="6" l="1"/>
  <c r="Q58" i="12"/>
  <c r="Q60" i="12" s="1"/>
  <c r="Q241" i="6"/>
  <c r="P169" i="5"/>
  <c r="P171" i="5" s="1"/>
  <c r="Q175" i="5" s="1"/>
  <c r="Q74" i="12" s="1"/>
  <c r="BP281" i="6"/>
  <c r="BP59" i="12"/>
  <c r="BR204" i="6"/>
  <c r="BT155" i="6"/>
  <c r="BS170" i="6"/>
  <c r="BQ237" i="6"/>
  <c r="BQ281" i="6" l="1"/>
  <c r="BQ59" i="12"/>
  <c r="BR237" i="6"/>
  <c r="BU155" i="6"/>
  <c r="BT170" i="6"/>
  <c r="Q244" i="6"/>
  <c r="Q65" i="12" s="1"/>
  <c r="Q243" i="6"/>
  <c r="Q245" i="6"/>
  <c r="Q66" i="12" s="1"/>
  <c r="BS204" i="6"/>
  <c r="Q183" i="6"/>
  <c r="Q252" i="6"/>
  <c r="BS237" i="6" l="1"/>
  <c r="BT204" i="6"/>
  <c r="BV155" i="6"/>
  <c r="BU170" i="6"/>
  <c r="Q64" i="12"/>
  <c r="Q67" i="12" s="1"/>
  <c r="Q77" i="12" s="1"/>
  <c r="Q247" i="6"/>
  <c r="BR281" i="6"/>
  <c r="BR59" i="12"/>
  <c r="BU204" i="6" l="1"/>
  <c r="BW155" i="6"/>
  <c r="BV170" i="6"/>
  <c r="BT237" i="6"/>
  <c r="BS281" i="6"/>
  <c r="BS59" i="12"/>
  <c r="BT281" i="6" l="1"/>
  <c r="BT59" i="12"/>
  <c r="Q184" i="6"/>
  <c r="Q253" i="6"/>
  <c r="Q255" i="6" s="1"/>
  <c r="Q256" i="6" s="1"/>
  <c r="BV204" i="6"/>
  <c r="R154" i="6"/>
  <c r="R171" i="6" s="1"/>
  <c r="BX155" i="6"/>
  <c r="BW170" i="6"/>
  <c r="BU237" i="6"/>
  <c r="BU281" i="6" l="1"/>
  <c r="BU59" i="12"/>
  <c r="BW204" i="6"/>
  <c r="BY155" i="6"/>
  <c r="BX170" i="6"/>
  <c r="R172" i="6"/>
  <c r="BV237" i="6"/>
  <c r="Q260" i="6"/>
  <c r="Q186" i="6"/>
  <c r="BZ155" i="6" l="1"/>
  <c r="BY170" i="6"/>
  <c r="BV59" i="12"/>
  <c r="BV281" i="6"/>
  <c r="BX204" i="6"/>
  <c r="BW237" i="6"/>
  <c r="Q187" i="6"/>
  <c r="Q261" i="6"/>
  <c r="Q191" i="6" l="1"/>
  <c r="R181" i="6"/>
  <c r="R226" i="6"/>
  <c r="BY204" i="6"/>
  <c r="CA155" i="6"/>
  <c r="BZ170" i="6"/>
  <c r="BX237" i="6"/>
  <c r="Q263" i="6"/>
  <c r="Q264" i="6" s="1"/>
  <c r="BW59" i="12"/>
  <c r="BW281" i="6"/>
  <c r="BX281" i="6" l="1"/>
  <c r="BX59" i="12"/>
  <c r="BZ204" i="6"/>
  <c r="CB155" i="6"/>
  <c r="CA170" i="6"/>
  <c r="BY237" i="6"/>
  <c r="R236" i="6"/>
  <c r="Q192" i="6"/>
  <c r="Q206" i="6"/>
  <c r="Q207" i="6" s="1"/>
  <c r="Q169" i="5" s="1"/>
  <c r="Q171" i="5" s="1"/>
  <c r="R175" i="5" s="1"/>
  <c r="R74" i="12" s="1"/>
  <c r="R238" i="6" l="1"/>
  <c r="R241" i="6"/>
  <c r="R58" i="12"/>
  <c r="R60" i="12" s="1"/>
  <c r="BY59" i="12"/>
  <c r="BY281" i="6"/>
  <c r="CA204" i="6"/>
  <c r="CA237" i="6" s="1"/>
  <c r="CC155" i="6"/>
  <c r="CB170" i="6"/>
  <c r="BZ237" i="6"/>
  <c r="BZ281" i="6" l="1"/>
  <c r="BZ59" i="12"/>
  <c r="CB204" i="6"/>
  <c r="CD155" i="6"/>
  <c r="CC170" i="6"/>
  <c r="CA59" i="12"/>
  <c r="CA281" i="6"/>
  <c r="R244" i="6"/>
  <c r="R65" i="12" s="1"/>
  <c r="R243" i="6"/>
  <c r="R245" i="6"/>
  <c r="R66" i="12" s="1"/>
  <c r="R64" i="12" l="1"/>
  <c r="R67" i="12" s="1"/>
  <c r="R77" i="12" s="1"/>
  <c r="R247" i="6"/>
  <c r="CC204" i="6"/>
  <c r="CB237" i="6"/>
  <c r="CE155" i="6"/>
  <c r="CD170" i="6"/>
  <c r="CF155" i="6" l="1"/>
  <c r="CE170" i="6"/>
  <c r="CD204" i="6"/>
  <c r="CD237" i="6" s="1"/>
  <c r="CC237" i="6"/>
  <c r="CB281" i="6"/>
  <c r="CB59" i="12"/>
  <c r="R252" i="6"/>
  <c r="R183" i="6"/>
  <c r="CC59" i="12" l="1"/>
  <c r="CC281" i="6"/>
  <c r="S154" i="6"/>
  <c r="R253" i="6"/>
  <c r="R255" i="6" s="1"/>
  <c r="R256" i="6" s="1"/>
  <c r="R184" i="6"/>
  <c r="CD281" i="6"/>
  <c r="CD59" i="12"/>
  <c r="CE204" i="6"/>
  <c r="CG155" i="6"/>
  <c r="CF170" i="6"/>
  <c r="CH155" i="6" l="1"/>
  <c r="CG170" i="6"/>
  <c r="CE237" i="6"/>
  <c r="T154" i="6"/>
  <c r="S171" i="6"/>
  <c r="CF204" i="6"/>
  <c r="S172" i="6" l="1"/>
  <c r="R260" i="6"/>
  <c r="R186" i="6"/>
  <c r="U154" i="6"/>
  <c r="T171" i="6"/>
  <c r="CE281" i="6"/>
  <c r="CE59" i="12"/>
  <c r="CG204" i="6"/>
  <c r="CF237" i="6"/>
  <c r="CI155" i="6"/>
  <c r="CH170" i="6"/>
  <c r="CF281" i="6" l="1"/>
  <c r="CF59" i="12"/>
  <c r="CJ155" i="6"/>
  <c r="CI170" i="6"/>
  <c r="CH204" i="6"/>
  <c r="CH237" i="6" s="1"/>
  <c r="S181" i="6"/>
  <c r="S226" i="6"/>
  <c r="CG237" i="6"/>
  <c r="T172" i="6"/>
  <c r="R261" i="6"/>
  <c r="R187" i="6"/>
  <c r="V154" i="6"/>
  <c r="U171" i="6"/>
  <c r="CG59" i="12" l="1"/>
  <c r="CG281" i="6"/>
  <c r="U172" i="6"/>
  <c r="T226" i="6"/>
  <c r="S236" i="6"/>
  <c r="R191" i="6"/>
  <c r="T181" i="6"/>
  <c r="W154" i="6"/>
  <c r="V171" i="6"/>
  <c r="CH59" i="12"/>
  <c r="CH281" i="6"/>
  <c r="CI204" i="6"/>
  <c r="CI237" i="6" s="1"/>
  <c r="R263" i="6"/>
  <c r="R264" i="6" s="1"/>
  <c r="CK155" i="6"/>
  <c r="CJ170" i="6"/>
  <c r="CI281" i="6" l="1"/>
  <c r="CI59" i="12"/>
  <c r="V172" i="6"/>
  <c r="U181" i="6"/>
  <c r="R192" i="6"/>
  <c r="R206" i="6"/>
  <c r="R207" i="6" s="1"/>
  <c r="R169" i="5" s="1"/>
  <c r="R171" i="5" s="1"/>
  <c r="S175" i="5" s="1"/>
  <c r="S74" i="12" s="1"/>
  <c r="X154" i="6"/>
  <c r="W171" i="6"/>
  <c r="S58" i="12"/>
  <c r="S60" i="12" s="1"/>
  <c r="S241" i="6"/>
  <c r="S238" i="6"/>
  <c r="U226" i="6"/>
  <c r="T236" i="6"/>
  <c r="CJ204" i="6"/>
  <c r="CJ237" i="6" s="1"/>
  <c r="CL155" i="6"/>
  <c r="CK170" i="6"/>
  <c r="T58" i="12" l="1"/>
  <c r="T60" i="12" s="1"/>
  <c r="T241" i="6"/>
  <c r="T238" i="6"/>
  <c r="V226" i="6"/>
  <c r="U236" i="6"/>
  <c r="S244" i="6"/>
  <c r="S65" i="12" s="1"/>
  <c r="S243" i="6"/>
  <c r="S245" i="6"/>
  <c r="S66" i="12" s="1"/>
  <c r="V181" i="6"/>
  <c r="Y154" i="6"/>
  <c r="X171" i="6"/>
  <c r="CK204" i="6"/>
  <c r="CM155" i="6"/>
  <c r="CL170" i="6"/>
  <c r="CJ281" i="6"/>
  <c r="CJ59" i="12"/>
  <c r="W172" i="6"/>
  <c r="CK237" i="6" l="1"/>
  <c r="S64" i="12"/>
  <c r="S67" i="12" s="1"/>
  <c r="S77" i="12" s="1"/>
  <c r="S247" i="6"/>
  <c r="Z154" i="6"/>
  <c r="Y171" i="6"/>
  <c r="U241" i="6"/>
  <c r="U58" i="12"/>
  <c r="U60" i="12" s="1"/>
  <c r="U238" i="6"/>
  <c r="S183" i="6"/>
  <c r="S252" i="6"/>
  <c r="X172" i="6"/>
  <c r="W226" i="6"/>
  <c r="V236" i="6"/>
  <c r="W181" i="6"/>
  <c r="CL204" i="6"/>
  <c r="T244" i="6"/>
  <c r="T65" i="12" s="1"/>
  <c r="T245" i="6"/>
  <c r="T66" i="12" s="1"/>
  <c r="T243" i="6"/>
  <c r="CN155" i="6"/>
  <c r="CM170" i="6"/>
  <c r="V58" i="12" l="1"/>
  <c r="V60" i="12" s="1"/>
  <c r="V238" i="6"/>
  <c r="V241" i="6"/>
  <c r="U245" i="6"/>
  <c r="U66" i="12" s="1"/>
  <c r="U244" i="6"/>
  <c r="U65" i="12" s="1"/>
  <c r="U243" i="6"/>
  <c r="T64" i="12"/>
  <c r="T67" i="12" s="1"/>
  <c r="T247" i="6"/>
  <c r="Y172" i="6"/>
  <c r="T252" i="6"/>
  <c r="AA154" i="6"/>
  <c r="Z171" i="6"/>
  <c r="X181" i="6"/>
  <c r="T183" i="6"/>
  <c r="CO155" i="6"/>
  <c r="CO170" i="6" s="1"/>
  <c r="CN170" i="6"/>
  <c r="CM204" i="6"/>
  <c r="CL237" i="6"/>
  <c r="X226" i="6"/>
  <c r="W236" i="6"/>
  <c r="S253" i="6"/>
  <c r="T253" i="6" s="1"/>
  <c r="U253" i="6" s="1"/>
  <c r="V253" i="6" s="1"/>
  <c r="W253" i="6" s="1"/>
  <c r="X253" i="6" s="1"/>
  <c r="Y253" i="6" s="1"/>
  <c r="Z253" i="6" s="1"/>
  <c r="AA253" i="6" s="1"/>
  <c r="AB253" i="6" s="1"/>
  <c r="AC253" i="6" s="1"/>
  <c r="AD253" i="6" s="1"/>
  <c r="AE253" i="6" s="1"/>
  <c r="AF253" i="6" s="1"/>
  <c r="AG253" i="6" s="1"/>
  <c r="AH253" i="6" s="1"/>
  <c r="AI253" i="6" s="1"/>
  <c r="AJ253" i="6" s="1"/>
  <c r="AK253" i="6" s="1"/>
  <c r="AL253" i="6" s="1"/>
  <c r="AM253" i="6" s="1"/>
  <c r="AN253" i="6" s="1"/>
  <c r="AO253" i="6" s="1"/>
  <c r="AP253" i="6" s="1"/>
  <c r="AQ253" i="6" s="1"/>
  <c r="AR253" i="6" s="1"/>
  <c r="AS253" i="6" s="1"/>
  <c r="AT253" i="6" s="1"/>
  <c r="AU253" i="6" s="1"/>
  <c r="AV253" i="6" s="1"/>
  <c r="AW253" i="6" s="1"/>
  <c r="AX253" i="6" s="1"/>
  <c r="AY253" i="6" s="1"/>
  <c r="AZ253" i="6" s="1"/>
  <c r="BA253" i="6" s="1"/>
  <c r="BB253" i="6" s="1"/>
  <c r="BC253" i="6" s="1"/>
  <c r="BD253" i="6" s="1"/>
  <c r="BE253" i="6" s="1"/>
  <c r="BF253" i="6" s="1"/>
  <c r="BG253" i="6" s="1"/>
  <c r="BH253" i="6" s="1"/>
  <c r="BI253" i="6" s="1"/>
  <c r="BJ253" i="6" s="1"/>
  <c r="BK253" i="6" s="1"/>
  <c r="BL253" i="6" s="1"/>
  <c r="BM253" i="6" s="1"/>
  <c r="BN253" i="6" s="1"/>
  <c r="BO253" i="6" s="1"/>
  <c r="BP253" i="6" s="1"/>
  <c r="BQ253" i="6" s="1"/>
  <c r="BR253" i="6" s="1"/>
  <c r="BS253" i="6" s="1"/>
  <c r="BT253" i="6" s="1"/>
  <c r="BU253" i="6" s="1"/>
  <c r="BV253" i="6" s="1"/>
  <c r="BW253" i="6" s="1"/>
  <c r="BX253" i="6" s="1"/>
  <c r="BY253" i="6" s="1"/>
  <c r="BZ253" i="6" s="1"/>
  <c r="CA253" i="6" s="1"/>
  <c r="CB253" i="6" s="1"/>
  <c r="CC253" i="6" s="1"/>
  <c r="CD253" i="6" s="1"/>
  <c r="CE253" i="6" s="1"/>
  <c r="CF253" i="6" s="1"/>
  <c r="CG253" i="6" s="1"/>
  <c r="CH253" i="6" s="1"/>
  <c r="CI253" i="6" s="1"/>
  <c r="CJ253" i="6" s="1"/>
  <c r="CK253" i="6" s="1"/>
  <c r="CL253" i="6" s="1"/>
  <c r="CM253" i="6" s="1"/>
  <c r="CN253" i="6" s="1"/>
  <c r="CO253" i="6" s="1"/>
  <c r="S184" i="6"/>
  <c r="T184" i="6" s="1"/>
  <c r="U184" i="6" s="1"/>
  <c r="V184" i="6" s="1"/>
  <c r="W184" i="6" s="1"/>
  <c r="X184" i="6" s="1"/>
  <c r="Y184" i="6" s="1"/>
  <c r="Z184" i="6" s="1"/>
  <c r="AA184" i="6" s="1"/>
  <c r="AB184" i="6" s="1"/>
  <c r="AC184" i="6" s="1"/>
  <c r="AD184" i="6" s="1"/>
  <c r="AE184" i="6" s="1"/>
  <c r="AF184" i="6" s="1"/>
  <c r="AG184" i="6" s="1"/>
  <c r="AH184" i="6" s="1"/>
  <c r="AI184" i="6" s="1"/>
  <c r="AJ184" i="6" s="1"/>
  <c r="AK184" i="6" s="1"/>
  <c r="AL184" i="6" s="1"/>
  <c r="AM184" i="6" s="1"/>
  <c r="AN184" i="6" s="1"/>
  <c r="AO184" i="6" s="1"/>
  <c r="AP184" i="6" s="1"/>
  <c r="AQ184" i="6" s="1"/>
  <c r="AR184" i="6" s="1"/>
  <c r="AS184" i="6" s="1"/>
  <c r="AT184" i="6" s="1"/>
  <c r="AU184" i="6" s="1"/>
  <c r="AV184" i="6" s="1"/>
  <c r="AW184" i="6" s="1"/>
  <c r="AX184" i="6" s="1"/>
  <c r="AY184" i="6" s="1"/>
  <c r="AZ184" i="6" s="1"/>
  <c r="BA184" i="6" s="1"/>
  <c r="BB184" i="6" s="1"/>
  <c r="BC184" i="6" s="1"/>
  <c r="BD184" i="6" s="1"/>
  <c r="BE184" i="6" s="1"/>
  <c r="BF184" i="6" s="1"/>
  <c r="BG184" i="6" s="1"/>
  <c r="BH184" i="6" s="1"/>
  <c r="BI184" i="6" s="1"/>
  <c r="BJ184" i="6" s="1"/>
  <c r="BK184" i="6" s="1"/>
  <c r="BL184" i="6" s="1"/>
  <c r="BM184" i="6" s="1"/>
  <c r="BN184" i="6" s="1"/>
  <c r="BO184" i="6" s="1"/>
  <c r="BP184" i="6" s="1"/>
  <c r="BQ184" i="6" s="1"/>
  <c r="BR184" i="6" s="1"/>
  <c r="BS184" i="6" s="1"/>
  <c r="BT184" i="6" s="1"/>
  <c r="BU184" i="6" s="1"/>
  <c r="BV184" i="6" s="1"/>
  <c r="BW184" i="6" s="1"/>
  <c r="BX184" i="6" s="1"/>
  <c r="BY184" i="6" s="1"/>
  <c r="BZ184" i="6" s="1"/>
  <c r="CA184" i="6" s="1"/>
  <c r="CB184" i="6" s="1"/>
  <c r="CC184" i="6" s="1"/>
  <c r="CD184" i="6" s="1"/>
  <c r="CE184" i="6" s="1"/>
  <c r="CF184" i="6" s="1"/>
  <c r="CG184" i="6" s="1"/>
  <c r="CH184" i="6" s="1"/>
  <c r="CI184" i="6" s="1"/>
  <c r="CJ184" i="6" s="1"/>
  <c r="CK184" i="6" s="1"/>
  <c r="CL184" i="6" s="1"/>
  <c r="CM184" i="6" s="1"/>
  <c r="CN184" i="6" s="1"/>
  <c r="CO184" i="6" s="1"/>
  <c r="CK281" i="6"/>
  <c r="CK59" i="12"/>
  <c r="Z172" i="6" l="1"/>
  <c r="U64" i="12"/>
  <c r="U67" i="12" s="1"/>
  <c r="U247" i="6"/>
  <c r="Y226" i="6"/>
  <c r="X236" i="6"/>
  <c r="CN204" i="6"/>
  <c r="CN237" i="6" s="1"/>
  <c r="AB154" i="6"/>
  <c r="AA171" i="6"/>
  <c r="U252" i="6"/>
  <c r="T255" i="6"/>
  <c r="T256" i="6" s="1"/>
  <c r="CL281" i="6"/>
  <c r="CL59" i="12"/>
  <c r="CO204" i="6"/>
  <c r="I170" i="6"/>
  <c r="V243" i="6"/>
  <c r="V244" i="6"/>
  <c r="V65" i="12" s="1"/>
  <c r="V245" i="6"/>
  <c r="V66" i="12" s="1"/>
  <c r="Y181" i="6"/>
  <c r="S255" i="6"/>
  <c r="S256" i="6" s="1"/>
  <c r="W241" i="6"/>
  <c r="W238" i="6"/>
  <c r="W58" i="12"/>
  <c r="W60" i="12" s="1"/>
  <c r="CM237" i="6"/>
  <c r="U183" i="6"/>
  <c r="CM281" i="6" l="1"/>
  <c r="CM59" i="12"/>
  <c r="X238" i="6"/>
  <c r="X241" i="6"/>
  <c r="X58" i="12"/>
  <c r="X60" i="12" s="1"/>
  <c r="Z181" i="6"/>
  <c r="Z226" i="6"/>
  <c r="Y236" i="6"/>
  <c r="AC154" i="6"/>
  <c r="AB171" i="6"/>
  <c r="W244" i="6"/>
  <c r="W65" i="12" s="1"/>
  <c r="W243" i="6"/>
  <c r="W245" i="6"/>
  <c r="W66" i="12" s="1"/>
  <c r="CN281" i="6"/>
  <c r="CN59" i="12"/>
  <c r="V247" i="6"/>
  <c r="V64" i="12"/>
  <c r="V67" i="12" s="1"/>
  <c r="AA172" i="6"/>
  <c r="S186" i="6"/>
  <c r="S260" i="6"/>
  <c r="CO237" i="6"/>
  <c r="I204" i="6"/>
  <c r="V252" i="6"/>
  <c r="U255" i="6"/>
  <c r="U256" i="6" s="1"/>
  <c r="V183" i="6"/>
  <c r="W183" i="6" l="1"/>
  <c r="W64" i="12"/>
  <c r="W67" i="12" s="1"/>
  <c r="W247" i="6"/>
  <c r="T186" i="6"/>
  <c r="Y241" i="6"/>
  <c r="Y58" i="12"/>
  <c r="Y60" i="12" s="1"/>
  <c r="Y238" i="6"/>
  <c r="X243" i="6"/>
  <c r="X245" i="6"/>
  <c r="X66" i="12" s="1"/>
  <c r="X244" i="6"/>
  <c r="X65" i="12" s="1"/>
  <c r="AB172" i="6"/>
  <c r="AD154" i="6"/>
  <c r="AC171" i="6"/>
  <c r="T260" i="6"/>
  <c r="AA181" i="6"/>
  <c r="S261" i="6"/>
  <c r="T261" i="6" s="1"/>
  <c r="U261" i="6" s="1"/>
  <c r="V261" i="6" s="1"/>
  <c r="W261" i="6" s="1"/>
  <c r="X261" i="6" s="1"/>
  <c r="Y261" i="6" s="1"/>
  <c r="Z261" i="6" s="1"/>
  <c r="AA261" i="6" s="1"/>
  <c r="AB261" i="6" s="1"/>
  <c r="AC261" i="6" s="1"/>
  <c r="AD261" i="6" s="1"/>
  <c r="AE261" i="6" s="1"/>
  <c r="AF261" i="6" s="1"/>
  <c r="AG261" i="6" s="1"/>
  <c r="AH261" i="6" s="1"/>
  <c r="AI261" i="6" s="1"/>
  <c r="AJ261" i="6" s="1"/>
  <c r="AK261" i="6" s="1"/>
  <c r="AL261" i="6" s="1"/>
  <c r="AM261" i="6" s="1"/>
  <c r="AN261" i="6" s="1"/>
  <c r="AO261" i="6" s="1"/>
  <c r="AP261" i="6" s="1"/>
  <c r="AQ261" i="6" s="1"/>
  <c r="AR261" i="6" s="1"/>
  <c r="AS261" i="6" s="1"/>
  <c r="AT261" i="6" s="1"/>
  <c r="AU261" i="6" s="1"/>
  <c r="AV261" i="6" s="1"/>
  <c r="AW261" i="6" s="1"/>
  <c r="AX261" i="6" s="1"/>
  <c r="AY261" i="6" s="1"/>
  <c r="AZ261" i="6" s="1"/>
  <c r="BA261" i="6" s="1"/>
  <c r="BB261" i="6" s="1"/>
  <c r="BC261" i="6" s="1"/>
  <c r="BD261" i="6" s="1"/>
  <c r="BE261" i="6" s="1"/>
  <c r="BF261" i="6" s="1"/>
  <c r="BG261" i="6" s="1"/>
  <c r="BH261" i="6" s="1"/>
  <c r="BI261" i="6" s="1"/>
  <c r="BJ261" i="6" s="1"/>
  <c r="BK261" i="6" s="1"/>
  <c r="BL261" i="6" s="1"/>
  <c r="BM261" i="6" s="1"/>
  <c r="BN261" i="6" s="1"/>
  <c r="BO261" i="6" s="1"/>
  <c r="BP261" i="6" s="1"/>
  <c r="BQ261" i="6" s="1"/>
  <c r="BR261" i="6" s="1"/>
  <c r="BS261" i="6" s="1"/>
  <c r="BT261" i="6" s="1"/>
  <c r="BU261" i="6" s="1"/>
  <c r="BV261" i="6" s="1"/>
  <c r="BW261" i="6" s="1"/>
  <c r="BX261" i="6" s="1"/>
  <c r="BY261" i="6" s="1"/>
  <c r="BZ261" i="6" s="1"/>
  <c r="CA261" i="6" s="1"/>
  <c r="CB261" i="6" s="1"/>
  <c r="CC261" i="6" s="1"/>
  <c r="CD261" i="6" s="1"/>
  <c r="CE261" i="6" s="1"/>
  <c r="CF261" i="6" s="1"/>
  <c r="CG261" i="6" s="1"/>
  <c r="CH261" i="6" s="1"/>
  <c r="CI261" i="6" s="1"/>
  <c r="CJ261" i="6" s="1"/>
  <c r="CK261" i="6" s="1"/>
  <c r="CL261" i="6" s="1"/>
  <c r="CM261" i="6" s="1"/>
  <c r="CN261" i="6" s="1"/>
  <c r="CO261" i="6" s="1"/>
  <c r="S187" i="6"/>
  <c r="T187" i="6" s="1"/>
  <c r="U187" i="6" s="1"/>
  <c r="V187" i="6" s="1"/>
  <c r="W187" i="6" s="1"/>
  <c r="X187" i="6" s="1"/>
  <c r="Y187" i="6" s="1"/>
  <c r="Z187" i="6" s="1"/>
  <c r="AA187" i="6" s="1"/>
  <c r="AB187" i="6" s="1"/>
  <c r="AC187" i="6" s="1"/>
  <c r="AD187" i="6" s="1"/>
  <c r="AE187" i="6" s="1"/>
  <c r="AF187" i="6" s="1"/>
  <c r="AG187" i="6" s="1"/>
  <c r="AH187" i="6" s="1"/>
  <c r="AI187" i="6" s="1"/>
  <c r="AJ187" i="6" s="1"/>
  <c r="AK187" i="6" s="1"/>
  <c r="AL187" i="6" s="1"/>
  <c r="AM187" i="6" s="1"/>
  <c r="AN187" i="6" s="1"/>
  <c r="AO187" i="6" s="1"/>
  <c r="AP187" i="6" s="1"/>
  <c r="AQ187" i="6" s="1"/>
  <c r="AR187" i="6" s="1"/>
  <c r="AS187" i="6" s="1"/>
  <c r="AT187" i="6" s="1"/>
  <c r="AU187" i="6" s="1"/>
  <c r="AV187" i="6" s="1"/>
  <c r="AW187" i="6" s="1"/>
  <c r="AX187" i="6" s="1"/>
  <c r="AY187" i="6" s="1"/>
  <c r="AZ187" i="6" s="1"/>
  <c r="BA187" i="6" s="1"/>
  <c r="BB187" i="6" s="1"/>
  <c r="BC187" i="6" s="1"/>
  <c r="BD187" i="6" s="1"/>
  <c r="BE187" i="6" s="1"/>
  <c r="BF187" i="6" s="1"/>
  <c r="BG187" i="6" s="1"/>
  <c r="BH187" i="6" s="1"/>
  <c r="BI187" i="6" s="1"/>
  <c r="BJ187" i="6" s="1"/>
  <c r="BK187" i="6" s="1"/>
  <c r="BL187" i="6" s="1"/>
  <c r="BM187" i="6" s="1"/>
  <c r="BN187" i="6" s="1"/>
  <c r="BO187" i="6" s="1"/>
  <c r="BP187" i="6" s="1"/>
  <c r="BQ187" i="6" s="1"/>
  <c r="BR187" i="6" s="1"/>
  <c r="BS187" i="6" s="1"/>
  <c r="BT187" i="6" s="1"/>
  <c r="BU187" i="6" s="1"/>
  <c r="BV187" i="6" s="1"/>
  <c r="BW187" i="6" s="1"/>
  <c r="BX187" i="6" s="1"/>
  <c r="BY187" i="6" s="1"/>
  <c r="BZ187" i="6" s="1"/>
  <c r="CA187" i="6" s="1"/>
  <c r="CB187" i="6" s="1"/>
  <c r="CC187" i="6" s="1"/>
  <c r="CD187" i="6" s="1"/>
  <c r="CE187" i="6" s="1"/>
  <c r="CF187" i="6" s="1"/>
  <c r="CG187" i="6" s="1"/>
  <c r="CH187" i="6" s="1"/>
  <c r="CI187" i="6" s="1"/>
  <c r="CJ187" i="6" s="1"/>
  <c r="CK187" i="6" s="1"/>
  <c r="CL187" i="6" s="1"/>
  <c r="CM187" i="6" s="1"/>
  <c r="CN187" i="6" s="1"/>
  <c r="CO187" i="6" s="1"/>
  <c r="W252" i="6"/>
  <c r="V255" i="6"/>
  <c r="V256" i="6" s="1"/>
  <c r="CO281" i="6"/>
  <c r="CO59" i="12"/>
  <c r="I59" i="12" s="1"/>
  <c r="I237" i="6"/>
  <c r="AA226" i="6"/>
  <c r="Z236" i="6"/>
  <c r="X64" i="12" l="1"/>
  <c r="X67" i="12" s="1"/>
  <c r="X247" i="6"/>
  <c r="AB226" i="6"/>
  <c r="AA236" i="6"/>
  <c r="Y243" i="6"/>
  <c r="Y244" i="6"/>
  <c r="Y65" i="12" s="1"/>
  <c r="Y245" i="6"/>
  <c r="Y66" i="12" s="1"/>
  <c r="Z238" i="6"/>
  <c r="Z241" i="6"/>
  <c r="Z58" i="12"/>
  <c r="Z60" i="12" s="1"/>
  <c r="S191" i="6"/>
  <c r="U186" i="6"/>
  <c r="T191" i="6"/>
  <c r="AB181" i="6"/>
  <c r="AE154" i="6"/>
  <c r="AD171" i="6"/>
  <c r="X252" i="6"/>
  <c r="W255" i="6"/>
  <c r="W256" i="6" s="1"/>
  <c r="S263" i="6"/>
  <c r="S264" i="6" s="1"/>
  <c r="U260" i="6"/>
  <c r="T263" i="6"/>
  <c r="T264" i="6" s="1"/>
  <c r="AC172" i="6"/>
  <c r="X183" i="6"/>
  <c r="AC181" i="6" l="1"/>
  <c r="S192" i="6"/>
  <c r="S206" i="6"/>
  <c r="S207" i="6" s="1"/>
  <c r="S169" i="5" s="1"/>
  <c r="S171" i="5" s="1"/>
  <c r="T175" i="5" s="1"/>
  <c r="T74" i="12" s="1"/>
  <c r="T77" i="12" s="1"/>
  <c r="Y64" i="12"/>
  <c r="Y67" i="12" s="1"/>
  <c r="Y247" i="6"/>
  <c r="AA238" i="6"/>
  <c r="AA58" i="12"/>
  <c r="AA60" i="12" s="1"/>
  <c r="AA241" i="6"/>
  <c r="Y183" i="6"/>
  <c r="AC226" i="6"/>
  <c r="AB236" i="6"/>
  <c r="T192" i="6"/>
  <c r="T206" i="6"/>
  <c r="T207" i="6" s="1"/>
  <c r="T169" i="5" s="1"/>
  <c r="T171" i="5" s="1"/>
  <c r="U175" i="5" s="1"/>
  <c r="U74" i="12" s="1"/>
  <c r="U77" i="12" s="1"/>
  <c r="V186" i="6"/>
  <c r="U191" i="6"/>
  <c r="Z245" i="6"/>
  <c r="Z66" i="12" s="1"/>
  <c r="Z243" i="6"/>
  <c r="Z244" i="6"/>
  <c r="Z65" i="12" s="1"/>
  <c r="V260" i="6"/>
  <c r="U263" i="6"/>
  <c r="U264" i="6" s="1"/>
  <c r="Y252" i="6"/>
  <c r="X255" i="6"/>
  <c r="X256" i="6" s="1"/>
  <c r="AF154" i="6"/>
  <c r="AE171" i="6"/>
  <c r="AD172" i="6"/>
  <c r="W186" i="6" l="1"/>
  <c r="V191" i="6"/>
  <c r="AE172" i="6"/>
  <c r="AG154" i="6"/>
  <c r="AF171" i="6"/>
  <c r="W260" i="6"/>
  <c r="V263" i="6"/>
  <c r="V264" i="6" s="1"/>
  <c r="AB241" i="6"/>
  <c r="AB58" i="12"/>
  <c r="AB60" i="12" s="1"/>
  <c r="AB238" i="6"/>
  <c r="Z183" i="6"/>
  <c r="Z64" i="12"/>
  <c r="Z67" i="12" s="1"/>
  <c r="Z247" i="6"/>
  <c r="AA244" i="6"/>
  <c r="AA65" i="12" s="1"/>
  <c r="AA243" i="6"/>
  <c r="AA245" i="6"/>
  <c r="AA66" i="12" s="1"/>
  <c r="Z252" i="6"/>
  <c r="Y255" i="6"/>
  <c r="Y256" i="6" s="1"/>
  <c r="AD226" i="6"/>
  <c r="AC236" i="6"/>
  <c r="U192" i="6"/>
  <c r="U206" i="6"/>
  <c r="U207" i="6" s="1"/>
  <c r="U169" i="5" s="1"/>
  <c r="U171" i="5" s="1"/>
  <c r="V175" i="5" s="1"/>
  <c r="V74" i="12" s="1"/>
  <c r="V77" i="12" s="1"/>
  <c r="AD181" i="6"/>
  <c r="AB245" i="6" l="1"/>
  <c r="AB66" i="12" s="1"/>
  <c r="AB243" i="6"/>
  <c r="AB244" i="6"/>
  <c r="AB65" i="12" s="1"/>
  <c r="AF172" i="6"/>
  <c r="AH154" i="6"/>
  <c r="AG171" i="6"/>
  <c r="AE226" i="6"/>
  <c r="AD236" i="6"/>
  <c r="AA183" i="6"/>
  <c r="AE181" i="6"/>
  <c r="AC238" i="6"/>
  <c r="AC241" i="6"/>
  <c r="AC58" i="12"/>
  <c r="AC60" i="12" s="1"/>
  <c r="X260" i="6"/>
  <c r="W263" i="6"/>
  <c r="W264" i="6" s="1"/>
  <c r="AA252" i="6"/>
  <c r="Z255" i="6"/>
  <c r="Z256" i="6" s="1"/>
  <c r="AA247" i="6"/>
  <c r="AA64" i="12"/>
  <c r="AA67" i="12" s="1"/>
  <c r="V192" i="6"/>
  <c r="V206" i="6"/>
  <c r="V207" i="6" s="1"/>
  <c r="V169" i="5" s="1"/>
  <c r="V171" i="5" s="1"/>
  <c r="W175" i="5" s="1"/>
  <c r="W74" i="12" s="1"/>
  <c r="W77" i="12" s="1"/>
  <c r="X186" i="6"/>
  <c r="W191" i="6"/>
  <c r="W192" i="6" l="1"/>
  <c r="W206" i="6"/>
  <c r="W207" i="6" s="1"/>
  <c r="W169" i="5" s="1"/>
  <c r="W171" i="5" s="1"/>
  <c r="X175" i="5" s="1"/>
  <c r="X74" i="12" s="1"/>
  <c r="X77" i="12" s="1"/>
  <c r="AD58" i="12"/>
  <c r="AD60" i="12" s="1"/>
  <c r="AD241" i="6"/>
  <c r="AD238" i="6"/>
  <c r="AI154" i="6"/>
  <c r="AH171" i="6"/>
  <c r="AB252" i="6"/>
  <c r="AA255" i="6"/>
  <c r="AA256" i="6" s="1"/>
  <c r="Y186" i="6"/>
  <c r="X191" i="6"/>
  <c r="AF226" i="6"/>
  <c r="AE236" i="6"/>
  <c r="AG172" i="6"/>
  <c r="AF181" i="6"/>
  <c r="Y260" i="6"/>
  <c r="X263" i="6"/>
  <c r="X264" i="6" s="1"/>
  <c r="AB247" i="6"/>
  <c r="AB64" i="12"/>
  <c r="AB67" i="12" s="1"/>
  <c r="AC245" i="6"/>
  <c r="AC66" i="12" s="1"/>
  <c r="AC244" i="6"/>
  <c r="AC65" i="12" s="1"/>
  <c r="AC243" i="6"/>
  <c r="AB183" i="6"/>
  <c r="AG181" i="6" l="1"/>
  <c r="AG226" i="6"/>
  <c r="AF236" i="6"/>
  <c r="AC252" i="6"/>
  <c r="AB255" i="6"/>
  <c r="AB256" i="6" s="1"/>
  <c r="AC183" i="6"/>
  <c r="AC64" i="12"/>
  <c r="AC67" i="12" s="1"/>
  <c r="AC247" i="6"/>
  <c r="AJ154" i="6"/>
  <c r="AI171" i="6"/>
  <c r="AD245" i="6"/>
  <c r="AD66" i="12" s="1"/>
  <c r="AD243" i="6"/>
  <c r="AD244" i="6"/>
  <c r="AD65" i="12" s="1"/>
  <c r="X192" i="6"/>
  <c r="X206" i="6"/>
  <c r="X207" i="6" s="1"/>
  <c r="X169" i="5" s="1"/>
  <c r="X171" i="5" s="1"/>
  <c r="Y175" i="5" s="1"/>
  <c r="Y74" i="12" s="1"/>
  <c r="Y77" i="12" s="1"/>
  <c r="Z260" i="6"/>
  <c r="Y263" i="6"/>
  <c r="Y264" i="6" s="1"/>
  <c r="AE58" i="12"/>
  <c r="AE60" i="12" s="1"/>
  <c r="AE241" i="6"/>
  <c r="AE238" i="6"/>
  <c r="Z186" i="6"/>
  <c r="Y191" i="6"/>
  <c r="AH172" i="6"/>
  <c r="AD247" i="6" l="1"/>
  <c r="AD64" i="12"/>
  <c r="AD67" i="12" s="1"/>
  <c r="AD252" i="6"/>
  <c r="AC255" i="6"/>
  <c r="AC256" i="6" s="1"/>
  <c r="AA186" i="6"/>
  <c r="Z191" i="6"/>
  <c r="AF238" i="6"/>
  <c r="AF58" i="12"/>
  <c r="AF60" i="12" s="1"/>
  <c r="AF241" i="6"/>
  <c r="Y192" i="6"/>
  <c r="Y206" i="6"/>
  <c r="Y207" i="6" s="1"/>
  <c r="Y169" i="5" s="1"/>
  <c r="Y171" i="5" s="1"/>
  <c r="Z175" i="5" s="1"/>
  <c r="Z74" i="12" s="1"/>
  <c r="Z77" i="12" s="1"/>
  <c r="AA260" i="6"/>
  <c r="Z263" i="6"/>
  <c r="Z264" i="6" s="1"/>
  <c r="AH226" i="6"/>
  <c r="AG236" i="6"/>
  <c r="AK154" i="6"/>
  <c r="AJ171" i="6"/>
  <c r="AE244" i="6"/>
  <c r="AE65" i="12" s="1"/>
  <c r="AE245" i="6"/>
  <c r="AE66" i="12" s="1"/>
  <c r="AE243" i="6"/>
  <c r="AI172" i="6"/>
  <c r="AD183" i="6"/>
  <c r="AH181" i="6"/>
  <c r="AB186" i="6" l="1"/>
  <c r="AA191" i="6"/>
  <c r="AG241" i="6"/>
  <c r="AG58" i="12"/>
  <c r="AG60" i="12" s="1"/>
  <c r="AG238" i="6"/>
  <c r="AB260" i="6"/>
  <c r="AA263" i="6"/>
  <c r="AA264" i="6" s="1"/>
  <c r="AF243" i="6"/>
  <c r="AF244" i="6"/>
  <c r="AF65" i="12" s="1"/>
  <c r="AF245" i="6"/>
  <c r="AF66" i="12" s="1"/>
  <c r="AE183" i="6"/>
  <c r="AI181" i="6"/>
  <c r="AE252" i="6"/>
  <c r="AD255" i="6"/>
  <c r="AD256" i="6" s="1"/>
  <c r="AL154" i="6"/>
  <c r="AK171" i="6"/>
  <c r="AE247" i="6"/>
  <c r="AE64" i="12"/>
  <c r="AE67" i="12" s="1"/>
  <c r="AI226" i="6"/>
  <c r="AH236" i="6"/>
  <c r="Z192" i="6"/>
  <c r="Z206" i="6"/>
  <c r="Z207" i="6" s="1"/>
  <c r="Z169" i="5" s="1"/>
  <c r="Z171" i="5" s="1"/>
  <c r="AA175" i="5" s="1"/>
  <c r="AA74" i="12" s="1"/>
  <c r="AA77" i="12" s="1"/>
  <c r="AJ172" i="6"/>
  <c r="AH58" i="12" l="1"/>
  <c r="AH60" i="12" s="1"/>
  <c r="AH241" i="6"/>
  <c r="AH238" i="6"/>
  <c r="AF247" i="6"/>
  <c r="AF64" i="12"/>
  <c r="AF67" i="12" s="1"/>
  <c r="AC260" i="6"/>
  <c r="AB263" i="6"/>
  <c r="AB264" i="6" s="1"/>
  <c r="AF252" i="6"/>
  <c r="AE255" i="6"/>
  <c r="AE256" i="6" s="1"/>
  <c r="AJ181" i="6"/>
  <c r="AF183" i="6"/>
  <c r="AA192" i="6"/>
  <c r="AA206" i="6"/>
  <c r="AA207" i="6" s="1"/>
  <c r="AA169" i="5" s="1"/>
  <c r="AA171" i="5" s="1"/>
  <c r="AB175" i="5" s="1"/>
  <c r="AB74" i="12" s="1"/>
  <c r="AB77" i="12" s="1"/>
  <c r="AJ226" i="6"/>
  <c r="AI236" i="6"/>
  <c r="AG244" i="6"/>
  <c r="AG65" i="12" s="1"/>
  <c r="AG245" i="6"/>
  <c r="AG66" i="12" s="1"/>
  <c r="AG243" i="6"/>
  <c r="AK172" i="6"/>
  <c r="AM154" i="6"/>
  <c r="AL171" i="6"/>
  <c r="AC186" i="6"/>
  <c r="AB191" i="6"/>
  <c r="AD186" i="6" l="1"/>
  <c r="AC191" i="6"/>
  <c r="AB192" i="6"/>
  <c r="AB206" i="6"/>
  <c r="AB207" i="6" s="1"/>
  <c r="AB169" i="5" s="1"/>
  <c r="AB171" i="5" s="1"/>
  <c r="AC175" i="5" s="1"/>
  <c r="AC74" i="12" s="1"/>
  <c r="AC77" i="12" s="1"/>
  <c r="AG183" i="6"/>
  <c r="AK181" i="6"/>
  <c r="AL172" i="6"/>
  <c r="AN154" i="6"/>
  <c r="AM171" i="6"/>
  <c r="AG252" i="6"/>
  <c r="AF255" i="6"/>
  <c r="AF256" i="6" s="1"/>
  <c r="AD260" i="6"/>
  <c r="AC263" i="6"/>
  <c r="AC264" i="6" s="1"/>
  <c r="AI241" i="6"/>
  <c r="AI58" i="12"/>
  <c r="AI60" i="12" s="1"/>
  <c r="AI238" i="6"/>
  <c r="AH244" i="6"/>
  <c r="AH65" i="12" s="1"/>
  <c r="AH243" i="6"/>
  <c r="AH245" i="6"/>
  <c r="AH66" i="12" s="1"/>
  <c r="AG247" i="6"/>
  <c r="AG64" i="12"/>
  <c r="AG67" i="12" s="1"/>
  <c r="AK226" i="6"/>
  <c r="AJ236" i="6"/>
  <c r="AM172" i="6" l="1"/>
  <c r="AO154" i="6"/>
  <c r="AN171" i="6"/>
  <c r="AE260" i="6"/>
  <c r="AD263" i="6"/>
  <c r="AD264" i="6" s="1"/>
  <c r="AL181" i="6"/>
  <c r="AC192" i="6"/>
  <c r="AC206" i="6"/>
  <c r="AC207" i="6" s="1"/>
  <c r="AC169" i="5" s="1"/>
  <c r="AC171" i="5" s="1"/>
  <c r="AD175" i="5" s="1"/>
  <c r="AD74" i="12" s="1"/>
  <c r="AD77" i="12" s="1"/>
  <c r="AH252" i="6"/>
  <c r="AG255" i="6"/>
  <c r="AG256" i="6" s="1"/>
  <c r="AJ58" i="12"/>
  <c r="AJ60" i="12" s="1"/>
  <c r="AJ241" i="6"/>
  <c r="AJ238" i="6"/>
  <c r="AL226" i="6"/>
  <c r="AK236" i="6"/>
  <c r="AH247" i="6"/>
  <c r="AH64" i="12"/>
  <c r="AH67" i="12" s="1"/>
  <c r="AH183" i="6"/>
  <c r="AI243" i="6"/>
  <c r="AI245" i="6"/>
  <c r="AI66" i="12" s="1"/>
  <c r="AI244" i="6"/>
  <c r="AI65" i="12" s="1"/>
  <c r="AE186" i="6"/>
  <c r="AD191" i="6"/>
  <c r="AD192" i="6" l="1"/>
  <c r="AD206" i="6"/>
  <c r="AD207" i="6" s="1"/>
  <c r="AD169" i="5" s="1"/>
  <c r="AD171" i="5" s="1"/>
  <c r="AE175" i="5" s="1"/>
  <c r="AE74" i="12" s="1"/>
  <c r="AE77" i="12" s="1"/>
  <c r="AM181" i="6"/>
  <c r="AN172" i="6"/>
  <c r="AI252" i="6"/>
  <c r="AH255" i="6"/>
  <c r="AH256" i="6" s="1"/>
  <c r="AF260" i="6"/>
  <c r="AE263" i="6"/>
  <c r="AE264" i="6" s="1"/>
  <c r="AP154" i="6"/>
  <c r="AO171" i="6"/>
  <c r="AJ244" i="6"/>
  <c r="AJ65" i="12" s="1"/>
  <c r="AJ245" i="6"/>
  <c r="AJ66" i="12" s="1"/>
  <c r="AJ243" i="6"/>
  <c r="AI183" i="6"/>
  <c r="AF186" i="6"/>
  <c r="AE191" i="6"/>
  <c r="AI64" i="12"/>
  <c r="AI67" i="12" s="1"/>
  <c r="AI247" i="6"/>
  <c r="AK241" i="6"/>
  <c r="AK58" i="12"/>
  <c r="AK60" i="12" s="1"/>
  <c r="AK238" i="6"/>
  <c r="AM226" i="6"/>
  <c r="AL236" i="6"/>
  <c r="AJ64" i="12" l="1"/>
  <c r="AJ67" i="12" s="1"/>
  <c r="AJ247" i="6"/>
  <c r="AJ183" i="6"/>
  <c r="AQ154" i="6"/>
  <c r="AP171" i="6"/>
  <c r="AN226" i="6"/>
  <c r="AM236" i="6"/>
  <c r="AE192" i="6"/>
  <c r="AE206" i="6"/>
  <c r="AE207" i="6" s="1"/>
  <c r="AE169" i="5" s="1"/>
  <c r="AE171" i="5" s="1"/>
  <c r="AF175" i="5" s="1"/>
  <c r="AF74" i="12" s="1"/>
  <c r="AF77" i="12" s="1"/>
  <c r="AN181" i="6"/>
  <c r="AO172" i="6"/>
  <c r="AL241" i="6"/>
  <c r="AL58" i="12"/>
  <c r="AL60" i="12" s="1"/>
  <c r="AL238" i="6"/>
  <c r="AG260" i="6"/>
  <c r="AF263" i="6"/>
  <c r="AF264" i="6" s="1"/>
  <c r="AK243" i="6"/>
  <c r="AK245" i="6"/>
  <c r="AK66" i="12" s="1"/>
  <c r="AK244" i="6"/>
  <c r="AK65" i="12" s="1"/>
  <c r="AJ252" i="6"/>
  <c r="AI255" i="6"/>
  <c r="AI256" i="6" s="1"/>
  <c r="AG186" i="6"/>
  <c r="AF191" i="6"/>
  <c r="AL244" i="6" l="1"/>
  <c r="AL65" i="12" s="1"/>
  <c r="AL243" i="6"/>
  <c r="AL245" i="6"/>
  <c r="AL66" i="12" s="1"/>
  <c r="AF192" i="6"/>
  <c r="AF206" i="6"/>
  <c r="AF207" i="6" s="1"/>
  <c r="AF169" i="5" s="1"/>
  <c r="AF171" i="5" s="1"/>
  <c r="AG175" i="5" s="1"/>
  <c r="AG74" i="12" s="1"/>
  <c r="AG77" i="12" s="1"/>
  <c r="AH186" i="6"/>
  <c r="AG191" i="6"/>
  <c r="AO181" i="6"/>
  <c r="AM238" i="6"/>
  <c r="AM241" i="6"/>
  <c r="AM58" i="12"/>
  <c r="AM60" i="12" s="1"/>
  <c r="AO226" i="6"/>
  <c r="AN236" i="6"/>
  <c r="AK247" i="6"/>
  <c r="AK64" i="12"/>
  <c r="AK67" i="12" s="1"/>
  <c r="AK252" i="6"/>
  <c r="AJ255" i="6"/>
  <c r="AJ256" i="6" s="1"/>
  <c r="AP172" i="6"/>
  <c r="AK183" i="6"/>
  <c r="AR154" i="6"/>
  <c r="AQ171" i="6"/>
  <c r="AH260" i="6"/>
  <c r="AG263" i="6"/>
  <c r="AG264" i="6" s="1"/>
  <c r="AS154" i="6" l="1"/>
  <c r="AR171" i="6"/>
  <c r="AI260" i="6"/>
  <c r="AH263" i="6"/>
  <c r="AH264" i="6" s="1"/>
  <c r="AQ172" i="6"/>
  <c r="AN58" i="12"/>
  <c r="AN60" i="12" s="1"/>
  <c r="AN238" i="6"/>
  <c r="AN241" i="6"/>
  <c r="AG192" i="6"/>
  <c r="AG206" i="6"/>
  <c r="AG207" i="6" s="1"/>
  <c r="AG169" i="5" s="1"/>
  <c r="AG171" i="5" s="1"/>
  <c r="AH175" i="5" s="1"/>
  <c r="AH74" i="12" s="1"/>
  <c r="AH77" i="12" s="1"/>
  <c r="AI186" i="6"/>
  <c r="AH191" i="6"/>
  <c r="AP181" i="6"/>
  <c r="AL183" i="6"/>
  <c r="AL64" i="12"/>
  <c r="AL67" i="12" s="1"/>
  <c r="AL247" i="6"/>
  <c r="AP226" i="6"/>
  <c r="AO236" i="6"/>
  <c r="AM244" i="6"/>
  <c r="AM65" i="12" s="1"/>
  <c r="AM243" i="6"/>
  <c r="AM245" i="6"/>
  <c r="AM66" i="12" s="1"/>
  <c r="AL252" i="6"/>
  <c r="AK255" i="6"/>
  <c r="AK256" i="6" s="1"/>
  <c r="AM183" i="6" l="1"/>
  <c r="AM252" i="6"/>
  <c r="AL255" i="6"/>
  <c r="AL256" i="6" s="1"/>
  <c r="AQ181" i="6"/>
  <c r="AJ186" i="6"/>
  <c r="AI191" i="6"/>
  <c r="AJ260" i="6"/>
  <c r="AI263" i="6"/>
  <c r="AI264" i="6" s="1"/>
  <c r="AM247" i="6"/>
  <c r="AM64" i="12"/>
  <c r="AM67" i="12" s="1"/>
  <c r="AR172" i="6"/>
  <c r="AH192" i="6"/>
  <c r="AH206" i="6"/>
  <c r="AH207" i="6" s="1"/>
  <c r="AH169" i="5" s="1"/>
  <c r="AH171" i="5" s="1"/>
  <c r="AI175" i="5" s="1"/>
  <c r="AI74" i="12" s="1"/>
  <c r="AI77" i="12" s="1"/>
  <c r="AN243" i="6"/>
  <c r="AN244" i="6"/>
  <c r="AN65" i="12" s="1"/>
  <c r="AN245" i="6"/>
  <c r="AN66" i="12" s="1"/>
  <c r="AO58" i="12"/>
  <c r="AO60" i="12" s="1"/>
  <c r="AO241" i="6"/>
  <c r="AO238" i="6"/>
  <c r="AQ226" i="6"/>
  <c r="AP236" i="6"/>
  <c r="AT154" i="6"/>
  <c r="AS171" i="6"/>
  <c r="AU154" i="6" l="1"/>
  <c r="AT171" i="6"/>
  <c r="AI192" i="6"/>
  <c r="AI206" i="6"/>
  <c r="AI207" i="6" s="1"/>
  <c r="AI169" i="5" s="1"/>
  <c r="AI171" i="5" s="1"/>
  <c r="AJ175" i="5" s="1"/>
  <c r="AJ74" i="12" s="1"/>
  <c r="AJ77" i="12" s="1"/>
  <c r="AP58" i="12"/>
  <c r="AP60" i="12" s="1"/>
  <c r="AP241" i="6"/>
  <c r="AP238" i="6"/>
  <c r="AO245" i="6"/>
  <c r="AO66" i="12" s="1"/>
  <c r="AO244" i="6"/>
  <c r="AO65" i="12" s="1"/>
  <c r="AO243" i="6"/>
  <c r="AN252" i="6"/>
  <c r="AM255" i="6"/>
  <c r="AM256" i="6" s="1"/>
  <c r="AK186" i="6"/>
  <c r="AJ191" i="6"/>
  <c r="AN64" i="12"/>
  <c r="AN67" i="12" s="1"/>
  <c r="AN247" i="6"/>
  <c r="AS172" i="6"/>
  <c r="AK260" i="6"/>
  <c r="AJ263" i="6"/>
  <c r="AJ264" i="6" s="1"/>
  <c r="AR226" i="6"/>
  <c r="AQ236" i="6"/>
  <c r="AR181" i="6"/>
  <c r="AN183" i="6"/>
  <c r="AO252" i="6" l="1"/>
  <c r="AN255" i="6"/>
  <c r="AN256" i="6" s="1"/>
  <c r="AQ241" i="6"/>
  <c r="AQ58" i="12"/>
  <c r="AQ60" i="12" s="1"/>
  <c r="AQ238" i="6"/>
  <c r="AJ192" i="6"/>
  <c r="AJ206" i="6"/>
  <c r="AJ207" i="6" s="1"/>
  <c r="AJ169" i="5" s="1"/>
  <c r="AJ171" i="5" s="1"/>
  <c r="AK175" i="5" s="1"/>
  <c r="AK74" i="12" s="1"/>
  <c r="AK77" i="12" s="1"/>
  <c r="AO183" i="6"/>
  <c r="AL186" i="6"/>
  <c r="AK191" i="6"/>
  <c r="AS181" i="6"/>
  <c r="AS226" i="6"/>
  <c r="AR236" i="6"/>
  <c r="AT172" i="6"/>
  <c r="AO247" i="6"/>
  <c r="AO64" i="12"/>
  <c r="AO67" i="12" s="1"/>
  <c r="AV154" i="6"/>
  <c r="AU171" i="6"/>
  <c r="AP243" i="6"/>
  <c r="AP244" i="6"/>
  <c r="AP65" i="12" s="1"/>
  <c r="AP245" i="6"/>
  <c r="AP66" i="12" s="1"/>
  <c r="AL260" i="6"/>
  <c r="AK263" i="6"/>
  <c r="AK264" i="6" s="1"/>
  <c r="AR238" i="6" l="1"/>
  <c r="AR58" i="12"/>
  <c r="AR60" i="12" s="1"/>
  <c r="AR241" i="6"/>
  <c r="AT226" i="6"/>
  <c r="AS236" i="6"/>
  <c r="AM186" i="6"/>
  <c r="AL191" i="6"/>
  <c r="AT181" i="6"/>
  <c r="AM260" i="6"/>
  <c r="AL263" i="6"/>
  <c r="AL264" i="6" s="1"/>
  <c r="AQ245" i="6"/>
  <c r="AQ66" i="12" s="1"/>
  <c r="AQ243" i="6"/>
  <c r="AQ244" i="6"/>
  <c r="AQ65" i="12" s="1"/>
  <c r="AK192" i="6"/>
  <c r="AK206" i="6"/>
  <c r="AK207" i="6" s="1"/>
  <c r="AK169" i="5" s="1"/>
  <c r="AK171" i="5" s="1"/>
  <c r="AL175" i="5" s="1"/>
  <c r="AL74" i="12" s="1"/>
  <c r="AL77" i="12" s="1"/>
  <c r="AP64" i="12"/>
  <c r="AP67" i="12" s="1"/>
  <c r="AP247" i="6"/>
  <c r="AW154" i="6"/>
  <c r="AV171" i="6"/>
  <c r="AP183" i="6"/>
  <c r="AP252" i="6"/>
  <c r="AO255" i="6"/>
  <c r="AO256" i="6" s="1"/>
  <c r="AU172" i="6"/>
  <c r="AS58" i="12" l="1"/>
  <c r="AS60" i="12" s="1"/>
  <c r="AS238" i="6"/>
  <c r="AS241" i="6"/>
  <c r="AU226" i="6"/>
  <c r="AT236" i="6"/>
  <c r="AQ247" i="6"/>
  <c r="AQ64" i="12"/>
  <c r="AQ67" i="12" s="1"/>
  <c r="AU181" i="6"/>
  <c r="AQ252" i="6"/>
  <c r="AP255" i="6"/>
  <c r="AP256" i="6" s="1"/>
  <c r="AN186" i="6"/>
  <c r="AM191" i="6"/>
  <c r="AX154" i="6"/>
  <c r="AW171" i="6"/>
  <c r="AR245" i="6"/>
  <c r="AR66" i="12" s="1"/>
  <c r="AR243" i="6"/>
  <c r="AR244" i="6"/>
  <c r="AR65" i="12" s="1"/>
  <c r="AL192" i="6"/>
  <c r="AL206" i="6"/>
  <c r="AL207" i="6" s="1"/>
  <c r="AL169" i="5" s="1"/>
  <c r="AL171" i="5" s="1"/>
  <c r="AM175" i="5" s="1"/>
  <c r="AM74" i="12" s="1"/>
  <c r="AM77" i="12" s="1"/>
  <c r="AQ183" i="6"/>
  <c r="AV172" i="6"/>
  <c r="AN260" i="6"/>
  <c r="AM263" i="6"/>
  <c r="AM264" i="6" s="1"/>
  <c r="AV226" i="6" l="1"/>
  <c r="AU236" i="6"/>
  <c r="AM192" i="6"/>
  <c r="AM206" i="6"/>
  <c r="AM207" i="6" s="1"/>
  <c r="AM169" i="5" s="1"/>
  <c r="AM171" i="5" s="1"/>
  <c r="AN175" i="5" s="1"/>
  <c r="AN74" i="12" s="1"/>
  <c r="AN77" i="12" s="1"/>
  <c r="AO260" i="6"/>
  <c r="AN263" i="6"/>
  <c r="AN264" i="6" s="1"/>
  <c r="AS243" i="6"/>
  <c r="AS244" i="6"/>
  <c r="AS65" i="12" s="1"/>
  <c r="AS245" i="6"/>
  <c r="AS66" i="12" s="1"/>
  <c r="AW172" i="6"/>
  <c r="AO186" i="6"/>
  <c r="AN191" i="6"/>
  <c r="AT241" i="6"/>
  <c r="AT58" i="12"/>
  <c r="AT60" i="12" s="1"/>
  <c r="AT238" i="6"/>
  <c r="AY154" i="6"/>
  <c r="AX171" i="6"/>
  <c r="AR252" i="6"/>
  <c r="AQ255" i="6"/>
  <c r="AQ256" i="6" s="1"/>
  <c r="AV181" i="6"/>
  <c r="AR183" i="6"/>
  <c r="AR64" i="12"/>
  <c r="AR67" i="12" s="1"/>
  <c r="AR247" i="6"/>
  <c r="AS183" i="6" l="1"/>
  <c r="AS64" i="12"/>
  <c r="AS67" i="12" s="1"/>
  <c r="AS247" i="6"/>
  <c r="AW181" i="6"/>
  <c r="AP260" i="6"/>
  <c r="AO263" i="6"/>
  <c r="AO264" i="6" s="1"/>
  <c r="AT244" i="6"/>
  <c r="AT65" i="12" s="1"/>
  <c r="AT245" i="6"/>
  <c r="AT66" i="12" s="1"/>
  <c r="AT243" i="6"/>
  <c r="AP186" i="6"/>
  <c r="AO191" i="6"/>
  <c r="AS252" i="6"/>
  <c r="AR255" i="6"/>
  <c r="AR256" i="6" s="1"/>
  <c r="AU241" i="6"/>
  <c r="AU238" i="6"/>
  <c r="AU58" i="12"/>
  <c r="AU60" i="12" s="1"/>
  <c r="AN192" i="6"/>
  <c r="AN206" i="6"/>
  <c r="AN207" i="6" s="1"/>
  <c r="AN169" i="5" s="1"/>
  <c r="AN171" i="5" s="1"/>
  <c r="AO175" i="5" s="1"/>
  <c r="AO74" i="12" s="1"/>
  <c r="AO77" i="12" s="1"/>
  <c r="AX172" i="6"/>
  <c r="AZ154" i="6"/>
  <c r="AY171" i="6"/>
  <c r="AW226" i="6"/>
  <c r="AV236" i="6"/>
  <c r="AQ186" i="6" l="1"/>
  <c r="AP191" i="6"/>
  <c r="AO192" i="6"/>
  <c r="AO206" i="6"/>
  <c r="AO207" i="6" s="1"/>
  <c r="AO169" i="5" s="1"/>
  <c r="AO171" i="5" s="1"/>
  <c r="AP175" i="5" s="1"/>
  <c r="AP74" i="12" s="1"/>
  <c r="AP77" i="12" s="1"/>
  <c r="AT247" i="6"/>
  <c r="AT64" i="12"/>
  <c r="AT67" i="12" s="1"/>
  <c r="AQ260" i="6"/>
  <c r="AP263" i="6"/>
  <c r="AP264" i="6" s="1"/>
  <c r="AT252" i="6"/>
  <c r="AS255" i="6"/>
  <c r="AS256" i="6" s="1"/>
  <c r="AV58" i="12"/>
  <c r="AV60" i="12" s="1"/>
  <c r="AV241" i="6"/>
  <c r="AV238" i="6"/>
  <c r="AX226" i="6"/>
  <c r="AW236" i="6"/>
  <c r="AY172" i="6"/>
  <c r="BA154" i="6"/>
  <c r="AZ171" i="6"/>
  <c r="AT183" i="6"/>
  <c r="AX181" i="6"/>
  <c r="AU244" i="6"/>
  <c r="AU65" i="12" s="1"/>
  <c r="AU245" i="6"/>
  <c r="AU66" i="12" s="1"/>
  <c r="AU243" i="6"/>
  <c r="AV244" i="6" l="1"/>
  <c r="AV65" i="12" s="1"/>
  <c r="AV245" i="6"/>
  <c r="AV66" i="12" s="1"/>
  <c r="AV243" i="6"/>
  <c r="AY226" i="6"/>
  <c r="AX236" i="6"/>
  <c r="AW58" i="12"/>
  <c r="AW60" i="12" s="1"/>
  <c r="AW241" i="6"/>
  <c r="AW238" i="6"/>
  <c r="AU252" i="6"/>
  <c r="AT255" i="6"/>
  <c r="AT256" i="6" s="1"/>
  <c r="AZ172" i="6"/>
  <c r="AR260" i="6"/>
  <c r="AQ263" i="6"/>
  <c r="AQ264" i="6" s="1"/>
  <c r="BB154" i="6"/>
  <c r="BA171" i="6"/>
  <c r="AY181" i="6"/>
  <c r="AP192" i="6"/>
  <c r="AP206" i="6"/>
  <c r="AP207" i="6" s="1"/>
  <c r="AP169" i="5" s="1"/>
  <c r="AP171" i="5" s="1"/>
  <c r="AQ175" i="5" s="1"/>
  <c r="AQ74" i="12" s="1"/>
  <c r="AQ77" i="12" s="1"/>
  <c r="AU64" i="12"/>
  <c r="AU67" i="12" s="1"/>
  <c r="AU247" i="6"/>
  <c r="AU183" i="6"/>
  <c r="AR186" i="6"/>
  <c r="AQ191" i="6"/>
  <c r="BA172" i="6" l="1"/>
  <c r="AS260" i="6"/>
  <c r="AR263" i="6"/>
  <c r="AR264" i="6" s="1"/>
  <c r="AS186" i="6"/>
  <c r="AR191" i="6"/>
  <c r="AX58" i="12"/>
  <c r="AX60" i="12" s="1"/>
  <c r="AX241" i="6"/>
  <c r="AX238" i="6"/>
  <c r="AW244" i="6"/>
  <c r="AW65" i="12" s="1"/>
  <c r="AW245" i="6"/>
  <c r="AW66" i="12" s="1"/>
  <c r="AW243" i="6"/>
  <c r="AZ226" i="6"/>
  <c r="AY236" i="6"/>
  <c r="AV64" i="12"/>
  <c r="AV67" i="12" s="1"/>
  <c r="AV247" i="6"/>
  <c r="AQ192" i="6"/>
  <c r="AQ206" i="6"/>
  <c r="AQ207" i="6" s="1"/>
  <c r="AQ169" i="5" s="1"/>
  <c r="AQ171" i="5" s="1"/>
  <c r="AR175" i="5" s="1"/>
  <c r="AR74" i="12" s="1"/>
  <c r="AR77" i="12" s="1"/>
  <c r="AV252" i="6"/>
  <c r="AU255" i="6"/>
  <c r="AU256" i="6" s="1"/>
  <c r="BC154" i="6"/>
  <c r="BB171" i="6"/>
  <c r="AV183" i="6"/>
  <c r="AZ181" i="6"/>
  <c r="AT186" i="6" l="1"/>
  <c r="AS191" i="6"/>
  <c r="AX244" i="6"/>
  <c r="AX65" i="12" s="1"/>
  <c r="AX243" i="6"/>
  <c r="AX245" i="6"/>
  <c r="AX66" i="12" s="1"/>
  <c r="AW183" i="6"/>
  <c r="AT260" i="6"/>
  <c r="AS263" i="6"/>
  <c r="AS264" i="6" s="1"/>
  <c r="BA226" i="6"/>
  <c r="AZ236" i="6"/>
  <c r="BA181" i="6"/>
  <c r="AR192" i="6"/>
  <c r="AR206" i="6"/>
  <c r="AR207" i="6" s="1"/>
  <c r="AR169" i="5" s="1"/>
  <c r="AR171" i="5" s="1"/>
  <c r="AS175" i="5" s="1"/>
  <c r="AS74" i="12" s="1"/>
  <c r="AS77" i="12" s="1"/>
  <c r="AW252" i="6"/>
  <c r="AV255" i="6"/>
  <c r="AV256" i="6" s="1"/>
  <c r="AY241" i="6"/>
  <c r="AY58" i="12"/>
  <c r="AY60" i="12" s="1"/>
  <c r="AY238" i="6"/>
  <c r="AW64" i="12"/>
  <c r="AW67" i="12" s="1"/>
  <c r="AW247" i="6"/>
  <c r="BB172" i="6"/>
  <c r="BD154" i="6"/>
  <c r="BC171" i="6"/>
  <c r="AZ238" i="6" l="1"/>
  <c r="AZ58" i="12"/>
  <c r="AZ60" i="12" s="1"/>
  <c r="AZ241" i="6"/>
  <c r="BE154" i="6"/>
  <c r="BD171" i="6"/>
  <c r="BB181" i="6"/>
  <c r="BC172" i="6"/>
  <c r="AY243" i="6"/>
  <c r="AY244" i="6"/>
  <c r="AY65" i="12" s="1"/>
  <c r="AY245" i="6"/>
  <c r="AY66" i="12" s="1"/>
  <c r="AS192" i="6"/>
  <c r="AS206" i="6"/>
  <c r="AS207" i="6" s="1"/>
  <c r="AS169" i="5" s="1"/>
  <c r="AS171" i="5" s="1"/>
  <c r="AT175" i="5" s="1"/>
  <c r="AT74" i="12" s="1"/>
  <c r="AT77" i="12" s="1"/>
  <c r="BB226" i="6"/>
  <c r="BA236" i="6"/>
  <c r="AX183" i="6"/>
  <c r="AU186" i="6"/>
  <c r="AT191" i="6"/>
  <c r="AU260" i="6"/>
  <c r="AT263" i="6"/>
  <c r="AT264" i="6" s="1"/>
  <c r="AX64" i="12"/>
  <c r="AX67" i="12" s="1"/>
  <c r="AX247" i="6"/>
  <c r="AX252" i="6"/>
  <c r="AW255" i="6"/>
  <c r="AW256" i="6" s="1"/>
  <c r="BD172" i="6" l="1"/>
  <c r="BA58" i="12"/>
  <c r="BA60" i="12" s="1"/>
  <c r="BA238" i="6"/>
  <c r="BA241" i="6"/>
  <c r="BF154" i="6"/>
  <c r="BE171" i="6"/>
  <c r="BC226" i="6"/>
  <c r="BB236" i="6"/>
  <c r="AY64" i="12"/>
  <c r="AY67" i="12" s="1"/>
  <c r="AY247" i="6"/>
  <c r="AV260" i="6"/>
  <c r="AU263" i="6"/>
  <c r="AU264" i="6" s="1"/>
  <c r="AV186" i="6"/>
  <c r="AU191" i="6"/>
  <c r="AZ243" i="6"/>
  <c r="AZ245" i="6"/>
  <c r="AZ66" i="12" s="1"/>
  <c r="AZ244" i="6"/>
  <c r="AZ65" i="12" s="1"/>
  <c r="AY252" i="6"/>
  <c r="AX255" i="6"/>
  <c r="AX256" i="6" s="1"/>
  <c r="BC181" i="6"/>
  <c r="AT192" i="6"/>
  <c r="AT206" i="6"/>
  <c r="AT207" i="6" s="1"/>
  <c r="AT169" i="5" s="1"/>
  <c r="AT171" i="5" s="1"/>
  <c r="AU175" i="5" s="1"/>
  <c r="AU74" i="12" s="1"/>
  <c r="AU77" i="12" s="1"/>
  <c r="AY183" i="6"/>
  <c r="AU192" i="6" l="1"/>
  <c r="AU206" i="6"/>
  <c r="AU207" i="6" s="1"/>
  <c r="AU169" i="5" s="1"/>
  <c r="AU171" i="5" s="1"/>
  <c r="AV175" i="5" s="1"/>
  <c r="AV74" i="12" s="1"/>
  <c r="AV77" i="12" s="1"/>
  <c r="AW260" i="6"/>
  <c r="AV263" i="6"/>
  <c r="AV264" i="6" s="1"/>
  <c r="BB241" i="6"/>
  <c r="BB58" i="12"/>
  <c r="BB60" i="12" s="1"/>
  <c r="BB238" i="6"/>
  <c r="BA243" i="6"/>
  <c r="BA244" i="6"/>
  <c r="BA65" i="12" s="1"/>
  <c r="BA245" i="6"/>
  <c r="BA66" i="12" s="1"/>
  <c r="AW186" i="6"/>
  <c r="AV191" i="6"/>
  <c r="AZ252" i="6"/>
  <c r="AY255" i="6"/>
  <c r="AY256" i="6" s="1"/>
  <c r="AZ183" i="6"/>
  <c r="BD226" i="6"/>
  <c r="BC236" i="6"/>
  <c r="BD181" i="6"/>
  <c r="AZ247" i="6"/>
  <c r="AZ64" i="12"/>
  <c r="AZ67" i="12" s="1"/>
  <c r="BE172" i="6"/>
  <c r="BG154" i="6"/>
  <c r="BF171" i="6"/>
  <c r="AV192" i="6" l="1"/>
  <c r="AV206" i="6"/>
  <c r="AV207" i="6" s="1"/>
  <c r="AV169" i="5" s="1"/>
  <c r="AV171" i="5" s="1"/>
  <c r="AW175" i="5" s="1"/>
  <c r="AW74" i="12" s="1"/>
  <c r="AW77" i="12" s="1"/>
  <c r="BB244" i="6"/>
  <c r="BB65" i="12" s="1"/>
  <c r="BB243" i="6"/>
  <c r="BB245" i="6"/>
  <c r="BB66" i="12" s="1"/>
  <c r="BA183" i="6"/>
  <c r="BA252" i="6"/>
  <c r="AZ255" i="6"/>
  <c r="AZ256" i="6" s="1"/>
  <c r="BH154" i="6"/>
  <c r="BG171" i="6"/>
  <c r="BA64" i="12"/>
  <c r="BA67" i="12" s="1"/>
  <c r="BA247" i="6"/>
  <c r="BF172" i="6"/>
  <c r="AX186" i="6"/>
  <c r="AW191" i="6"/>
  <c r="BE181" i="6"/>
  <c r="AX260" i="6"/>
  <c r="AW263" i="6"/>
  <c r="AW264" i="6" s="1"/>
  <c r="BC241" i="6"/>
  <c r="BC58" i="12"/>
  <c r="BC60" i="12" s="1"/>
  <c r="BC238" i="6"/>
  <c r="BE226" i="6"/>
  <c r="BD236" i="6"/>
  <c r="AY186" i="6" l="1"/>
  <c r="AX191" i="6"/>
  <c r="AY260" i="6"/>
  <c r="AX263" i="6"/>
  <c r="AX264" i="6" s="1"/>
  <c r="BD58" i="12"/>
  <c r="BD60" i="12" s="1"/>
  <c r="BD241" i="6"/>
  <c r="BD238" i="6"/>
  <c r="BI154" i="6"/>
  <c r="BH171" i="6"/>
  <c r="BC244" i="6"/>
  <c r="BC65" i="12" s="1"/>
  <c r="BC245" i="6"/>
  <c r="BC66" i="12" s="1"/>
  <c r="BC243" i="6"/>
  <c r="BB247" i="6"/>
  <c r="BB64" i="12"/>
  <c r="BB67" i="12" s="1"/>
  <c r="BF181" i="6"/>
  <c r="BG172" i="6"/>
  <c r="BF226" i="6"/>
  <c r="BE236" i="6"/>
  <c r="BB252" i="6"/>
  <c r="BA255" i="6"/>
  <c r="BA256" i="6" s="1"/>
  <c r="BB183" i="6"/>
  <c r="AW192" i="6"/>
  <c r="AW206" i="6"/>
  <c r="AW207" i="6" s="1"/>
  <c r="AW169" i="5" s="1"/>
  <c r="AW171" i="5" s="1"/>
  <c r="AX175" i="5" s="1"/>
  <c r="AX74" i="12" s="1"/>
  <c r="AX77" i="12" s="1"/>
  <c r="BG226" i="6" l="1"/>
  <c r="BF236" i="6"/>
  <c r="BH172" i="6"/>
  <c r="BC183" i="6"/>
  <c r="AZ260" i="6"/>
  <c r="AY263" i="6"/>
  <c r="AY264" i="6" s="1"/>
  <c r="BG181" i="6"/>
  <c r="BC64" i="12"/>
  <c r="BC67" i="12" s="1"/>
  <c r="BC247" i="6"/>
  <c r="BJ154" i="6"/>
  <c r="BI171" i="6"/>
  <c r="AX192" i="6"/>
  <c r="AX206" i="6"/>
  <c r="AX207" i="6" s="1"/>
  <c r="AX169" i="5" s="1"/>
  <c r="AX171" i="5" s="1"/>
  <c r="AY175" i="5" s="1"/>
  <c r="AY74" i="12" s="1"/>
  <c r="AY77" i="12" s="1"/>
  <c r="BD244" i="6"/>
  <c r="BD65" i="12" s="1"/>
  <c r="BD243" i="6"/>
  <c r="BD245" i="6"/>
  <c r="BD66" i="12" s="1"/>
  <c r="BC252" i="6"/>
  <c r="BB255" i="6"/>
  <c r="BB256" i="6" s="1"/>
  <c r="BE238" i="6"/>
  <c r="BE58" i="12"/>
  <c r="BE60" i="12" s="1"/>
  <c r="BE241" i="6"/>
  <c r="AZ186" i="6"/>
  <c r="AY191" i="6"/>
  <c r="AY192" i="6" l="1"/>
  <c r="AY206" i="6"/>
  <c r="AY207" i="6" s="1"/>
  <c r="AY169" i="5" s="1"/>
  <c r="AY171" i="5" s="1"/>
  <c r="AZ175" i="5" s="1"/>
  <c r="AZ74" i="12" s="1"/>
  <c r="AZ77" i="12" s="1"/>
  <c r="BA260" i="6"/>
  <c r="AZ263" i="6"/>
  <c r="AZ264" i="6" s="1"/>
  <c r="BK154" i="6"/>
  <c r="BJ171" i="6"/>
  <c r="BA186" i="6"/>
  <c r="AZ191" i="6"/>
  <c r="BH181" i="6"/>
  <c r="BD252" i="6"/>
  <c r="BC255" i="6"/>
  <c r="BC256" i="6" s="1"/>
  <c r="BF241" i="6"/>
  <c r="BF58" i="12"/>
  <c r="BF60" i="12" s="1"/>
  <c r="BF238" i="6"/>
  <c r="BI172" i="6"/>
  <c r="BE245" i="6"/>
  <c r="BE66" i="12" s="1"/>
  <c r="BE244" i="6"/>
  <c r="BE65" i="12" s="1"/>
  <c r="BE243" i="6"/>
  <c r="BD183" i="6"/>
  <c r="BD64" i="12"/>
  <c r="BD67" i="12" s="1"/>
  <c r="BD247" i="6"/>
  <c r="BH226" i="6"/>
  <c r="BG236" i="6"/>
  <c r="BL154" i="6" l="1"/>
  <c r="BK171" i="6"/>
  <c r="BF245" i="6"/>
  <c r="BF66" i="12" s="1"/>
  <c r="BF244" i="6"/>
  <c r="BF65" i="12" s="1"/>
  <c r="BF243" i="6"/>
  <c r="BG58" i="12"/>
  <c r="BG60" i="12" s="1"/>
  <c r="BG241" i="6"/>
  <c r="BG238" i="6"/>
  <c r="BI226" i="6"/>
  <c r="BH236" i="6"/>
  <c r="BE183" i="6"/>
  <c r="BE64" i="12"/>
  <c r="BE67" i="12" s="1"/>
  <c r="BE247" i="6"/>
  <c r="BB260" i="6"/>
  <c r="BA263" i="6"/>
  <c r="BA264" i="6" s="1"/>
  <c r="BE252" i="6"/>
  <c r="BD255" i="6"/>
  <c r="BD256" i="6" s="1"/>
  <c r="AZ192" i="6"/>
  <c r="AZ206" i="6"/>
  <c r="AZ207" i="6" s="1"/>
  <c r="AZ169" i="5" s="1"/>
  <c r="AZ171" i="5" s="1"/>
  <c r="BA175" i="5" s="1"/>
  <c r="BA74" i="12" s="1"/>
  <c r="BA77" i="12" s="1"/>
  <c r="BI181" i="6"/>
  <c r="BB186" i="6"/>
  <c r="BA191" i="6"/>
  <c r="BJ172" i="6"/>
  <c r="BG243" i="6" l="1"/>
  <c r="BG245" i="6"/>
  <c r="BG66" i="12" s="1"/>
  <c r="BG244" i="6"/>
  <c r="BG65" i="12" s="1"/>
  <c r="BC260" i="6"/>
  <c r="BB263" i="6"/>
  <c r="BB264" i="6" s="1"/>
  <c r="BF183" i="6"/>
  <c r="BJ226" i="6"/>
  <c r="BI236" i="6"/>
  <c r="BA192" i="6"/>
  <c r="BA206" i="6"/>
  <c r="BA207" i="6" s="1"/>
  <c r="BA169" i="5" s="1"/>
  <c r="BA171" i="5" s="1"/>
  <c r="BB175" i="5" s="1"/>
  <c r="BB74" i="12" s="1"/>
  <c r="BB77" i="12" s="1"/>
  <c r="BF252" i="6"/>
  <c r="BE255" i="6"/>
  <c r="BE256" i="6" s="1"/>
  <c r="BK172" i="6"/>
  <c r="BH241" i="6"/>
  <c r="BH58" i="12"/>
  <c r="BH60" i="12" s="1"/>
  <c r="BH238" i="6"/>
  <c r="BC186" i="6"/>
  <c r="BB191" i="6"/>
  <c r="BJ181" i="6"/>
  <c r="BF64" i="12"/>
  <c r="BF67" i="12" s="1"/>
  <c r="BF247" i="6"/>
  <c r="BM154" i="6"/>
  <c r="BL171" i="6"/>
  <c r="BL172" i="6" l="1"/>
  <c r="BG252" i="6"/>
  <c r="BF255" i="6"/>
  <c r="BF256" i="6" s="1"/>
  <c r="BI58" i="12"/>
  <c r="BI60" i="12" s="1"/>
  <c r="BI241" i="6"/>
  <c r="BI238" i="6"/>
  <c r="BK226" i="6"/>
  <c r="BJ236" i="6"/>
  <c r="BK181" i="6"/>
  <c r="BG183" i="6"/>
  <c r="BD260" i="6"/>
  <c r="BC263" i="6"/>
  <c r="BC264" i="6" s="1"/>
  <c r="BN154" i="6"/>
  <c r="BM171" i="6"/>
  <c r="BB192" i="6"/>
  <c r="BB206" i="6"/>
  <c r="BB207" i="6" s="1"/>
  <c r="BB169" i="5" s="1"/>
  <c r="BB171" i="5" s="1"/>
  <c r="BC175" i="5" s="1"/>
  <c r="BC74" i="12" s="1"/>
  <c r="BC77" i="12" s="1"/>
  <c r="BD186" i="6"/>
  <c r="BC191" i="6"/>
  <c r="BH244" i="6"/>
  <c r="BH65" i="12" s="1"/>
  <c r="BH243" i="6"/>
  <c r="BH245" i="6"/>
  <c r="BH66" i="12" s="1"/>
  <c r="BG64" i="12"/>
  <c r="BG67" i="12" s="1"/>
  <c r="BG247" i="6"/>
  <c r="BE260" i="6" l="1"/>
  <c r="BD263" i="6"/>
  <c r="BD264" i="6" s="1"/>
  <c r="BJ241" i="6"/>
  <c r="BJ58" i="12"/>
  <c r="BJ60" i="12" s="1"/>
  <c r="BJ238" i="6"/>
  <c r="BI244" i="6"/>
  <c r="BI65" i="12" s="1"/>
  <c r="BI245" i="6"/>
  <c r="BI66" i="12" s="1"/>
  <c r="BI243" i="6"/>
  <c r="BH183" i="6"/>
  <c r="BL181" i="6"/>
  <c r="BL226" i="6"/>
  <c r="BK236" i="6"/>
  <c r="BH252" i="6"/>
  <c r="BG255" i="6"/>
  <c r="BG256" i="6" s="1"/>
  <c r="BC192" i="6"/>
  <c r="BC206" i="6"/>
  <c r="BC207" i="6" s="1"/>
  <c r="BC169" i="5" s="1"/>
  <c r="BC171" i="5" s="1"/>
  <c r="BD175" i="5" s="1"/>
  <c r="BD74" i="12" s="1"/>
  <c r="BD77" i="12" s="1"/>
  <c r="BE186" i="6"/>
  <c r="BD191" i="6"/>
  <c r="BO154" i="6"/>
  <c r="BN171" i="6"/>
  <c r="BH64" i="12"/>
  <c r="BH67" i="12" s="1"/>
  <c r="BH247" i="6"/>
  <c r="BM172" i="6"/>
  <c r="BI252" i="6" l="1"/>
  <c r="BH255" i="6"/>
  <c r="BH256" i="6" s="1"/>
  <c r="BK58" i="12"/>
  <c r="BK60" i="12" s="1"/>
  <c r="BK241" i="6"/>
  <c r="BK238" i="6"/>
  <c r="BM226" i="6"/>
  <c r="BL236" i="6"/>
  <c r="BF260" i="6"/>
  <c r="BE263" i="6"/>
  <c r="BE264" i="6" s="1"/>
  <c r="BP154" i="6"/>
  <c r="BO171" i="6"/>
  <c r="BM181" i="6"/>
  <c r="BI183" i="6"/>
  <c r="BI64" i="12"/>
  <c r="BI67" i="12" s="1"/>
  <c r="BI247" i="6"/>
  <c r="BN172" i="6"/>
  <c r="BD192" i="6"/>
  <c r="BD206" i="6"/>
  <c r="BD207" i="6" s="1"/>
  <c r="BD169" i="5" s="1"/>
  <c r="BD171" i="5" s="1"/>
  <c r="BE175" i="5" s="1"/>
  <c r="BE74" i="12" s="1"/>
  <c r="BE77" i="12" s="1"/>
  <c r="BF186" i="6"/>
  <c r="BE191" i="6"/>
  <c r="BJ243" i="6"/>
  <c r="BJ245" i="6"/>
  <c r="BJ66" i="12" s="1"/>
  <c r="BJ244" i="6"/>
  <c r="BJ65" i="12" s="1"/>
  <c r="BJ183" i="6" l="1"/>
  <c r="BG186" i="6"/>
  <c r="BF191" i="6"/>
  <c r="BO172" i="6"/>
  <c r="BJ247" i="6"/>
  <c r="BJ64" i="12"/>
  <c r="BJ67" i="12" s="1"/>
  <c r="BE192" i="6"/>
  <c r="BE206" i="6"/>
  <c r="BE207" i="6" s="1"/>
  <c r="BE169" i="5" s="1"/>
  <c r="BE171" i="5" s="1"/>
  <c r="BF175" i="5" s="1"/>
  <c r="BF74" i="12" s="1"/>
  <c r="BF77" i="12" s="1"/>
  <c r="BG260" i="6"/>
  <c r="BF263" i="6"/>
  <c r="BF264" i="6" s="1"/>
  <c r="BL58" i="12"/>
  <c r="BL60" i="12" s="1"/>
  <c r="BL241" i="6"/>
  <c r="BL238" i="6"/>
  <c r="BN226" i="6"/>
  <c r="BM236" i="6"/>
  <c r="BN181" i="6"/>
  <c r="BQ154" i="6"/>
  <c r="BP171" i="6"/>
  <c r="BK243" i="6"/>
  <c r="BK244" i="6"/>
  <c r="BK65" i="12" s="1"/>
  <c r="BK245" i="6"/>
  <c r="BK66" i="12" s="1"/>
  <c r="BJ252" i="6"/>
  <c r="BI255" i="6"/>
  <c r="BI256" i="6" s="1"/>
  <c r="BO226" i="6" l="1"/>
  <c r="BN236" i="6"/>
  <c r="BK247" i="6"/>
  <c r="BK64" i="12"/>
  <c r="BK67" i="12" s="1"/>
  <c r="BK252" i="6"/>
  <c r="BJ255" i="6"/>
  <c r="BJ256" i="6" s="1"/>
  <c r="BO181" i="6"/>
  <c r="BL245" i="6"/>
  <c r="BL66" i="12" s="1"/>
  <c r="BL243" i="6"/>
  <c r="BL244" i="6"/>
  <c r="BL65" i="12" s="1"/>
  <c r="BH260" i="6"/>
  <c r="BG263" i="6"/>
  <c r="BG264" i="6" s="1"/>
  <c r="BP172" i="6"/>
  <c r="BR154" i="6"/>
  <c r="BQ171" i="6"/>
  <c r="BF192" i="6"/>
  <c r="BF206" i="6"/>
  <c r="BF207" i="6" s="1"/>
  <c r="BF169" i="5" s="1"/>
  <c r="BF171" i="5" s="1"/>
  <c r="BG175" i="5" s="1"/>
  <c r="BG74" i="12" s="1"/>
  <c r="BG77" i="12" s="1"/>
  <c r="BH186" i="6"/>
  <c r="BG191" i="6"/>
  <c r="BM58" i="12"/>
  <c r="BM60" i="12" s="1"/>
  <c r="BM238" i="6"/>
  <c r="BM241" i="6"/>
  <c r="BK183" i="6"/>
  <c r="BI260" i="6" l="1"/>
  <c r="BH263" i="6"/>
  <c r="BH264" i="6" s="1"/>
  <c r="BL64" i="12"/>
  <c r="BL67" i="12" s="1"/>
  <c r="BL247" i="6"/>
  <c r="BN238" i="6"/>
  <c r="BN241" i="6"/>
  <c r="BN58" i="12"/>
  <c r="BN60" i="12" s="1"/>
  <c r="BL183" i="6"/>
  <c r="BM243" i="6"/>
  <c r="BM244" i="6"/>
  <c r="BM65" i="12" s="1"/>
  <c r="BM245" i="6"/>
  <c r="BM66" i="12" s="1"/>
  <c r="BP181" i="6"/>
  <c r="BG192" i="6"/>
  <c r="BG206" i="6"/>
  <c r="BG207" i="6" s="1"/>
  <c r="BG169" i="5" s="1"/>
  <c r="BG171" i="5" s="1"/>
  <c r="BH175" i="5" s="1"/>
  <c r="BH74" i="12" s="1"/>
  <c r="BH77" i="12" s="1"/>
  <c r="BL252" i="6"/>
  <c r="BK255" i="6"/>
  <c r="BK256" i="6" s="1"/>
  <c r="BI186" i="6"/>
  <c r="BH191" i="6"/>
  <c r="BQ172" i="6"/>
  <c r="BS154" i="6"/>
  <c r="BR171" i="6"/>
  <c r="BP226" i="6"/>
  <c r="BO236" i="6"/>
  <c r="BM64" i="12" l="1"/>
  <c r="BM67" i="12" s="1"/>
  <c r="BM247" i="6"/>
  <c r="BM183" i="6"/>
  <c r="BN244" i="6"/>
  <c r="BN65" i="12" s="1"/>
  <c r="BN243" i="6"/>
  <c r="BN245" i="6"/>
  <c r="BN66" i="12" s="1"/>
  <c r="BO238" i="6"/>
  <c r="BO58" i="12"/>
  <c r="BO60" i="12" s="1"/>
  <c r="BO241" i="6"/>
  <c r="BQ226" i="6"/>
  <c r="BP236" i="6"/>
  <c r="BR172" i="6"/>
  <c r="BT154" i="6"/>
  <c r="BS171" i="6"/>
  <c r="BM252" i="6"/>
  <c r="BL255" i="6"/>
  <c r="BL256" i="6" s="1"/>
  <c r="BJ260" i="6"/>
  <c r="BI263" i="6"/>
  <c r="BI264" i="6" s="1"/>
  <c r="BQ181" i="6"/>
  <c r="BH192" i="6"/>
  <c r="BH206" i="6"/>
  <c r="BH207" i="6" s="1"/>
  <c r="BH169" i="5" s="1"/>
  <c r="BH171" i="5" s="1"/>
  <c r="BI175" i="5" s="1"/>
  <c r="BI74" i="12" s="1"/>
  <c r="BI77" i="12" s="1"/>
  <c r="BJ186" i="6"/>
  <c r="BI191" i="6"/>
  <c r="BP241" i="6" l="1"/>
  <c r="BP58" i="12"/>
  <c r="BP60" i="12" s="1"/>
  <c r="BP238" i="6"/>
  <c r="BU154" i="6"/>
  <c r="BT171" i="6"/>
  <c r="BI192" i="6"/>
  <c r="BI206" i="6"/>
  <c r="BI207" i="6" s="1"/>
  <c r="BI169" i="5" s="1"/>
  <c r="BI171" i="5" s="1"/>
  <c r="BJ175" i="5" s="1"/>
  <c r="BJ74" i="12" s="1"/>
  <c r="BJ77" i="12" s="1"/>
  <c r="BK186" i="6"/>
  <c r="BJ191" i="6"/>
  <c r="BR181" i="6"/>
  <c r="BR226" i="6"/>
  <c r="BQ236" i="6"/>
  <c r="BO244" i="6"/>
  <c r="BO65" i="12" s="1"/>
  <c r="BO245" i="6"/>
  <c r="BO66" i="12" s="1"/>
  <c r="BO243" i="6"/>
  <c r="BN247" i="6"/>
  <c r="BN64" i="12"/>
  <c r="BN67" i="12" s="1"/>
  <c r="BK260" i="6"/>
  <c r="BJ263" i="6"/>
  <c r="BJ264" i="6" s="1"/>
  <c r="BN183" i="6"/>
  <c r="BN252" i="6"/>
  <c r="BM255" i="6"/>
  <c r="BM256" i="6" s="1"/>
  <c r="BS172" i="6"/>
  <c r="BV154" i="6" l="1"/>
  <c r="BU171" i="6"/>
  <c r="BT172" i="6"/>
  <c r="BQ238" i="6"/>
  <c r="BQ58" i="12"/>
  <c r="BQ60" i="12" s="1"/>
  <c r="BQ241" i="6"/>
  <c r="BS181" i="6"/>
  <c r="BL260" i="6"/>
  <c r="BK263" i="6"/>
  <c r="BK264" i="6" s="1"/>
  <c r="BS226" i="6"/>
  <c r="BR236" i="6"/>
  <c r="BJ192" i="6"/>
  <c r="BJ206" i="6"/>
  <c r="BJ207" i="6" s="1"/>
  <c r="BJ169" i="5" s="1"/>
  <c r="BJ171" i="5" s="1"/>
  <c r="BK175" i="5" s="1"/>
  <c r="BK74" i="12" s="1"/>
  <c r="BK77" i="12" s="1"/>
  <c r="BO252" i="6"/>
  <c r="BN255" i="6"/>
  <c r="BN256" i="6" s="1"/>
  <c r="BL186" i="6"/>
  <c r="BK191" i="6"/>
  <c r="BO183" i="6"/>
  <c r="BO247" i="6"/>
  <c r="BO64" i="12"/>
  <c r="BO67" i="12" s="1"/>
  <c r="BP245" i="6"/>
  <c r="BP66" i="12" s="1"/>
  <c r="BP243" i="6"/>
  <c r="BP244" i="6"/>
  <c r="BP65" i="12" s="1"/>
  <c r="BR58" i="12" l="1"/>
  <c r="BR60" i="12" s="1"/>
  <c r="BR241" i="6"/>
  <c r="BR238" i="6"/>
  <c r="BM260" i="6"/>
  <c r="BL263" i="6"/>
  <c r="BL264" i="6" s="1"/>
  <c r="BT181" i="6"/>
  <c r="BP252" i="6"/>
  <c r="BO255" i="6"/>
  <c r="BO256" i="6" s="1"/>
  <c r="BT226" i="6"/>
  <c r="BS236" i="6"/>
  <c r="BK192" i="6"/>
  <c r="BK206" i="6"/>
  <c r="BK207" i="6" s="1"/>
  <c r="BK169" i="5" s="1"/>
  <c r="BK171" i="5" s="1"/>
  <c r="BL175" i="5" s="1"/>
  <c r="BL74" i="12" s="1"/>
  <c r="BL77" i="12" s="1"/>
  <c r="BQ243" i="6"/>
  <c r="BQ244" i="6"/>
  <c r="BQ65" i="12" s="1"/>
  <c r="BQ245" i="6"/>
  <c r="BQ66" i="12" s="1"/>
  <c r="BP183" i="6"/>
  <c r="BM186" i="6"/>
  <c r="BL191" i="6"/>
  <c r="BU172" i="6"/>
  <c r="BP247" i="6"/>
  <c r="BP64" i="12"/>
  <c r="BP67" i="12" s="1"/>
  <c r="BW154" i="6"/>
  <c r="BV171" i="6"/>
  <c r="BQ64" i="12" l="1"/>
  <c r="BQ67" i="12" s="1"/>
  <c r="BQ247" i="6"/>
  <c r="BQ252" i="6"/>
  <c r="BP255" i="6"/>
  <c r="BP256" i="6" s="1"/>
  <c r="BN260" i="6"/>
  <c r="BM263" i="6"/>
  <c r="BM264" i="6" s="1"/>
  <c r="BX154" i="6"/>
  <c r="BW171" i="6"/>
  <c r="BS58" i="12"/>
  <c r="BS60" i="12" s="1"/>
  <c r="BS238" i="6"/>
  <c r="BS241" i="6"/>
  <c r="BU181" i="6"/>
  <c r="BN186" i="6"/>
  <c r="BM191" i="6"/>
  <c r="BQ183" i="6"/>
  <c r="BR244" i="6"/>
  <c r="BR65" i="12" s="1"/>
  <c r="BR245" i="6"/>
  <c r="BR66" i="12" s="1"/>
  <c r="BR243" i="6"/>
  <c r="BV172" i="6"/>
  <c r="BU226" i="6"/>
  <c r="BT236" i="6"/>
  <c r="BL192" i="6"/>
  <c r="BL206" i="6"/>
  <c r="BL207" i="6" s="1"/>
  <c r="BL169" i="5" s="1"/>
  <c r="BL171" i="5" s="1"/>
  <c r="BM175" i="5" s="1"/>
  <c r="BM74" i="12" s="1"/>
  <c r="BM77" i="12" s="1"/>
  <c r="BV226" i="6" l="1"/>
  <c r="BU236" i="6"/>
  <c r="BM192" i="6"/>
  <c r="BM206" i="6"/>
  <c r="BM207" i="6" s="1"/>
  <c r="BM169" i="5" s="1"/>
  <c r="BM171" i="5" s="1"/>
  <c r="BN175" i="5" s="1"/>
  <c r="BN74" i="12" s="1"/>
  <c r="BN77" i="12" s="1"/>
  <c r="BV181" i="6"/>
  <c r="BO186" i="6"/>
  <c r="BN191" i="6"/>
  <c r="BS243" i="6"/>
  <c r="BS245" i="6"/>
  <c r="BS66" i="12" s="1"/>
  <c r="BS244" i="6"/>
  <c r="BS65" i="12" s="1"/>
  <c r="BY154" i="6"/>
  <c r="BX171" i="6"/>
  <c r="BO260" i="6"/>
  <c r="BN263" i="6"/>
  <c r="BN264" i="6" s="1"/>
  <c r="BR64" i="12"/>
  <c r="BR67" i="12" s="1"/>
  <c r="BR247" i="6"/>
  <c r="BT58" i="12"/>
  <c r="BT60" i="12" s="1"/>
  <c r="BT238" i="6"/>
  <c r="BT241" i="6"/>
  <c r="BW172" i="6"/>
  <c r="BR252" i="6"/>
  <c r="BQ255" i="6"/>
  <c r="BQ256" i="6" s="1"/>
  <c r="BR183" i="6"/>
  <c r="BP260" i="6" l="1"/>
  <c r="BO263" i="6"/>
  <c r="BO264" i="6" s="1"/>
  <c r="BZ154" i="6"/>
  <c r="BY171" i="6"/>
  <c r="BS183" i="6"/>
  <c r="BN192" i="6"/>
  <c r="BN206" i="6"/>
  <c r="BN207" i="6" s="1"/>
  <c r="BN169" i="5" s="1"/>
  <c r="BN171" i="5" s="1"/>
  <c r="BO175" i="5" s="1"/>
  <c r="BO74" i="12" s="1"/>
  <c r="BO77" i="12" s="1"/>
  <c r="BS64" i="12"/>
  <c r="BS67" i="12" s="1"/>
  <c r="BS247" i="6"/>
  <c r="BP186" i="6"/>
  <c r="BO191" i="6"/>
  <c r="BW181" i="6"/>
  <c r="BX172" i="6"/>
  <c r="BU58" i="12"/>
  <c r="BU60" i="12" s="1"/>
  <c r="BU238" i="6"/>
  <c r="BU241" i="6"/>
  <c r="BS252" i="6"/>
  <c r="BR255" i="6"/>
  <c r="BR256" i="6" s="1"/>
  <c r="BT243" i="6"/>
  <c r="BT244" i="6"/>
  <c r="BT65" i="12" s="1"/>
  <c r="BT245" i="6"/>
  <c r="BT66" i="12" s="1"/>
  <c r="BW226" i="6"/>
  <c r="BV236" i="6"/>
  <c r="BO192" i="6" l="1"/>
  <c r="BO206" i="6"/>
  <c r="BO207" i="6" s="1"/>
  <c r="BO169" i="5" s="1"/>
  <c r="BO171" i="5" s="1"/>
  <c r="BP175" i="5" s="1"/>
  <c r="BP74" i="12" s="1"/>
  <c r="BP77" i="12" s="1"/>
  <c r="BQ186" i="6"/>
  <c r="BP191" i="6"/>
  <c r="CA154" i="6"/>
  <c r="BZ171" i="6"/>
  <c r="BY172" i="6"/>
  <c r="BX181" i="6"/>
  <c r="BX226" i="6"/>
  <c r="BW236" i="6"/>
  <c r="BT64" i="12"/>
  <c r="BT67" i="12" s="1"/>
  <c r="BT247" i="6"/>
  <c r="BT183" i="6"/>
  <c r="BQ260" i="6"/>
  <c r="BP263" i="6"/>
  <c r="BP264" i="6" s="1"/>
  <c r="BV241" i="6"/>
  <c r="BV58" i="12"/>
  <c r="BV60" i="12" s="1"/>
  <c r="BV238" i="6"/>
  <c r="BT252" i="6"/>
  <c r="BS255" i="6"/>
  <c r="BS256" i="6" s="1"/>
  <c r="BU245" i="6"/>
  <c r="BU66" i="12" s="1"/>
  <c r="BU243" i="6"/>
  <c r="BU244" i="6"/>
  <c r="BU65" i="12" s="1"/>
  <c r="BU183" i="6" l="1"/>
  <c r="BY181" i="6"/>
  <c r="BY226" i="6"/>
  <c r="BX236" i="6"/>
  <c r="BU64" i="12"/>
  <c r="BU67" i="12" s="1"/>
  <c r="BU247" i="6"/>
  <c r="CB154" i="6"/>
  <c r="CA171" i="6"/>
  <c r="BR186" i="6"/>
  <c r="BQ191" i="6"/>
  <c r="BZ172" i="6"/>
  <c r="BW58" i="12"/>
  <c r="BW60" i="12" s="1"/>
  <c r="BW241" i="6"/>
  <c r="BW238" i="6"/>
  <c r="BU252" i="6"/>
  <c r="BT255" i="6"/>
  <c r="BT256" i="6" s="1"/>
  <c r="BV243" i="6"/>
  <c r="BV245" i="6"/>
  <c r="BV66" i="12" s="1"/>
  <c r="BV244" i="6"/>
  <c r="BV65" i="12" s="1"/>
  <c r="BP192" i="6"/>
  <c r="BP206" i="6"/>
  <c r="BP207" i="6" s="1"/>
  <c r="BP169" i="5" s="1"/>
  <c r="BP171" i="5" s="1"/>
  <c r="BQ175" i="5" s="1"/>
  <c r="BQ74" i="12" s="1"/>
  <c r="BQ77" i="12" s="1"/>
  <c r="BR260" i="6"/>
  <c r="BQ263" i="6"/>
  <c r="BQ264" i="6" s="1"/>
  <c r="BQ192" i="6" l="1"/>
  <c r="BQ206" i="6"/>
  <c r="BQ207" i="6" s="1"/>
  <c r="BQ169" i="5" s="1"/>
  <c r="BQ171" i="5" s="1"/>
  <c r="BR175" i="5" s="1"/>
  <c r="BR74" i="12" s="1"/>
  <c r="BR77" i="12" s="1"/>
  <c r="CA172" i="6"/>
  <c r="BS260" i="6"/>
  <c r="BR263" i="6"/>
  <c r="BR264" i="6" s="1"/>
  <c r="BV252" i="6"/>
  <c r="BU255" i="6"/>
  <c r="BU256" i="6" s="1"/>
  <c r="BS186" i="6"/>
  <c r="BR191" i="6"/>
  <c r="CC154" i="6"/>
  <c r="CB171" i="6"/>
  <c r="BZ226" i="6"/>
  <c r="BY236" i="6"/>
  <c r="BX238" i="6"/>
  <c r="BX241" i="6"/>
  <c r="BX58" i="12"/>
  <c r="BX60" i="12" s="1"/>
  <c r="BV247" i="6"/>
  <c r="BV64" i="12"/>
  <c r="BV67" i="12" s="1"/>
  <c r="BZ181" i="6"/>
  <c r="BW243" i="6"/>
  <c r="BW245" i="6"/>
  <c r="BW66" i="12" s="1"/>
  <c r="BW244" i="6"/>
  <c r="BW65" i="12" s="1"/>
  <c r="BV183" i="6"/>
  <c r="CA226" i="6" l="1"/>
  <c r="BZ236" i="6"/>
  <c r="BW252" i="6"/>
  <c r="BV255" i="6"/>
  <c r="BV256" i="6" s="1"/>
  <c r="BR192" i="6"/>
  <c r="BR206" i="6"/>
  <c r="BR207" i="6" s="1"/>
  <c r="BR169" i="5" s="1"/>
  <c r="BR171" i="5" s="1"/>
  <c r="BS175" i="5" s="1"/>
  <c r="BS74" i="12" s="1"/>
  <c r="BS77" i="12" s="1"/>
  <c r="CB172" i="6"/>
  <c r="BW183" i="6"/>
  <c r="CA181" i="6"/>
  <c r="BY58" i="12"/>
  <c r="BY60" i="12" s="1"/>
  <c r="BY241" i="6"/>
  <c r="BY238" i="6"/>
  <c r="CD154" i="6"/>
  <c r="CC171" i="6"/>
  <c r="BT186" i="6"/>
  <c r="BS191" i="6"/>
  <c r="BW64" i="12"/>
  <c r="BW67" i="12" s="1"/>
  <c r="BW247" i="6"/>
  <c r="BT260" i="6"/>
  <c r="BS263" i="6"/>
  <c r="BS264" i="6" s="1"/>
  <c r="BX244" i="6"/>
  <c r="BX65" i="12" s="1"/>
  <c r="BX245" i="6"/>
  <c r="BX66" i="12" s="1"/>
  <c r="BX243" i="6"/>
  <c r="BX183" i="6" l="1"/>
  <c r="BX64" i="12"/>
  <c r="BX67" i="12" s="1"/>
  <c r="BX247" i="6"/>
  <c r="BY244" i="6"/>
  <c r="BY65" i="12" s="1"/>
  <c r="BY245" i="6"/>
  <c r="BY66" i="12" s="1"/>
  <c r="BY243" i="6"/>
  <c r="CB181" i="6"/>
  <c r="BU186" i="6"/>
  <c r="BT191" i="6"/>
  <c r="BX252" i="6"/>
  <c r="BW255" i="6"/>
  <c r="BW256" i="6" s="1"/>
  <c r="BU260" i="6"/>
  <c r="BT263" i="6"/>
  <c r="BT264" i="6" s="1"/>
  <c r="BS192" i="6"/>
  <c r="BS206" i="6"/>
  <c r="BS207" i="6" s="1"/>
  <c r="BS169" i="5" s="1"/>
  <c r="BS171" i="5" s="1"/>
  <c r="BT175" i="5" s="1"/>
  <c r="BT74" i="12" s="1"/>
  <c r="BT77" i="12" s="1"/>
  <c r="CC172" i="6"/>
  <c r="BZ58" i="12"/>
  <c r="BZ60" i="12" s="1"/>
  <c r="BZ241" i="6"/>
  <c r="BZ238" i="6"/>
  <c r="CE154" i="6"/>
  <c r="CD171" i="6"/>
  <c r="CB226" i="6"/>
  <c r="CA236" i="6"/>
  <c r="BY252" i="6" l="1"/>
  <c r="BX255" i="6"/>
  <c r="BX256" i="6" s="1"/>
  <c r="BT192" i="6"/>
  <c r="BT206" i="6"/>
  <c r="BT207" i="6" s="1"/>
  <c r="BT169" i="5" s="1"/>
  <c r="BT171" i="5" s="1"/>
  <c r="BU175" i="5" s="1"/>
  <c r="BU74" i="12" s="1"/>
  <c r="BU77" i="12" s="1"/>
  <c r="CF154" i="6"/>
  <c r="CE171" i="6"/>
  <c r="BY247" i="6"/>
  <c r="BY64" i="12"/>
  <c r="BY67" i="12" s="1"/>
  <c r="BZ243" i="6"/>
  <c r="BZ245" i="6"/>
  <c r="BZ66" i="12" s="1"/>
  <c r="BZ244" i="6"/>
  <c r="BZ65" i="12" s="1"/>
  <c r="BV260" i="6"/>
  <c r="BU263" i="6"/>
  <c r="BU264" i="6" s="1"/>
  <c r="CA58" i="12"/>
  <c r="CA60" i="12" s="1"/>
  <c r="CA241" i="6"/>
  <c r="CA238" i="6"/>
  <c r="BV186" i="6"/>
  <c r="BU191" i="6"/>
  <c r="CC226" i="6"/>
  <c r="CB236" i="6"/>
  <c r="CD172" i="6"/>
  <c r="CC181" i="6"/>
  <c r="BY183" i="6"/>
  <c r="CA243" i="6" l="1"/>
  <c r="CA245" i="6"/>
  <c r="CA66" i="12" s="1"/>
  <c r="CA244" i="6"/>
  <c r="CA65" i="12" s="1"/>
  <c r="BZ64" i="12"/>
  <c r="BZ67" i="12" s="1"/>
  <c r="BZ247" i="6"/>
  <c r="CG154" i="6"/>
  <c r="CF171" i="6"/>
  <c r="BW260" i="6"/>
  <c r="BV263" i="6"/>
  <c r="BV264" i="6" s="1"/>
  <c r="BZ183" i="6"/>
  <c r="CD181" i="6"/>
  <c r="BU192" i="6"/>
  <c r="BU206" i="6"/>
  <c r="BU207" i="6" s="1"/>
  <c r="BU169" i="5" s="1"/>
  <c r="BU171" i="5" s="1"/>
  <c r="BV175" i="5" s="1"/>
  <c r="BV74" i="12" s="1"/>
  <c r="BV77" i="12" s="1"/>
  <c r="CB238" i="6"/>
  <c r="CB58" i="12"/>
  <c r="CB60" i="12" s="1"/>
  <c r="CB241" i="6"/>
  <c r="CD226" i="6"/>
  <c r="CC236" i="6"/>
  <c r="BW186" i="6"/>
  <c r="BV191" i="6"/>
  <c r="CE172" i="6"/>
  <c r="BZ252" i="6"/>
  <c r="BY255" i="6"/>
  <c r="BY256" i="6" s="1"/>
  <c r="CE226" i="6" l="1"/>
  <c r="CD236" i="6"/>
  <c r="CE181" i="6"/>
  <c r="BV192" i="6"/>
  <c r="BV206" i="6"/>
  <c r="BV207" i="6" s="1"/>
  <c r="BV169" i="5" s="1"/>
  <c r="BV171" i="5" s="1"/>
  <c r="BW175" i="5" s="1"/>
  <c r="BW74" i="12" s="1"/>
  <c r="BW77" i="12" s="1"/>
  <c r="CF172" i="6"/>
  <c r="CC238" i="6"/>
  <c r="CC58" i="12"/>
  <c r="CC60" i="12" s="1"/>
  <c r="CC241" i="6"/>
  <c r="CH154" i="6"/>
  <c r="CG171" i="6"/>
  <c r="CA252" i="6"/>
  <c r="BZ255" i="6"/>
  <c r="BZ256" i="6" s="1"/>
  <c r="CA183" i="6"/>
  <c r="BX260" i="6"/>
  <c r="BW263" i="6"/>
  <c r="BW264" i="6" s="1"/>
  <c r="BX186" i="6"/>
  <c r="BW191" i="6"/>
  <c r="CB243" i="6"/>
  <c r="CB245" i="6"/>
  <c r="CB66" i="12" s="1"/>
  <c r="CB244" i="6"/>
  <c r="CB65" i="12" s="1"/>
  <c r="CA247" i="6"/>
  <c r="CA64" i="12"/>
  <c r="CA67" i="12" s="1"/>
  <c r="BW192" i="6" l="1"/>
  <c r="BW206" i="6"/>
  <c r="BW207" i="6" s="1"/>
  <c r="BW169" i="5" s="1"/>
  <c r="BW171" i="5" s="1"/>
  <c r="BX175" i="5" s="1"/>
  <c r="BX74" i="12" s="1"/>
  <c r="BX77" i="12" s="1"/>
  <c r="CF181" i="6"/>
  <c r="CG172" i="6"/>
  <c r="CC245" i="6"/>
  <c r="CC66" i="12" s="1"/>
  <c r="CC244" i="6"/>
  <c r="CC65" i="12" s="1"/>
  <c r="CC243" i="6"/>
  <c r="BY260" i="6"/>
  <c r="BX263" i="6"/>
  <c r="BX264" i="6" s="1"/>
  <c r="CD58" i="12"/>
  <c r="CD60" i="12" s="1"/>
  <c r="CD241" i="6"/>
  <c r="CD238" i="6"/>
  <c r="CB183" i="6"/>
  <c r="CB252" i="6"/>
  <c r="CA255" i="6"/>
  <c r="CA256" i="6" s="1"/>
  <c r="CI154" i="6"/>
  <c r="CH171" i="6"/>
  <c r="CB247" i="6"/>
  <c r="CB64" i="12"/>
  <c r="CB67" i="12" s="1"/>
  <c r="BY186" i="6"/>
  <c r="BX191" i="6"/>
  <c r="CF226" i="6"/>
  <c r="CE236" i="6"/>
  <c r="CG226" i="6" l="1"/>
  <c r="CF236" i="6"/>
  <c r="BZ186" i="6"/>
  <c r="BY191" i="6"/>
  <c r="CC183" i="6"/>
  <c r="CD243" i="6"/>
  <c r="CD244" i="6"/>
  <c r="CD65" i="12" s="1"/>
  <c r="CD245" i="6"/>
  <c r="CD66" i="12" s="1"/>
  <c r="CJ154" i="6"/>
  <c r="CI171" i="6"/>
  <c r="CG181" i="6"/>
  <c r="CE241" i="6"/>
  <c r="CE58" i="12"/>
  <c r="CE60" i="12" s="1"/>
  <c r="CE238" i="6"/>
  <c r="CC64" i="12"/>
  <c r="CC67" i="12" s="1"/>
  <c r="CC247" i="6"/>
  <c r="CC252" i="6"/>
  <c r="CB255" i="6"/>
  <c r="CB256" i="6" s="1"/>
  <c r="BZ260" i="6"/>
  <c r="BY263" i="6"/>
  <c r="BY264" i="6" s="1"/>
  <c r="BX192" i="6"/>
  <c r="BX206" i="6"/>
  <c r="BX207" i="6" s="1"/>
  <c r="BX169" i="5" s="1"/>
  <c r="BX171" i="5" s="1"/>
  <c r="BY175" i="5" s="1"/>
  <c r="BY74" i="12" s="1"/>
  <c r="BY77" i="12" s="1"/>
  <c r="CH172" i="6"/>
  <c r="CE244" i="6" l="1"/>
  <c r="CE65" i="12" s="1"/>
  <c r="CE243" i="6"/>
  <c r="CE245" i="6"/>
  <c r="CE66" i="12" s="1"/>
  <c r="CK154" i="6"/>
  <c r="CJ171" i="6"/>
  <c r="CD183" i="6"/>
  <c r="BY192" i="6"/>
  <c r="BY206" i="6"/>
  <c r="BY207" i="6" s="1"/>
  <c r="BY169" i="5" s="1"/>
  <c r="BY171" i="5" s="1"/>
  <c r="BZ175" i="5" s="1"/>
  <c r="BZ74" i="12" s="1"/>
  <c r="BZ77" i="12" s="1"/>
  <c r="CA186" i="6"/>
  <c r="BZ191" i="6"/>
  <c r="CI172" i="6"/>
  <c r="CD247" i="6"/>
  <c r="CD64" i="12"/>
  <c r="CD67" i="12" s="1"/>
  <c r="CA260" i="6"/>
  <c r="BZ263" i="6"/>
  <c r="BZ264" i="6" s="1"/>
  <c r="CF241" i="6"/>
  <c r="CF238" i="6"/>
  <c r="CF58" i="12"/>
  <c r="CF60" i="12" s="1"/>
  <c r="CH181" i="6"/>
  <c r="CD252" i="6"/>
  <c r="CC255" i="6"/>
  <c r="CC256" i="6" s="1"/>
  <c r="CH226" i="6"/>
  <c r="CG236" i="6"/>
  <c r="CG241" i="6" l="1"/>
  <c r="CG58" i="12"/>
  <c r="CG60" i="12" s="1"/>
  <c r="CG238" i="6"/>
  <c r="CE183" i="6"/>
  <c r="CI226" i="6"/>
  <c r="CH236" i="6"/>
  <c r="CE252" i="6"/>
  <c r="CD255" i="6"/>
  <c r="CD256" i="6" s="1"/>
  <c r="CJ172" i="6"/>
  <c r="BZ192" i="6"/>
  <c r="BZ206" i="6"/>
  <c r="BZ207" i="6" s="1"/>
  <c r="BZ169" i="5" s="1"/>
  <c r="BZ171" i="5" s="1"/>
  <c r="CA175" i="5" s="1"/>
  <c r="CA74" i="12" s="1"/>
  <c r="CA77" i="12" s="1"/>
  <c r="CL154" i="6"/>
  <c r="CK171" i="6"/>
  <c r="CI181" i="6"/>
  <c r="CF245" i="6"/>
  <c r="CF66" i="12" s="1"/>
  <c r="CF244" i="6"/>
  <c r="CF65" i="12" s="1"/>
  <c r="CF243" i="6"/>
  <c r="CE64" i="12"/>
  <c r="CE67" i="12" s="1"/>
  <c r="CE247" i="6"/>
  <c r="CB260" i="6"/>
  <c r="CA263" i="6"/>
  <c r="CA264" i="6" s="1"/>
  <c r="CB186" i="6"/>
  <c r="CA191" i="6"/>
  <c r="L16" i="6"/>
  <c r="L17" i="6"/>
  <c r="CM154" i="6" l="1"/>
  <c r="CL171" i="6"/>
  <c r="CA192" i="6"/>
  <c r="CA206" i="6"/>
  <c r="CA207" i="6" s="1"/>
  <c r="CA169" i="5" s="1"/>
  <c r="CA171" i="5" s="1"/>
  <c r="CB175" i="5" s="1"/>
  <c r="CB74" i="12" s="1"/>
  <c r="CB77" i="12" s="1"/>
  <c r="CK172" i="6"/>
  <c r="CJ226" i="6"/>
  <c r="CI236" i="6"/>
  <c r="CC186" i="6"/>
  <c r="CB191" i="6"/>
  <c r="CF252" i="6"/>
  <c r="CE255" i="6"/>
  <c r="CE256" i="6" s="1"/>
  <c r="CF183" i="6"/>
  <c r="CH241" i="6"/>
  <c r="CH58" i="12"/>
  <c r="CH60" i="12" s="1"/>
  <c r="CH238" i="6"/>
  <c r="CF64" i="12"/>
  <c r="CF67" i="12" s="1"/>
  <c r="CF247" i="6"/>
  <c r="CC260" i="6"/>
  <c r="CB263" i="6"/>
  <c r="CB264" i="6" s="1"/>
  <c r="CJ181" i="6"/>
  <c r="CG244" i="6"/>
  <c r="CG65" i="12" s="1"/>
  <c r="CG245" i="6"/>
  <c r="CG66" i="12" s="1"/>
  <c r="CG243" i="6"/>
  <c r="L18" i="6"/>
  <c r="L100" i="6" s="1"/>
  <c r="CG183" i="6" l="1"/>
  <c r="CI58" i="12"/>
  <c r="CI60" i="12" s="1"/>
  <c r="CI238" i="6"/>
  <c r="CI241" i="6"/>
  <c r="CG252" i="6"/>
  <c r="CF255" i="6"/>
  <c r="CF256" i="6" s="1"/>
  <c r="CK181" i="6"/>
  <c r="CK226" i="6"/>
  <c r="CJ236" i="6"/>
  <c r="CH245" i="6"/>
  <c r="CH66" i="12" s="1"/>
  <c r="CH243" i="6"/>
  <c r="CH244" i="6"/>
  <c r="CH65" i="12" s="1"/>
  <c r="CB192" i="6"/>
  <c r="CB206" i="6"/>
  <c r="CB207" i="6" s="1"/>
  <c r="CB169" i="5" s="1"/>
  <c r="CB171" i="5" s="1"/>
  <c r="CC175" i="5" s="1"/>
  <c r="CC74" i="12" s="1"/>
  <c r="CC77" i="12" s="1"/>
  <c r="CG64" i="12"/>
  <c r="CG67" i="12" s="1"/>
  <c r="CG247" i="6"/>
  <c r="CD260" i="6"/>
  <c r="CC263" i="6"/>
  <c r="CC264" i="6" s="1"/>
  <c r="CD186" i="6"/>
  <c r="CC191" i="6"/>
  <c r="CL172" i="6"/>
  <c r="CN154" i="6"/>
  <c r="CM171" i="6"/>
  <c r="L25" i="6"/>
  <c r="CH247" i="6" l="1"/>
  <c r="CH64" i="12"/>
  <c r="CH67" i="12" s="1"/>
  <c r="CL181" i="6"/>
  <c r="CC192" i="6"/>
  <c r="CC206" i="6"/>
  <c r="CC207" i="6" s="1"/>
  <c r="CC169" i="5" s="1"/>
  <c r="CC171" i="5" s="1"/>
  <c r="CD175" i="5" s="1"/>
  <c r="CD74" i="12" s="1"/>
  <c r="CD77" i="12" s="1"/>
  <c r="CH252" i="6"/>
  <c r="CG255" i="6"/>
  <c r="CG256" i="6" s="1"/>
  <c r="CL226" i="6"/>
  <c r="CK236" i="6"/>
  <c r="CE186" i="6"/>
  <c r="CD191" i="6"/>
  <c r="CI243" i="6"/>
  <c r="CI245" i="6"/>
  <c r="CI66" i="12" s="1"/>
  <c r="CI244" i="6"/>
  <c r="CI65" i="12" s="1"/>
  <c r="CJ238" i="6"/>
  <c r="CJ241" i="6"/>
  <c r="CJ58" i="12"/>
  <c r="CJ60" i="12" s="1"/>
  <c r="CM172" i="6"/>
  <c r="CO154" i="6"/>
  <c r="CO171" i="6" s="1"/>
  <c r="CN171" i="6"/>
  <c r="CE260" i="6"/>
  <c r="CD263" i="6"/>
  <c r="CD264" i="6" s="1"/>
  <c r="CH183" i="6"/>
  <c r="L47" i="6"/>
  <c r="L27" i="6"/>
  <c r="CI247" i="6" l="1"/>
  <c r="CI64" i="12"/>
  <c r="CI67" i="12" s="1"/>
  <c r="CF186" i="6"/>
  <c r="CE191" i="6"/>
  <c r="CM226" i="6"/>
  <c r="CL236" i="6"/>
  <c r="CF260" i="6"/>
  <c r="CE263" i="6"/>
  <c r="CE264" i="6" s="1"/>
  <c r="CI252" i="6"/>
  <c r="CH255" i="6"/>
  <c r="CH256" i="6" s="1"/>
  <c r="CN172" i="6"/>
  <c r="I171" i="6"/>
  <c r="CO172" i="6"/>
  <c r="CK58" i="12"/>
  <c r="CK60" i="12" s="1"/>
  <c r="CK241" i="6"/>
  <c r="CK238" i="6"/>
  <c r="CM181" i="6"/>
  <c r="CD192" i="6"/>
  <c r="CD206" i="6"/>
  <c r="CD207" i="6" s="1"/>
  <c r="CD169" i="5" s="1"/>
  <c r="CD171" i="5" s="1"/>
  <c r="CE175" i="5" s="1"/>
  <c r="CE74" i="12" s="1"/>
  <c r="CE77" i="12" s="1"/>
  <c r="CI183" i="6"/>
  <c r="CJ244" i="6"/>
  <c r="CJ65" i="12" s="1"/>
  <c r="CJ245" i="6"/>
  <c r="CJ66" i="12" s="1"/>
  <c r="CJ243" i="6"/>
  <c r="L49" i="6"/>
  <c r="L48" i="6"/>
  <c r="I172" i="6" l="1"/>
  <c r="CJ252" i="6"/>
  <c r="CI255" i="6"/>
  <c r="CI256" i="6" s="1"/>
  <c r="CJ183" i="6"/>
  <c r="CG260" i="6"/>
  <c r="CF263" i="6"/>
  <c r="CF264" i="6" s="1"/>
  <c r="CL241" i="6"/>
  <c r="CL58" i="12"/>
  <c r="CL60" i="12" s="1"/>
  <c r="CL238" i="6"/>
  <c r="CN226" i="6"/>
  <c r="CM236" i="6"/>
  <c r="CJ247" i="6"/>
  <c r="CJ64" i="12"/>
  <c r="CJ67" i="12" s="1"/>
  <c r="CE192" i="6"/>
  <c r="CE206" i="6"/>
  <c r="CE207" i="6" s="1"/>
  <c r="CE169" i="5" s="1"/>
  <c r="CE171" i="5" s="1"/>
  <c r="CF175" i="5" s="1"/>
  <c r="CF74" i="12" s="1"/>
  <c r="CF77" i="12" s="1"/>
  <c r="CN181" i="6"/>
  <c r="CG186" i="6"/>
  <c r="CF191" i="6"/>
  <c r="CK244" i="6"/>
  <c r="CK65" i="12" s="1"/>
  <c r="CK243" i="6"/>
  <c r="CK245" i="6"/>
  <c r="CK66" i="12" s="1"/>
  <c r="CM241" i="6" l="1"/>
  <c r="CM58" i="12"/>
  <c r="CM60" i="12" s="1"/>
  <c r="CM238" i="6"/>
  <c r="CL245" i="6"/>
  <c r="CL66" i="12" s="1"/>
  <c r="CL244" i="6"/>
  <c r="CL65" i="12" s="1"/>
  <c r="CL243" i="6"/>
  <c r="CK64" i="12"/>
  <c r="CK67" i="12" s="1"/>
  <c r="CK247" i="6"/>
  <c r="CH260" i="6"/>
  <c r="CG263" i="6"/>
  <c r="CG264" i="6" s="1"/>
  <c r="CF192" i="6"/>
  <c r="CF206" i="6"/>
  <c r="CF207" i="6" s="1"/>
  <c r="CF169" i="5" s="1"/>
  <c r="CF171" i="5" s="1"/>
  <c r="CG175" i="5" s="1"/>
  <c r="CG74" i="12" s="1"/>
  <c r="CG77" i="12" s="1"/>
  <c r="CK183" i="6"/>
  <c r="CO181" i="6"/>
  <c r="CH186" i="6"/>
  <c r="CG191" i="6"/>
  <c r="CO226" i="6"/>
  <c r="CO236" i="6" s="1"/>
  <c r="CN236" i="6"/>
  <c r="CK252" i="6"/>
  <c r="CJ255" i="6"/>
  <c r="CJ256" i="6" s="1"/>
  <c r="CL183" i="6" l="1"/>
  <c r="CI260" i="6"/>
  <c r="CH263" i="6"/>
  <c r="CH264" i="6" s="1"/>
  <c r="CL64" i="12"/>
  <c r="CL67" i="12" s="1"/>
  <c r="CL247" i="6"/>
  <c r="CL252" i="6"/>
  <c r="CK255" i="6"/>
  <c r="CK256" i="6" s="1"/>
  <c r="CN241" i="6"/>
  <c r="CN58" i="12"/>
  <c r="CN60" i="12" s="1"/>
  <c r="CN238" i="6"/>
  <c r="CO58" i="12"/>
  <c r="CO241" i="6"/>
  <c r="CO238" i="6"/>
  <c r="I236" i="6"/>
  <c r="CG192" i="6"/>
  <c r="CG206" i="6"/>
  <c r="CG207" i="6" s="1"/>
  <c r="CG169" i="5" s="1"/>
  <c r="CG171" i="5" s="1"/>
  <c r="CH175" i="5" s="1"/>
  <c r="CH74" i="12" s="1"/>
  <c r="CH77" i="12" s="1"/>
  <c r="CI186" i="6"/>
  <c r="CH191" i="6"/>
  <c r="CM244" i="6"/>
  <c r="CM65" i="12" s="1"/>
  <c r="CM243" i="6"/>
  <c r="CM245" i="6"/>
  <c r="CM66" i="12" s="1"/>
  <c r="I238" i="6" l="1"/>
  <c r="CO244" i="6"/>
  <c r="CO243" i="6"/>
  <c r="CO245" i="6"/>
  <c r="CM64" i="12"/>
  <c r="CM67" i="12" s="1"/>
  <c r="CM247" i="6"/>
  <c r="CN245" i="6"/>
  <c r="CN66" i="12" s="1"/>
  <c r="CN244" i="6"/>
  <c r="CN65" i="12" s="1"/>
  <c r="CN243" i="6"/>
  <c r="CH192" i="6"/>
  <c r="CH206" i="6"/>
  <c r="CH207" i="6" s="1"/>
  <c r="CH169" i="5" s="1"/>
  <c r="CH171" i="5" s="1"/>
  <c r="CI175" i="5" s="1"/>
  <c r="CI74" i="12" s="1"/>
  <c r="CI77" i="12" s="1"/>
  <c r="CJ186" i="6"/>
  <c r="CI191" i="6"/>
  <c r="CO60" i="12"/>
  <c r="I60" i="12" s="1"/>
  <c r="I58" i="12"/>
  <c r="CM252" i="6"/>
  <c r="CL255" i="6"/>
  <c r="CL256" i="6" s="1"/>
  <c r="CJ260" i="6"/>
  <c r="CI263" i="6"/>
  <c r="CI264" i="6" s="1"/>
  <c r="CM183" i="6"/>
  <c r="CI192" i="6" l="1"/>
  <c r="CI206" i="6"/>
  <c r="CI207" i="6" s="1"/>
  <c r="CI169" i="5" s="1"/>
  <c r="CI171" i="5" s="1"/>
  <c r="CJ175" i="5" s="1"/>
  <c r="CJ74" i="12" s="1"/>
  <c r="CJ77" i="12" s="1"/>
  <c r="CN183" i="6"/>
  <c r="CN252" i="6"/>
  <c r="CM255" i="6"/>
  <c r="CM256" i="6" s="1"/>
  <c r="CK186" i="6"/>
  <c r="CJ191" i="6"/>
  <c r="CO66" i="12"/>
  <c r="I66" i="12" s="1"/>
  <c r="I245" i="6"/>
  <c r="CN247" i="6"/>
  <c r="CN64" i="12"/>
  <c r="CN67" i="12" s="1"/>
  <c r="CK260" i="6"/>
  <c r="CJ263" i="6"/>
  <c r="CJ264" i="6" s="1"/>
  <c r="CO247" i="6"/>
  <c r="CO64" i="12"/>
  <c r="I243" i="6"/>
  <c r="CO65" i="12"/>
  <c r="I65" i="12" s="1"/>
  <c r="I244" i="6"/>
  <c r="I247" i="6" l="1"/>
  <c r="CL260" i="6"/>
  <c r="CK263" i="6"/>
  <c r="CK264" i="6" s="1"/>
  <c r="CJ192" i="6"/>
  <c r="CJ206" i="6"/>
  <c r="CJ207" i="6" s="1"/>
  <c r="CJ169" i="5" s="1"/>
  <c r="CJ171" i="5" s="1"/>
  <c r="CK175" i="5" s="1"/>
  <c r="CK74" i="12" s="1"/>
  <c r="CK77" i="12" s="1"/>
  <c r="CL186" i="6"/>
  <c r="CK191" i="6"/>
  <c r="CO252" i="6"/>
  <c r="CO255" i="6" s="1"/>
  <c r="CO256" i="6" s="1"/>
  <c r="CN255" i="6"/>
  <c r="CN256" i="6" s="1"/>
  <c r="CO183" i="6"/>
  <c r="CO67" i="12"/>
  <c r="I64" i="12"/>
  <c r="M18" i="6"/>
  <c r="M17" i="6"/>
  <c r="L129" i="6"/>
  <c r="L52" i="6"/>
  <c r="M16" i="6"/>
  <c r="M100" i="6" l="1"/>
  <c r="I67" i="12"/>
  <c r="CK192" i="6"/>
  <c r="CK206" i="6"/>
  <c r="CK207" i="6" s="1"/>
  <c r="CK169" i="5" s="1"/>
  <c r="CK171" i="5" s="1"/>
  <c r="CL175" i="5" s="1"/>
  <c r="CL74" i="12" s="1"/>
  <c r="CL77" i="12" s="1"/>
  <c r="CM186" i="6"/>
  <c r="CL191" i="6"/>
  <c r="CM260" i="6"/>
  <c r="CL263" i="6"/>
  <c r="CL264" i="6" s="1"/>
  <c r="L53" i="6"/>
  <c r="L130" i="6"/>
  <c r="M25" i="6"/>
  <c r="L54" i="6"/>
  <c r="L131" i="6"/>
  <c r="CN260" i="6" l="1"/>
  <c r="CM263" i="6"/>
  <c r="CM264" i="6" s="1"/>
  <c r="CL192" i="6"/>
  <c r="CL206" i="6"/>
  <c r="CL207" i="6" s="1"/>
  <c r="CL169" i="5" s="1"/>
  <c r="CL171" i="5" s="1"/>
  <c r="CM175" i="5" s="1"/>
  <c r="CM74" i="12" s="1"/>
  <c r="CM77" i="12" s="1"/>
  <c r="CN186" i="6"/>
  <c r="CM191" i="6"/>
  <c r="L133" i="6"/>
  <c r="L134" i="6" s="1"/>
  <c r="G136" i="6" s="1"/>
  <c r="I49" i="12" s="1"/>
  <c r="M47" i="6"/>
  <c r="M27" i="6"/>
  <c r="CM192" i="6" l="1"/>
  <c r="CM206" i="6"/>
  <c r="CM207" i="6" s="1"/>
  <c r="CM169" i="5" s="1"/>
  <c r="CM171" i="5" s="1"/>
  <c r="CN175" i="5" s="1"/>
  <c r="CN74" i="12" s="1"/>
  <c r="CN77" i="12" s="1"/>
  <c r="CO186" i="6"/>
  <c r="CO191" i="6" s="1"/>
  <c r="CN191" i="6"/>
  <c r="CO260" i="6"/>
  <c r="CO263" i="6" s="1"/>
  <c r="CO264" i="6" s="1"/>
  <c r="CN263" i="6"/>
  <c r="CN264" i="6" s="1"/>
  <c r="M48" i="6"/>
  <c r="M49" i="6"/>
  <c r="L56" i="6"/>
  <c r="L138" i="6"/>
  <c r="CN192" i="6" l="1"/>
  <c r="CN206" i="6"/>
  <c r="CN207" i="6" s="1"/>
  <c r="CN169" i="5" s="1"/>
  <c r="CN171" i="5" s="1"/>
  <c r="CO175" i="5" s="1"/>
  <c r="CO74" i="12" s="1"/>
  <c r="CO192" i="6"/>
  <c r="CO206" i="6"/>
  <c r="L139" i="6"/>
  <c r="L57" i="6"/>
  <c r="L58" i="6"/>
  <c r="L140" i="6"/>
  <c r="I206" i="6" l="1"/>
  <c r="CO207" i="6"/>
  <c r="I74" i="12"/>
  <c r="I77" i="12" s="1"/>
  <c r="CO77" i="12"/>
  <c r="L60" i="6"/>
  <c r="L142" i="6"/>
  <c r="L143" i="6" s="1"/>
  <c r="G145" i="6" s="1"/>
  <c r="I50" i="12" s="1"/>
  <c r="I83" i="12" l="1"/>
  <c r="I80" i="12"/>
  <c r="CO169" i="5"/>
  <c r="CO171" i="5" s="1"/>
  <c r="I207" i="6"/>
  <c r="L65" i="6"/>
  <c r="L62" i="6"/>
  <c r="L67" i="6"/>
  <c r="I84" i="12" l="1"/>
  <c r="L69" i="6"/>
  <c r="L101" i="6"/>
  <c r="L103" i="6" s="1"/>
  <c r="G84" i="12" l="1"/>
  <c r="G31" i="14" s="1"/>
  <c r="I85" i="12"/>
  <c r="I87" i="12" s="1"/>
  <c r="G87" i="12" s="1"/>
  <c r="G30" i="14" s="1"/>
  <c r="N30" i="14" s="1"/>
  <c r="L107" i="6"/>
  <c r="L105" i="6"/>
  <c r="L17" i="12"/>
  <c r="L105" i="5"/>
  <c r="L107" i="5" s="1"/>
  <c r="M114" i="5" s="1"/>
  <c r="M123" i="5" s="1"/>
  <c r="M147" i="5" s="1"/>
  <c r="G39" i="14" l="1"/>
  <c r="N31" i="14"/>
  <c r="O31" i="14"/>
  <c r="O30" i="14"/>
  <c r="I88" i="12"/>
  <c r="G88" i="12" s="1"/>
  <c r="G89" i="12" s="1"/>
  <c r="N39" i="14"/>
  <c r="O39" i="14"/>
  <c r="N18" i="6"/>
  <c r="M149" i="5"/>
  <c r="M34" i="12"/>
  <c r="L19" i="12"/>
  <c r="L23" i="14"/>
  <c r="L8" i="14"/>
  <c r="G69" i="14" l="1"/>
  <c r="N69" i="14" s="1"/>
  <c r="G53" i="14"/>
  <c r="O53" i="14" s="1"/>
  <c r="G35" i="14"/>
  <c r="O35" i="14" s="1"/>
  <c r="G68" i="14"/>
  <c r="G52" i="14"/>
  <c r="G67" i="14"/>
  <c r="N67" i="14" s="1"/>
  <c r="G51" i="14"/>
  <c r="N51" i="14" s="1"/>
  <c r="G66" i="14"/>
  <c r="N66" i="14" s="1"/>
  <c r="G50" i="14"/>
  <c r="N50" i="14" s="1"/>
  <c r="G48" i="14"/>
  <c r="N48" i="14" s="1"/>
  <c r="G62" i="14"/>
  <c r="G58" i="14"/>
  <c r="O58" i="14" s="1"/>
  <c r="G65" i="14"/>
  <c r="N65" i="14" s="1"/>
  <c r="G49" i="14"/>
  <c r="O49" i="14" s="1"/>
  <c r="G59" i="14"/>
  <c r="N59" i="14" s="1"/>
  <c r="G57" i="14"/>
  <c r="N57" i="14" s="1"/>
  <c r="G64" i="14"/>
  <c r="O64" i="14" s="1"/>
  <c r="G63" i="14"/>
  <c r="N63" i="14" s="1"/>
  <c r="G36" i="14"/>
  <c r="G34" i="14"/>
  <c r="G61" i="14"/>
  <c r="N61" i="14" s="1"/>
  <c r="G56" i="14"/>
  <c r="G54" i="14"/>
  <c r="N54" i="14" s="1"/>
  <c r="G60" i="14"/>
  <c r="N60" i="14" s="1"/>
  <c r="G55" i="14"/>
  <c r="O55" i="14" s="1"/>
  <c r="G40" i="14"/>
  <c r="N40" i="14" s="1"/>
  <c r="N56" i="14"/>
  <c r="G46" i="14"/>
  <c r="N46" i="14" s="1"/>
  <c r="G42" i="14"/>
  <c r="N42" i="14" s="1"/>
  <c r="G32" i="14"/>
  <c r="N32" i="14" s="1"/>
  <c r="G43" i="14"/>
  <c r="N43" i="14" s="1"/>
  <c r="O36" i="14"/>
  <c r="G45" i="14"/>
  <c r="N45" i="14" s="1"/>
  <c r="O69" i="14"/>
  <c r="N64" i="14"/>
  <c r="N53" i="14"/>
  <c r="O56" i="14"/>
  <c r="N17" i="6"/>
  <c r="N16" i="6"/>
  <c r="N100" i="6" s="1"/>
  <c r="M151" i="5"/>
  <c r="O63" i="14" l="1"/>
  <c r="O61" i="14"/>
  <c r="O40" i="14"/>
  <c r="O59" i="14"/>
  <c r="O51" i="14"/>
  <c r="N49" i="14"/>
  <c r="O66" i="14"/>
  <c r="O46" i="14"/>
  <c r="O52" i="14"/>
  <c r="N52" i="14"/>
  <c r="O42" i="14"/>
  <c r="O48" i="14"/>
  <c r="N58" i="14"/>
  <c r="N55" i="14"/>
  <c r="O65" i="14"/>
  <c r="O60" i="14"/>
  <c r="O54" i="14"/>
  <c r="O67" i="14"/>
  <c r="O32" i="14"/>
  <c r="O43" i="14"/>
  <c r="O62" i="14"/>
  <c r="N62" i="14"/>
  <c r="O34" i="14"/>
  <c r="N34" i="14"/>
  <c r="O57" i="14"/>
  <c r="O50" i="14"/>
  <c r="O45" i="14"/>
  <c r="N36" i="14"/>
  <c r="N35" i="14"/>
  <c r="N68" i="14"/>
  <c r="O68" i="14"/>
  <c r="M52" i="6"/>
  <c r="M129" i="6"/>
  <c r="N47" i="6"/>
  <c r="N25" i="6"/>
  <c r="N48" i="6" l="1"/>
  <c r="M130" i="6"/>
  <c r="M53" i="6"/>
  <c r="N49" i="6"/>
  <c r="N27" i="6"/>
  <c r="M54" i="6" l="1"/>
  <c r="M131" i="6"/>
  <c r="M138" i="6"/>
  <c r="M56" i="6"/>
  <c r="M133" i="6" l="1"/>
  <c r="M134" i="6" s="1"/>
  <c r="M58" i="6"/>
  <c r="M140" i="6"/>
  <c r="M57" i="6"/>
  <c r="M139" i="6"/>
  <c r="M60" i="6" l="1"/>
  <c r="M65" i="6" s="1"/>
  <c r="M142" i="6"/>
  <c r="M143" i="6" s="1"/>
  <c r="M67" i="6" l="1"/>
  <c r="M69" i="6" s="1"/>
  <c r="M62" i="6"/>
  <c r="M101" i="6"/>
  <c r="M103" i="6" s="1"/>
  <c r="M105" i="5" l="1"/>
  <c r="M107" i="5" s="1"/>
  <c r="N114" i="5" s="1"/>
  <c r="N123" i="5" s="1"/>
  <c r="N147" i="5" s="1"/>
  <c r="M107" i="6"/>
  <c r="M105" i="6"/>
  <c r="M17" i="12"/>
  <c r="O17" i="6" l="1"/>
  <c r="O18" i="6"/>
  <c r="O16" i="6"/>
  <c r="M19" i="12"/>
  <c r="N34" i="12"/>
  <c r="N149" i="5"/>
  <c r="O100" i="6" l="1"/>
  <c r="N151" i="5"/>
  <c r="O25" i="6"/>
  <c r="N52" i="6"/>
  <c r="N129" i="6"/>
  <c r="N53" i="6" l="1"/>
  <c r="N130" i="6"/>
  <c r="N131" i="6"/>
  <c r="N54" i="6"/>
  <c r="O47" i="6"/>
  <c r="O27" i="6"/>
  <c r="O49" i="6" l="1"/>
  <c r="O48" i="6"/>
  <c r="N133" i="6"/>
  <c r="N134" i="6" s="1"/>
  <c r="N56" i="6" l="1"/>
  <c r="N138" i="6"/>
  <c r="N139" i="6" l="1"/>
  <c r="N57" i="6"/>
  <c r="N140" i="6" l="1"/>
  <c r="N58" i="6"/>
  <c r="N60" i="6" l="1"/>
  <c r="N142" i="6"/>
  <c r="N143" i="6" s="1"/>
  <c r="N65" i="6" l="1"/>
  <c r="N62" i="6"/>
  <c r="N67" i="6"/>
  <c r="P17" i="6" l="1"/>
  <c r="P16" i="6"/>
  <c r="N69" i="6"/>
  <c r="N101" i="6"/>
  <c r="N103" i="6" s="1"/>
  <c r="P28" i="2" l="1"/>
  <c r="P18" i="6"/>
  <c r="P100" i="6" s="1"/>
  <c r="N107" i="6"/>
  <c r="N105" i="6"/>
  <c r="N17" i="12"/>
  <c r="N105" i="5"/>
  <c r="N107" i="5" s="1"/>
  <c r="O114" i="5" s="1"/>
  <c r="O123" i="5" s="1"/>
  <c r="O147" i="5" s="1"/>
  <c r="O129" i="6"/>
  <c r="O52" i="6"/>
  <c r="P25" i="6" l="1"/>
  <c r="P27" i="6" s="1"/>
  <c r="P47" i="6"/>
  <c r="O131" i="6"/>
  <c r="O54" i="6"/>
  <c r="O34" i="12"/>
  <c r="O149" i="5"/>
  <c r="N19" i="12"/>
  <c r="P48" i="6" l="1"/>
  <c r="P49" i="6"/>
  <c r="O151" i="5"/>
  <c r="O138" i="6"/>
  <c r="O56" i="6"/>
  <c r="O130" i="6"/>
  <c r="O53" i="6"/>
  <c r="O133" i="6" l="1"/>
  <c r="O134" i="6" s="1"/>
  <c r="O58" i="6"/>
  <c r="O140" i="6"/>
  <c r="O57" i="6"/>
  <c r="O139" i="6"/>
  <c r="O142" i="6" l="1"/>
  <c r="O143" i="6" s="1"/>
  <c r="O60" i="6"/>
  <c r="O65" i="6" l="1"/>
  <c r="O62" i="6"/>
  <c r="O67" i="6"/>
  <c r="O69" i="6" l="1"/>
  <c r="O101" i="6"/>
  <c r="O103" i="6" s="1"/>
  <c r="O107" i="6" l="1"/>
  <c r="O17" i="12"/>
  <c r="O105" i="6"/>
  <c r="O105" i="5"/>
  <c r="O107" i="5" s="1"/>
  <c r="P114" i="5" s="1"/>
  <c r="P123" i="5" s="1"/>
  <c r="P147" i="5" s="1"/>
  <c r="P149" i="5" l="1"/>
  <c r="P34" i="12"/>
  <c r="O19" i="12"/>
  <c r="Q16" i="6"/>
  <c r="Q17" i="6" l="1"/>
  <c r="P151" i="5"/>
  <c r="P52" i="6" l="1"/>
  <c r="P129" i="6"/>
  <c r="Q28" i="2" l="1"/>
  <c r="Q18" i="6"/>
  <c r="Q47" i="6"/>
  <c r="P53" i="6"/>
  <c r="P130" i="6"/>
  <c r="Q100" i="6" l="1"/>
  <c r="Q25" i="6"/>
  <c r="Q27" i="6" s="1"/>
  <c r="Q48" i="6"/>
  <c r="P54" i="6"/>
  <c r="P131" i="6"/>
  <c r="P133" i="6" s="1"/>
  <c r="P134" i="6" s="1"/>
  <c r="Q49" i="6" l="1"/>
  <c r="P56" i="6"/>
  <c r="P138" i="6"/>
  <c r="P140" i="6" l="1"/>
  <c r="P58" i="6"/>
  <c r="P57" i="6"/>
  <c r="P139" i="6"/>
  <c r="P60" i="6" l="1"/>
  <c r="P142" i="6"/>
  <c r="P143" i="6" s="1"/>
  <c r="P62" i="6" l="1"/>
  <c r="P65" i="6"/>
  <c r="P101" i="6" s="1"/>
  <c r="P103" i="6" s="1"/>
  <c r="P67" i="6"/>
  <c r="P69" i="6" s="1"/>
  <c r="P105" i="5" s="1"/>
  <c r="P107" i="5" s="1"/>
  <c r="Q114" i="5" s="1"/>
  <c r="Q123" i="5" s="1"/>
  <c r="Q147" i="5" s="1"/>
  <c r="Q149" i="5" l="1"/>
  <c r="Q151" i="5" s="1"/>
  <c r="Q34" i="12"/>
  <c r="P107" i="6"/>
  <c r="P17" i="12"/>
  <c r="P105" i="6"/>
  <c r="P19" i="12" s="1"/>
  <c r="R16" i="6" l="1"/>
  <c r="R17" i="6" l="1"/>
  <c r="R28" i="2"/>
  <c r="Q54" i="6"/>
  <c r="Q131" i="6"/>
  <c r="Q129" i="6"/>
  <c r="Q52" i="6"/>
  <c r="Q130" i="6"/>
  <c r="Q53" i="6"/>
  <c r="R18" i="6" l="1"/>
  <c r="R100" i="6" s="1"/>
  <c r="Q133" i="6"/>
  <c r="Q134" i="6" s="1"/>
  <c r="R47" i="6"/>
  <c r="R25" i="6" l="1"/>
  <c r="R27" i="6" s="1"/>
  <c r="R48" i="6"/>
  <c r="R49" i="6"/>
  <c r="Q138" i="6"/>
  <c r="Q56" i="6"/>
  <c r="Q139" i="6" l="1"/>
  <c r="Q57" i="6"/>
  <c r="Q58" i="6"/>
  <c r="Q140" i="6"/>
  <c r="Q60" i="6" l="1"/>
  <c r="Q65" i="6" s="1"/>
  <c r="Q101" i="6" s="1"/>
  <c r="Q103" i="6" s="1"/>
  <c r="Q142" i="6"/>
  <c r="Q143" i="6" s="1"/>
  <c r="Q62" i="6" l="1"/>
  <c r="Q67" i="6"/>
  <c r="Q69" i="6" s="1"/>
  <c r="Q105" i="5" s="1"/>
  <c r="Q107" i="5" s="1"/>
  <c r="R114" i="5" s="1"/>
  <c r="R123" i="5" s="1"/>
  <c r="R147" i="5" s="1"/>
  <c r="R34" i="12" s="1"/>
  <c r="Q107" i="6"/>
  <c r="Q17" i="12"/>
  <c r="Q105" i="6"/>
  <c r="Q19" i="12" s="1"/>
  <c r="R149" i="5" l="1"/>
  <c r="R151" i="5" s="1"/>
  <c r="S16" i="6" l="1"/>
  <c r="S47" i="6" l="1"/>
  <c r="R53" i="6"/>
  <c r="R130" i="6"/>
  <c r="T16" i="6"/>
  <c r="R131" i="6"/>
  <c r="R54" i="6"/>
  <c r="R52" i="6"/>
  <c r="R129" i="6"/>
  <c r="S17" i="6" l="1"/>
  <c r="T17" i="6" s="1"/>
  <c r="U17" i="6" s="1"/>
  <c r="V17" i="6" s="1"/>
  <c r="W17" i="6" s="1"/>
  <c r="X17" i="6" s="1"/>
  <c r="Y17" i="6" s="1"/>
  <c r="Z17" i="6" s="1"/>
  <c r="AA17" i="6" s="1"/>
  <c r="AB17" i="6" s="1"/>
  <c r="AC17" i="6" s="1"/>
  <c r="AD17" i="6" s="1"/>
  <c r="AE17" i="6" s="1"/>
  <c r="AF17" i="6" s="1"/>
  <c r="AG17" i="6" s="1"/>
  <c r="AH17" i="6" s="1"/>
  <c r="AI17" i="6" s="1"/>
  <c r="AJ17" i="6" s="1"/>
  <c r="AK17" i="6" s="1"/>
  <c r="AL17" i="6" s="1"/>
  <c r="AM17" i="6" s="1"/>
  <c r="AN17" i="6" s="1"/>
  <c r="AO17" i="6" s="1"/>
  <c r="AP17" i="6" s="1"/>
  <c r="AQ17" i="6" s="1"/>
  <c r="AR17" i="6" s="1"/>
  <c r="AS17" i="6" s="1"/>
  <c r="AT17" i="6" s="1"/>
  <c r="AU17" i="6" s="1"/>
  <c r="AV17" i="6" s="1"/>
  <c r="AW17" i="6" s="1"/>
  <c r="AX17" i="6" s="1"/>
  <c r="AY17" i="6" s="1"/>
  <c r="AZ17" i="6" s="1"/>
  <c r="BA17" i="6" s="1"/>
  <c r="BB17" i="6" s="1"/>
  <c r="BC17" i="6" s="1"/>
  <c r="BD17" i="6" s="1"/>
  <c r="BE17" i="6" s="1"/>
  <c r="BF17" i="6" s="1"/>
  <c r="BG17" i="6" s="1"/>
  <c r="BH17" i="6" s="1"/>
  <c r="BI17" i="6" s="1"/>
  <c r="BJ17" i="6" s="1"/>
  <c r="BK17" i="6" s="1"/>
  <c r="BL17" i="6" s="1"/>
  <c r="BM17" i="6" s="1"/>
  <c r="BN17" i="6" s="1"/>
  <c r="BO17" i="6" s="1"/>
  <c r="BP17" i="6" s="1"/>
  <c r="BQ17" i="6" s="1"/>
  <c r="BR17" i="6" s="1"/>
  <c r="BS17" i="6" s="1"/>
  <c r="BT17" i="6" s="1"/>
  <c r="BU17" i="6" s="1"/>
  <c r="BV17" i="6" s="1"/>
  <c r="BW17" i="6" s="1"/>
  <c r="BX17" i="6" s="1"/>
  <c r="BY17" i="6" s="1"/>
  <c r="BZ17" i="6" s="1"/>
  <c r="CA17" i="6" s="1"/>
  <c r="CB17" i="6" s="1"/>
  <c r="CC17" i="6" s="1"/>
  <c r="CD17" i="6" s="1"/>
  <c r="CE17" i="6" s="1"/>
  <c r="CF17" i="6" s="1"/>
  <c r="CG17" i="6" s="1"/>
  <c r="CH17" i="6" s="1"/>
  <c r="CI17" i="6" s="1"/>
  <c r="CJ17" i="6" s="1"/>
  <c r="CK17" i="6" s="1"/>
  <c r="CL17" i="6" s="1"/>
  <c r="CM17" i="6" s="1"/>
  <c r="CN17" i="6" s="1"/>
  <c r="CO17" i="6" s="1"/>
  <c r="R138" i="6"/>
  <c r="R56" i="6"/>
  <c r="U16" i="6"/>
  <c r="R133" i="6"/>
  <c r="R134" i="6" s="1"/>
  <c r="T47" i="6"/>
  <c r="S49" i="6" l="1"/>
  <c r="T49" i="6" s="1"/>
  <c r="U49" i="6" s="1"/>
  <c r="V49" i="6" s="1"/>
  <c r="W49" i="6" s="1"/>
  <c r="X49" i="6" s="1"/>
  <c r="Y49" i="6" s="1"/>
  <c r="Z49" i="6" s="1"/>
  <c r="AA49" i="6" s="1"/>
  <c r="AB49" i="6" s="1"/>
  <c r="AC49" i="6" s="1"/>
  <c r="AD49" i="6" s="1"/>
  <c r="AE49" i="6" s="1"/>
  <c r="AF49" i="6" s="1"/>
  <c r="AG49" i="6" s="1"/>
  <c r="AH49" i="6" s="1"/>
  <c r="AI49" i="6" s="1"/>
  <c r="AJ49" i="6" s="1"/>
  <c r="AK49" i="6" s="1"/>
  <c r="AL49" i="6" s="1"/>
  <c r="AM49" i="6" s="1"/>
  <c r="AN49" i="6" s="1"/>
  <c r="AO49" i="6" s="1"/>
  <c r="AP49" i="6" s="1"/>
  <c r="AQ49" i="6" s="1"/>
  <c r="AR49" i="6" s="1"/>
  <c r="AS49" i="6" s="1"/>
  <c r="AT49" i="6" s="1"/>
  <c r="AU49" i="6" s="1"/>
  <c r="AV49" i="6" s="1"/>
  <c r="AW49" i="6" s="1"/>
  <c r="AX49" i="6" s="1"/>
  <c r="AY49" i="6" s="1"/>
  <c r="AZ49" i="6" s="1"/>
  <c r="BA49" i="6" s="1"/>
  <c r="BB49" i="6" s="1"/>
  <c r="BC49" i="6" s="1"/>
  <c r="BD49" i="6" s="1"/>
  <c r="BE49" i="6" s="1"/>
  <c r="BF49" i="6" s="1"/>
  <c r="BG49" i="6" s="1"/>
  <c r="BH49" i="6" s="1"/>
  <c r="BI49" i="6" s="1"/>
  <c r="BJ49" i="6" s="1"/>
  <c r="BK49" i="6" s="1"/>
  <c r="BL49" i="6" s="1"/>
  <c r="BM49" i="6" s="1"/>
  <c r="BN49" i="6" s="1"/>
  <c r="BO49" i="6" s="1"/>
  <c r="BP49" i="6" s="1"/>
  <c r="BQ49" i="6" s="1"/>
  <c r="BR49" i="6" s="1"/>
  <c r="BS49" i="6" s="1"/>
  <c r="BT49" i="6" s="1"/>
  <c r="BU49" i="6" s="1"/>
  <c r="BV49" i="6" s="1"/>
  <c r="BW49" i="6" s="1"/>
  <c r="BX49" i="6" s="1"/>
  <c r="BY49" i="6" s="1"/>
  <c r="BZ49" i="6" s="1"/>
  <c r="CA49" i="6" s="1"/>
  <c r="CB49" i="6" s="1"/>
  <c r="CC49" i="6" s="1"/>
  <c r="CD49" i="6" s="1"/>
  <c r="CE49" i="6" s="1"/>
  <c r="CF49" i="6" s="1"/>
  <c r="CG49" i="6" s="1"/>
  <c r="CH49" i="6" s="1"/>
  <c r="CI49" i="6" s="1"/>
  <c r="CJ49" i="6" s="1"/>
  <c r="CK49" i="6" s="1"/>
  <c r="CL49" i="6" s="1"/>
  <c r="CM49" i="6" s="1"/>
  <c r="CN49" i="6" s="1"/>
  <c r="CO49" i="6" s="1"/>
  <c r="S18" i="6"/>
  <c r="S28" i="2"/>
  <c r="S25" i="6"/>
  <c r="S27" i="6" s="1"/>
  <c r="V16" i="6"/>
  <c r="U47" i="6"/>
  <c r="R57" i="6"/>
  <c r="R139" i="6"/>
  <c r="S100" i="6" l="1"/>
  <c r="T18" i="6"/>
  <c r="V47" i="6"/>
  <c r="R140" i="6"/>
  <c r="R58" i="6"/>
  <c r="W16" i="6"/>
  <c r="T100" i="6" l="1"/>
  <c r="T25" i="6"/>
  <c r="T27" i="6" s="1"/>
  <c r="U18" i="6"/>
  <c r="S48" i="6"/>
  <c r="T48" i="6" s="1"/>
  <c r="U48" i="6" s="1"/>
  <c r="V48" i="6" s="1"/>
  <c r="W48" i="6" s="1"/>
  <c r="X48" i="6" s="1"/>
  <c r="Y48" i="6" s="1"/>
  <c r="Z48" i="6" s="1"/>
  <c r="AA48" i="6" s="1"/>
  <c r="AB48" i="6" s="1"/>
  <c r="AC48" i="6" s="1"/>
  <c r="AD48" i="6" s="1"/>
  <c r="AE48" i="6" s="1"/>
  <c r="AF48" i="6" s="1"/>
  <c r="AG48" i="6" s="1"/>
  <c r="AH48" i="6" s="1"/>
  <c r="AI48" i="6" s="1"/>
  <c r="AJ48" i="6" s="1"/>
  <c r="AK48" i="6" s="1"/>
  <c r="AL48" i="6" s="1"/>
  <c r="AM48" i="6" s="1"/>
  <c r="AN48" i="6" s="1"/>
  <c r="AO48" i="6" s="1"/>
  <c r="AP48" i="6" s="1"/>
  <c r="AQ48" i="6" s="1"/>
  <c r="AR48" i="6" s="1"/>
  <c r="AS48" i="6" s="1"/>
  <c r="AT48" i="6" s="1"/>
  <c r="AU48" i="6" s="1"/>
  <c r="AV48" i="6" s="1"/>
  <c r="AW48" i="6" s="1"/>
  <c r="AX48" i="6" s="1"/>
  <c r="AY48" i="6" s="1"/>
  <c r="AZ48" i="6" s="1"/>
  <c r="BA48" i="6" s="1"/>
  <c r="BB48" i="6" s="1"/>
  <c r="BC48" i="6" s="1"/>
  <c r="BD48" i="6" s="1"/>
  <c r="BE48" i="6" s="1"/>
  <c r="BF48" i="6" s="1"/>
  <c r="BG48" i="6" s="1"/>
  <c r="BH48" i="6" s="1"/>
  <c r="BI48" i="6" s="1"/>
  <c r="BJ48" i="6" s="1"/>
  <c r="BK48" i="6" s="1"/>
  <c r="BL48" i="6" s="1"/>
  <c r="BM48" i="6" s="1"/>
  <c r="BN48" i="6" s="1"/>
  <c r="BO48" i="6" s="1"/>
  <c r="BP48" i="6" s="1"/>
  <c r="BQ48" i="6" s="1"/>
  <c r="BR48" i="6" s="1"/>
  <c r="BS48" i="6" s="1"/>
  <c r="BT48" i="6" s="1"/>
  <c r="BU48" i="6" s="1"/>
  <c r="BV48" i="6" s="1"/>
  <c r="BW48" i="6" s="1"/>
  <c r="BX48" i="6" s="1"/>
  <c r="BY48" i="6" s="1"/>
  <c r="BZ48" i="6" s="1"/>
  <c r="CA48" i="6" s="1"/>
  <c r="CB48" i="6" s="1"/>
  <c r="CC48" i="6" s="1"/>
  <c r="CD48" i="6" s="1"/>
  <c r="CE48" i="6" s="1"/>
  <c r="CF48" i="6" s="1"/>
  <c r="CG48" i="6" s="1"/>
  <c r="CH48" i="6" s="1"/>
  <c r="CI48" i="6" s="1"/>
  <c r="CJ48" i="6" s="1"/>
  <c r="CK48" i="6" s="1"/>
  <c r="CL48" i="6" s="1"/>
  <c r="CM48" i="6" s="1"/>
  <c r="CN48" i="6" s="1"/>
  <c r="CO48" i="6" s="1"/>
  <c r="X16" i="6"/>
  <c r="R60" i="6"/>
  <c r="W47" i="6"/>
  <c r="R142" i="6"/>
  <c r="R143" i="6" s="1"/>
  <c r="V18" i="6" l="1"/>
  <c r="U100" i="6"/>
  <c r="U25" i="6"/>
  <c r="U27" i="6" s="1"/>
  <c r="X47" i="6"/>
  <c r="R62" i="6"/>
  <c r="R65" i="6"/>
  <c r="R101" i="6" s="1"/>
  <c r="R103" i="6" s="1"/>
  <c r="R67" i="6"/>
  <c r="R69" i="6" s="1"/>
  <c r="R105" i="5" s="1"/>
  <c r="R107" i="5" s="1"/>
  <c r="S114" i="5" s="1"/>
  <c r="S123" i="5" s="1"/>
  <c r="S147" i="5" s="1"/>
  <c r="Y16" i="6"/>
  <c r="V25" i="6" l="1"/>
  <c r="V27" i="6" s="1"/>
  <c r="V100" i="6"/>
  <c r="W18" i="6"/>
  <c r="Z16" i="6"/>
  <c r="S34" i="12"/>
  <c r="S149" i="5"/>
  <c r="S151" i="5" s="1"/>
  <c r="R107" i="6"/>
  <c r="R105" i="6"/>
  <c r="R19" i="12" s="1"/>
  <c r="R17" i="12"/>
  <c r="Y47" i="6"/>
  <c r="W25" i="6" l="1"/>
  <c r="W27" i="6" s="1"/>
  <c r="W100" i="6"/>
  <c r="X18" i="6"/>
  <c r="Z47" i="6"/>
  <c r="AA16" i="6"/>
  <c r="X25" i="6" l="1"/>
  <c r="X27" i="6" s="1"/>
  <c r="Y18" i="6"/>
  <c r="X100" i="6"/>
  <c r="S53" i="6"/>
  <c r="T53" i="6" s="1"/>
  <c r="U53" i="6" s="1"/>
  <c r="V53" i="6" s="1"/>
  <c r="W53" i="6" s="1"/>
  <c r="X53" i="6" s="1"/>
  <c r="Y53" i="6" s="1"/>
  <c r="Z53" i="6" s="1"/>
  <c r="AA53" i="6" s="1"/>
  <c r="AB53" i="6" s="1"/>
  <c r="AC53" i="6" s="1"/>
  <c r="AD53" i="6" s="1"/>
  <c r="AE53" i="6" s="1"/>
  <c r="AF53" i="6" s="1"/>
  <c r="AG53" i="6" s="1"/>
  <c r="AH53" i="6" s="1"/>
  <c r="AI53" i="6" s="1"/>
  <c r="AJ53" i="6" s="1"/>
  <c r="AK53" i="6" s="1"/>
  <c r="AL53" i="6" s="1"/>
  <c r="AM53" i="6" s="1"/>
  <c r="AN53" i="6" s="1"/>
  <c r="AO53" i="6" s="1"/>
  <c r="AP53" i="6" s="1"/>
  <c r="AQ53" i="6" s="1"/>
  <c r="AR53" i="6" s="1"/>
  <c r="AS53" i="6" s="1"/>
  <c r="AT53" i="6" s="1"/>
  <c r="AU53" i="6" s="1"/>
  <c r="AV53" i="6" s="1"/>
  <c r="AW53" i="6" s="1"/>
  <c r="AX53" i="6" s="1"/>
  <c r="AY53" i="6" s="1"/>
  <c r="AZ53" i="6" s="1"/>
  <c r="BA53" i="6" s="1"/>
  <c r="BB53" i="6" s="1"/>
  <c r="BC53" i="6" s="1"/>
  <c r="BD53" i="6" s="1"/>
  <c r="BE53" i="6" s="1"/>
  <c r="BF53" i="6" s="1"/>
  <c r="BG53" i="6" s="1"/>
  <c r="BH53" i="6" s="1"/>
  <c r="BI53" i="6" s="1"/>
  <c r="BJ53" i="6" s="1"/>
  <c r="BK53" i="6" s="1"/>
  <c r="BL53" i="6" s="1"/>
  <c r="BM53" i="6" s="1"/>
  <c r="BN53" i="6" s="1"/>
  <c r="BO53" i="6" s="1"/>
  <c r="BP53" i="6" s="1"/>
  <c r="BQ53" i="6" s="1"/>
  <c r="BR53" i="6" s="1"/>
  <c r="BS53" i="6" s="1"/>
  <c r="BT53" i="6" s="1"/>
  <c r="BU53" i="6" s="1"/>
  <c r="BV53" i="6" s="1"/>
  <c r="BW53" i="6" s="1"/>
  <c r="BX53" i="6" s="1"/>
  <c r="BY53" i="6" s="1"/>
  <c r="BZ53" i="6" s="1"/>
  <c r="CA53" i="6" s="1"/>
  <c r="CB53" i="6" s="1"/>
  <c r="CC53" i="6" s="1"/>
  <c r="CD53" i="6" s="1"/>
  <c r="CE53" i="6" s="1"/>
  <c r="CF53" i="6" s="1"/>
  <c r="CG53" i="6" s="1"/>
  <c r="CH53" i="6" s="1"/>
  <c r="CI53" i="6" s="1"/>
  <c r="CJ53" i="6" s="1"/>
  <c r="CK53" i="6" s="1"/>
  <c r="CL53" i="6" s="1"/>
  <c r="CM53" i="6" s="1"/>
  <c r="CN53" i="6" s="1"/>
  <c r="CO53" i="6" s="1"/>
  <c r="S130" i="6"/>
  <c r="T130" i="6" s="1"/>
  <c r="U130" i="6" s="1"/>
  <c r="V130" i="6" s="1"/>
  <c r="W130" i="6" s="1"/>
  <c r="X130" i="6" s="1"/>
  <c r="Y130" i="6" s="1"/>
  <c r="Z130" i="6" s="1"/>
  <c r="AA130" i="6" s="1"/>
  <c r="AB130" i="6" s="1"/>
  <c r="AC130" i="6" s="1"/>
  <c r="AD130" i="6" s="1"/>
  <c r="AE130" i="6" s="1"/>
  <c r="AF130" i="6" s="1"/>
  <c r="AG130" i="6" s="1"/>
  <c r="AH130" i="6" s="1"/>
  <c r="AI130" i="6" s="1"/>
  <c r="AJ130" i="6" s="1"/>
  <c r="AK130" i="6" s="1"/>
  <c r="AL130" i="6" s="1"/>
  <c r="AM130" i="6" s="1"/>
  <c r="AN130" i="6" s="1"/>
  <c r="AO130" i="6" s="1"/>
  <c r="AP130" i="6" s="1"/>
  <c r="AQ130" i="6" s="1"/>
  <c r="AR130" i="6" s="1"/>
  <c r="AS130" i="6" s="1"/>
  <c r="AT130" i="6" s="1"/>
  <c r="AU130" i="6" s="1"/>
  <c r="AV130" i="6" s="1"/>
  <c r="AW130" i="6" s="1"/>
  <c r="AX130" i="6" s="1"/>
  <c r="AY130" i="6" s="1"/>
  <c r="AZ130" i="6" s="1"/>
  <c r="BA130" i="6" s="1"/>
  <c r="BB130" i="6" s="1"/>
  <c r="BC130" i="6" s="1"/>
  <c r="BD130" i="6" s="1"/>
  <c r="BE130" i="6" s="1"/>
  <c r="BF130" i="6" s="1"/>
  <c r="BG130" i="6" s="1"/>
  <c r="BH130" i="6" s="1"/>
  <c r="BI130" i="6" s="1"/>
  <c r="BJ130" i="6" s="1"/>
  <c r="BK130" i="6" s="1"/>
  <c r="BL130" i="6" s="1"/>
  <c r="BM130" i="6" s="1"/>
  <c r="BN130" i="6" s="1"/>
  <c r="BO130" i="6" s="1"/>
  <c r="BP130" i="6" s="1"/>
  <c r="BQ130" i="6" s="1"/>
  <c r="BR130" i="6" s="1"/>
  <c r="BS130" i="6" s="1"/>
  <c r="BT130" i="6" s="1"/>
  <c r="BU130" i="6" s="1"/>
  <c r="BV130" i="6" s="1"/>
  <c r="BW130" i="6" s="1"/>
  <c r="BX130" i="6" s="1"/>
  <c r="BY130" i="6" s="1"/>
  <c r="BZ130" i="6" s="1"/>
  <c r="CA130" i="6" s="1"/>
  <c r="CB130" i="6" s="1"/>
  <c r="CC130" i="6" s="1"/>
  <c r="CD130" i="6" s="1"/>
  <c r="CE130" i="6" s="1"/>
  <c r="CF130" i="6" s="1"/>
  <c r="CG130" i="6" s="1"/>
  <c r="CH130" i="6" s="1"/>
  <c r="CI130" i="6" s="1"/>
  <c r="CJ130" i="6" s="1"/>
  <c r="CK130" i="6" s="1"/>
  <c r="CL130" i="6" s="1"/>
  <c r="CM130" i="6" s="1"/>
  <c r="CN130" i="6" s="1"/>
  <c r="CO130" i="6" s="1"/>
  <c r="AB16" i="6"/>
  <c r="AA47" i="6"/>
  <c r="Y25" i="6" l="1"/>
  <c r="Y27" i="6" s="1"/>
  <c r="Y100" i="6"/>
  <c r="Z18" i="6"/>
  <c r="S129" i="6"/>
  <c r="S52" i="6"/>
  <c r="S131" i="6"/>
  <c r="T131" i="6" s="1"/>
  <c r="U131" i="6" s="1"/>
  <c r="V131" i="6" s="1"/>
  <c r="W131" i="6" s="1"/>
  <c r="X131" i="6" s="1"/>
  <c r="Y131" i="6" s="1"/>
  <c r="Z131" i="6" s="1"/>
  <c r="AA131" i="6" s="1"/>
  <c r="AB131" i="6" s="1"/>
  <c r="AC131" i="6" s="1"/>
  <c r="AD131" i="6" s="1"/>
  <c r="AE131" i="6" s="1"/>
  <c r="AF131" i="6" s="1"/>
  <c r="AG131" i="6" s="1"/>
  <c r="AH131" i="6" s="1"/>
  <c r="AI131" i="6" s="1"/>
  <c r="AJ131" i="6" s="1"/>
  <c r="AK131" i="6" s="1"/>
  <c r="AL131" i="6" s="1"/>
  <c r="AM131" i="6" s="1"/>
  <c r="AN131" i="6" s="1"/>
  <c r="AO131" i="6" s="1"/>
  <c r="AP131" i="6" s="1"/>
  <c r="AQ131" i="6" s="1"/>
  <c r="AR131" i="6" s="1"/>
  <c r="AS131" i="6" s="1"/>
  <c r="AT131" i="6" s="1"/>
  <c r="AU131" i="6" s="1"/>
  <c r="AV131" i="6" s="1"/>
  <c r="AW131" i="6" s="1"/>
  <c r="AX131" i="6" s="1"/>
  <c r="AY131" i="6" s="1"/>
  <c r="AZ131" i="6" s="1"/>
  <c r="BA131" i="6" s="1"/>
  <c r="BB131" i="6" s="1"/>
  <c r="BC131" i="6" s="1"/>
  <c r="BD131" i="6" s="1"/>
  <c r="BE131" i="6" s="1"/>
  <c r="BF131" i="6" s="1"/>
  <c r="BG131" i="6" s="1"/>
  <c r="BH131" i="6" s="1"/>
  <c r="BI131" i="6" s="1"/>
  <c r="BJ131" i="6" s="1"/>
  <c r="BK131" i="6" s="1"/>
  <c r="BL131" i="6" s="1"/>
  <c r="BM131" i="6" s="1"/>
  <c r="BN131" i="6" s="1"/>
  <c r="BO131" i="6" s="1"/>
  <c r="BP131" i="6" s="1"/>
  <c r="BQ131" i="6" s="1"/>
  <c r="BR131" i="6" s="1"/>
  <c r="BS131" i="6" s="1"/>
  <c r="BT131" i="6" s="1"/>
  <c r="BU131" i="6" s="1"/>
  <c r="BV131" i="6" s="1"/>
  <c r="BW131" i="6" s="1"/>
  <c r="BX131" i="6" s="1"/>
  <c r="BY131" i="6" s="1"/>
  <c r="BZ131" i="6" s="1"/>
  <c r="CA131" i="6" s="1"/>
  <c r="CB131" i="6" s="1"/>
  <c r="CC131" i="6" s="1"/>
  <c r="CD131" i="6" s="1"/>
  <c r="CE131" i="6" s="1"/>
  <c r="CF131" i="6" s="1"/>
  <c r="CG131" i="6" s="1"/>
  <c r="CH131" i="6" s="1"/>
  <c r="CI131" i="6" s="1"/>
  <c r="CJ131" i="6" s="1"/>
  <c r="CK131" i="6" s="1"/>
  <c r="CL131" i="6" s="1"/>
  <c r="CM131" i="6" s="1"/>
  <c r="CN131" i="6" s="1"/>
  <c r="CO131" i="6" s="1"/>
  <c r="S54" i="6"/>
  <c r="T54" i="6" s="1"/>
  <c r="U54" i="6" s="1"/>
  <c r="V54" i="6" s="1"/>
  <c r="W54" i="6" s="1"/>
  <c r="X54" i="6" s="1"/>
  <c r="Y54" i="6" s="1"/>
  <c r="Z54" i="6" s="1"/>
  <c r="AA54" i="6" s="1"/>
  <c r="AB54" i="6" s="1"/>
  <c r="AC54" i="6" s="1"/>
  <c r="AD54" i="6" s="1"/>
  <c r="AE54" i="6" s="1"/>
  <c r="AF54" i="6" s="1"/>
  <c r="AG54" i="6" s="1"/>
  <c r="AH54" i="6" s="1"/>
  <c r="AI54" i="6" s="1"/>
  <c r="AJ54" i="6" s="1"/>
  <c r="AK54" i="6" s="1"/>
  <c r="AL54" i="6" s="1"/>
  <c r="AM54" i="6" s="1"/>
  <c r="AN54" i="6" s="1"/>
  <c r="AO54" i="6" s="1"/>
  <c r="AP54" i="6" s="1"/>
  <c r="AQ54" i="6" s="1"/>
  <c r="AR54" i="6" s="1"/>
  <c r="AS54" i="6" s="1"/>
  <c r="AT54" i="6" s="1"/>
  <c r="AU54" i="6" s="1"/>
  <c r="AV54" i="6" s="1"/>
  <c r="AW54" i="6" s="1"/>
  <c r="AX54" i="6" s="1"/>
  <c r="AY54" i="6" s="1"/>
  <c r="AZ54" i="6" s="1"/>
  <c r="BA54" i="6" s="1"/>
  <c r="BB54" i="6" s="1"/>
  <c r="BC54" i="6" s="1"/>
  <c r="BD54" i="6" s="1"/>
  <c r="BE54" i="6" s="1"/>
  <c r="BF54" i="6" s="1"/>
  <c r="BG54" i="6" s="1"/>
  <c r="BH54" i="6" s="1"/>
  <c r="BI54" i="6" s="1"/>
  <c r="BJ54" i="6" s="1"/>
  <c r="BK54" i="6" s="1"/>
  <c r="BL54" i="6" s="1"/>
  <c r="BM54" i="6" s="1"/>
  <c r="BN54" i="6" s="1"/>
  <c r="BO54" i="6" s="1"/>
  <c r="BP54" i="6" s="1"/>
  <c r="BQ54" i="6" s="1"/>
  <c r="BR54" i="6" s="1"/>
  <c r="BS54" i="6" s="1"/>
  <c r="BT54" i="6" s="1"/>
  <c r="BU54" i="6" s="1"/>
  <c r="BV54" i="6" s="1"/>
  <c r="BW54" i="6" s="1"/>
  <c r="BX54" i="6" s="1"/>
  <c r="BY54" i="6" s="1"/>
  <c r="BZ54" i="6" s="1"/>
  <c r="CA54" i="6" s="1"/>
  <c r="CB54" i="6" s="1"/>
  <c r="CC54" i="6" s="1"/>
  <c r="CD54" i="6" s="1"/>
  <c r="CE54" i="6" s="1"/>
  <c r="CF54" i="6" s="1"/>
  <c r="CG54" i="6" s="1"/>
  <c r="CH54" i="6" s="1"/>
  <c r="CI54" i="6" s="1"/>
  <c r="CJ54" i="6" s="1"/>
  <c r="CK54" i="6" s="1"/>
  <c r="CL54" i="6" s="1"/>
  <c r="CM54" i="6" s="1"/>
  <c r="CN54" i="6" s="1"/>
  <c r="CO54" i="6" s="1"/>
  <c r="AB47" i="6"/>
  <c r="AC16" i="6"/>
  <c r="Z25" i="6" l="1"/>
  <c r="Z27" i="6" s="1"/>
  <c r="Z100" i="6"/>
  <c r="AA18" i="6"/>
  <c r="T52" i="6"/>
  <c r="AD16" i="6"/>
  <c r="T129" i="6"/>
  <c r="S133" i="6"/>
  <c r="S134" i="6" s="1"/>
  <c r="S56" i="6"/>
  <c r="T56" i="6" s="1"/>
  <c r="U56" i="6" s="1"/>
  <c r="V56" i="6" s="1"/>
  <c r="W56" i="6" s="1"/>
  <c r="X56" i="6" s="1"/>
  <c r="Y56" i="6" s="1"/>
  <c r="Z56" i="6" s="1"/>
  <c r="AA56" i="6" s="1"/>
  <c r="AB56" i="6" s="1"/>
  <c r="AC56" i="6" s="1"/>
  <c r="AD56" i="6" s="1"/>
  <c r="AE56" i="6" s="1"/>
  <c r="AF56" i="6" s="1"/>
  <c r="AG56" i="6" s="1"/>
  <c r="AH56" i="6" s="1"/>
  <c r="AI56" i="6" s="1"/>
  <c r="AJ56" i="6" s="1"/>
  <c r="AK56" i="6" s="1"/>
  <c r="AL56" i="6" s="1"/>
  <c r="AM56" i="6" s="1"/>
  <c r="AN56" i="6" s="1"/>
  <c r="AO56" i="6" s="1"/>
  <c r="AP56" i="6" s="1"/>
  <c r="AQ56" i="6" s="1"/>
  <c r="AR56" i="6" s="1"/>
  <c r="AS56" i="6" s="1"/>
  <c r="AT56" i="6" s="1"/>
  <c r="AU56" i="6" s="1"/>
  <c r="AV56" i="6" s="1"/>
  <c r="AW56" i="6" s="1"/>
  <c r="AX56" i="6" s="1"/>
  <c r="AY56" i="6" s="1"/>
  <c r="AZ56" i="6" s="1"/>
  <c r="BA56" i="6" s="1"/>
  <c r="BB56" i="6" s="1"/>
  <c r="BC56" i="6" s="1"/>
  <c r="BD56" i="6" s="1"/>
  <c r="BE56" i="6" s="1"/>
  <c r="BF56" i="6" s="1"/>
  <c r="BG56" i="6" s="1"/>
  <c r="BH56" i="6" s="1"/>
  <c r="BI56" i="6" s="1"/>
  <c r="BJ56" i="6" s="1"/>
  <c r="BK56" i="6" s="1"/>
  <c r="BL56" i="6" s="1"/>
  <c r="BM56" i="6" s="1"/>
  <c r="BN56" i="6" s="1"/>
  <c r="BO56" i="6" s="1"/>
  <c r="BP56" i="6" s="1"/>
  <c r="BQ56" i="6" s="1"/>
  <c r="BR56" i="6" s="1"/>
  <c r="BS56" i="6" s="1"/>
  <c r="BT56" i="6" s="1"/>
  <c r="BU56" i="6" s="1"/>
  <c r="BV56" i="6" s="1"/>
  <c r="BW56" i="6" s="1"/>
  <c r="BX56" i="6" s="1"/>
  <c r="BY56" i="6" s="1"/>
  <c r="BZ56" i="6" s="1"/>
  <c r="CA56" i="6" s="1"/>
  <c r="CB56" i="6" s="1"/>
  <c r="CC56" i="6" s="1"/>
  <c r="CD56" i="6" s="1"/>
  <c r="CE56" i="6" s="1"/>
  <c r="CF56" i="6" s="1"/>
  <c r="CG56" i="6" s="1"/>
  <c r="CH56" i="6" s="1"/>
  <c r="CI56" i="6" s="1"/>
  <c r="CJ56" i="6" s="1"/>
  <c r="CK56" i="6" s="1"/>
  <c r="CL56" i="6" s="1"/>
  <c r="CM56" i="6" s="1"/>
  <c r="CN56" i="6" s="1"/>
  <c r="CO56" i="6" s="1"/>
  <c r="S138" i="6"/>
  <c r="AC47" i="6"/>
  <c r="AA25" i="6" l="1"/>
  <c r="AA27" i="6" s="1"/>
  <c r="AB18" i="6"/>
  <c r="AA100" i="6"/>
  <c r="S140" i="6"/>
  <c r="T140" i="6" s="1"/>
  <c r="U140" i="6" s="1"/>
  <c r="V140" i="6" s="1"/>
  <c r="W140" i="6" s="1"/>
  <c r="X140" i="6" s="1"/>
  <c r="Y140" i="6" s="1"/>
  <c r="Z140" i="6" s="1"/>
  <c r="AA140" i="6" s="1"/>
  <c r="AB140" i="6" s="1"/>
  <c r="AC140" i="6" s="1"/>
  <c r="AD140" i="6" s="1"/>
  <c r="AE140" i="6" s="1"/>
  <c r="AF140" i="6" s="1"/>
  <c r="AG140" i="6" s="1"/>
  <c r="AH140" i="6" s="1"/>
  <c r="AI140" i="6" s="1"/>
  <c r="AJ140" i="6" s="1"/>
  <c r="AK140" i="6" s="1"/>
  <c r="AL140" i="6" s="1"/>
  <c r="AM140" i="6" s="1"/>
  <c r="AN140" i="6" s="1"/>
  <c r="AO140" i="6" s="1"/>
  <c r="AP140" i="6" s="1"/>
  <c r="AQ140" i="6" s="1"/>
  <c r="AR140" i="6" s="1"/>
  <c r="AS140" i="6" s="1"/>
  <c r="AT140" i="6" s="1"/>
  <c r="AU140" i="6" s="1"/>
  <c r="AV140" i="6" s="1"/>
  <c r="AW140" i="6" s="1"/>
  <c r="AX140" i="6" s="1"/>
  <c r="AY140" i="6" s="1"/>
  <c r="AZ140" i="6" s="1"/>
  <c r="BA140" i="6" s="1"/>
  <c r="BB140" i="6" s="1"/>
  <c r="BC140" i="6" s="1"/>
  <c r="BD140" i="6" s="1"/>
  <c r="BE140" i="6" s="1"/>
  <c r="BF140" i="6" s="1"/>
  <c r="BG140" i="6" s="1"/>
  <c r="BH140" i="6" s="1"/>
  <c r="BI140" i="6" s="1"/>
  <c r="BJ140" i="6" s="1"/>
  <c r="BK140" i="6" s="1"/>
  <c r="BL140" i="6" s="1"/>
  <c r="BM140" i="6" s="1"/>
  <c r="BN140" i="6" s="1"/>
  <c r="BO140" i="6" s="1"/>
  <c r="BP140" i="6" s="1"/>
  <c r="BQ140" i="6" s="1"/>
  <c r="BR140" i="6" s="1"/>
  <c r="BS140" i="6" s="1"/>
  <c r="BT140" i="6" s="1"/>
  <c r="BU140" i="6" s="1"/>
  <c r="BV140" i="6" s="1"/>
  <c r="BW140" i="6" s="1"/>
  <c r="BX140" i="6" s="1"/>
  <c r="BY140" i="6" s="1"/>
  <c r="BZ140" i="6" s="1"/>
  <c r="CA140" i="6" s="1"/>
  <c r="CB140" i="6" s="1"/>
  <c r="CC140" i="6" s="1"/>
  <c r="CD140" i="6" s="1"/>
  <c r="CE140" i="6" s="1"/>
  <c r="CF140" i="6" s="1"/>
  <c r="CG140" i="6" s="1"/>
  <c r="CH140" i="6" s="1"/>
  <c r="CI140" i="6" s="1"/>
  <c r="CJ140" i="6" s="1"/>
  <c r="CK140" i="6" s="1"/>
  <c r="CL140" i="6" s="1"/>
  <c r="CM140" i="6" s="1"/>
  <c r="CN140" i="6" s="1"/>
  <c r="CO140" i="6" s="1"/>
  <c r="S58" i="6"/>
  <c r="T58" i="6" s="1"/>
  <c r="U58" i="6" s="1"/>
  <c r="V58" i="6" s="1"/>
  <c r="W58" i="6" s="1"/>
  <c r="X58" i="6" s="1"/>
  <c r="Y58" i="6" s="1"/>
  <c r="Z58" i="6" s="1"/>
  <c r="AA58" i="6" s="1"/>
  <c r="AB58" i="6" s="1"/>
  <c r="AC58" i="6" s="1"/>
  <c r="AD58" i="6" s="1"/>
  <c r="AE58" i="6" s="1"/>
  <c r="AF58" i="6" s="1"/>
  <c r="AG58" i="6" s="1"/>
  <c r="AH58" i="6" s="1"/>
  <c r="AI58" i="6" s="1"/>
  <c r="AJ58" i="6" s="1"/>
  <c r="AK58" i="6" s="1"/>
  <c r="AL58" i="6" s="1"/>
  <c r="AM58" i="6" s="1"/>
  <c r="AN58" i="6" s="1"/>
  <c r="AO58" i="6" s="1"/>
  <c r="AP58" i="6" s="1"/>
  <c r="AQ58" i="6" s="1"/>
  <c r="AR58" i="6" s="1"/>
  <c r="AS58" i="6" s="1"/>
  <c r="AT58" i="6" s="1"/>
  <c r="AU58" i="6" s="1"/>
  <c r="AV58" i="6" s="1"/>
  <c r="AW58" i="6" s="1"/>
  <c r="AX58" i="6" s="1"/>
  <c r="AY58" i="6" s="1"/>
  <c r="AZ58" i="6" s="1"/>
  <c r="BA58" i="6" s="1"/>
  <c r="BB58" i="6" s="1"/>
  <c r="BC58" i="6" s="1"/>
  <c r="BD58" i="6" s="1"/>
  <c r="BE58" i="6" s="1"/>
  <c r="BF58" i="6" s="1"/>
  <c r="BG58" i="6" s="1"/>
  <c r="BH58" i="6" s="1"/>
  <c r="BI58" i="6" s="1"/>
  <c r="BJ58" i="6" s="1"/>
  <c r="BK58" i="6" s="1"/>
  <c r="BL58" i="6" s="1"/>
  <c r="BM58" i="6" s="1"/>
  <c r="BN58" i="6" s="1"/>
  <c r="BO58" i="6" s="1"/>
  <c r="BP58" i="6" s="1"/>
  <c r="BQ58" i="6" s="1"/>
  <c r="BR58" i="6" s="1"/>
  <c r="BS58" i="6" s="1"/>
  <c r="BT58" i="6" s="1"/>
  <c r="BU58" i="6" s="1"/>
  <c r="BV58" i="6" s="1"/>
  <c r="BW58" i="6" s="1"/>
  <c r="BX58" i="6" s="1"/>
  <c r="BY58" i="6" s="1"/>
  <c r="BZ58" i="6" s="1"/>
  <c r="CA58" i="6" s="1"/>
  <c r="CB58" i="6" s="1"/>
  <c r="CC58" i="6" s="1"/>
  <c r="CD58" i="6" s="1"/>
  <c r="CE58" i="6" s="1"/>
  <c r="CF58" i="6" s="1"/>
  <c r="CG58" i="6" s="1"/>
  <c r="CH58" i="6" s="1"/>
  <c r="CI58" i="6" s="1"/>
  <c r="CJ58" i="6" s="1"/>
  <c r="CK58" i="6" s="1"/>
  <c r="CL58" i="6" s="1"/>
  <c r="CM58" i="6" s="1"/>
  <c r="CN58" i="6" s="1"/>
  <c r="CO58" i="6" s="1"/>
  <c r="U52" i="6"/>
  <c r="S57" i="6"/>
  <c r="T57" i="6" s="1"/>
  <c r="U57" i="6" s="1"/>
  <c r="V57" i="6" s="1"/>
  <c r="W57" i="6" s="1"/>
  <c r="X57" i="6" s="1"/>
  <c r="Y57" i="6" s="1"/>
  <c r="Z57" i="6" s="1"/>
  <c r="AA57" i="6" s="1"/>
  <c r="AB57" i="6" s="1"/>
  <c r="AC57" i="6" s="1"/>
  <c r="AD57" i="6" s="1"/>
  <c r="AE57" i="6" s="1"/>
  <c r="AF57" i="6" s="1"/>
  <c r="AG57" i="6" s="1"/>
  <c r="AH57" i="6" s="1"/>
  <c r="AI57" i="6" s="1"/>
  <c r="AJ57" i="6" s="1"/>
  <c r="AK57" i="6" s="1"/>
  <c r="AL57" i="6" s="1"/>
  <c r="AM57" i="6" s="1"/>
  <c r="AN57" i="6" s="1"/>
  <c r="AO57" i="6" s="1"/>
  <c r="AP57" i="6" s="1"/>
  <c r="AQ57" i="6" s="1"/>
  <c r="AR57" i="6" s="1"/>
  <c r="AS57" i="6" s="1"/>
  <c r="AT57" i="6" s="1"/>
  <c r="AU57" i="6" s="1"/>
  <c r="AV57" i="6" s="1"/>
  <c r="AW57" i="6" s="1"/>
  <c r="AX57" i="6" s="1"/>
  <c r="AY57" i="6" s="1"/>
  <c r="AZ57" i="6" s="1"/>
  <c r="BA57" i="6" s="1"/>
  <c r="BB57" i="6" s="1"/>
  <c r="BC57" i="6" s="1"/>
  <c r="BD57" i="6" s="1"/>
  <c r="BE57" i="6" s="1"/>
  <c r="BF57" i="6" s="1"/>
  <c r="BG57" i="6" s="1"/>
  <c r="BH57" i="6" s="1"/>
  <c r="BI57" i="6" s="1"/>
  <c r="BJ57" i="6" s="1"/>
  <c r="BK57" i="6" s="1"/>
  <c r="BL57" i="6" s="1"/>
  <c r="BM57" i="6" s="1"/>
  <c r="BN57" i="6" s="1"/>
  <c r="BO57" i="6" s="1"/>
  <c r="BP57" i="6" s="1"/>
  <c r="BQ57" i="6" s="1"/>
  <c r="BR57" i="6" s="1"/>
  <c r="BS57" i="6" s="1"/>
  <c r="BT57" i="6" s="1"/>
  <c r="BU57" i="6" s="1"/>
  <c r="BV57" i="6" s="1"/>
  <c r="BW57" i="6" s="1"/>
  <c r="BX57" i="6" s="1"/>
  <c r="BY57" i="6" s="1"/>
  <c r="BZ57" i="6" s="1"/>
  <c r="CA57" i="6" s="1"/>
  <c r="CB57" i="6" s="1"/>
  <c r="CC57" i="6" s="1"/>
  <c r="CD57" i="6" s="1"/>
  <c r="CE57" i="6" s="1"/>
  <c r="CF57" i="6" s="1"/>
  <c r="CG57" i="6" s="1"/>
  <c r="CH57" i="6" s="1"/>
  <c r="CI57" i="6" s="1"/>
  <c r="CJ57" i="6" s="1"/>
  <c r="CK57" i="6" s="1"/>
  <c r="CL57" i="6" s="1"/>
  <c r="CM57" i="6" s="1"/>
  <c r="CN57" i="6" s="1"/>
  <c r="CO57" i="6" s="1"/>
  <c r="S139" i="6"/>
  <c r="T139" i="6" s="1"/>
  <c r="U139" i="6" s="1"/>
  <c r="V139" i="6" s="1"/>
  <c r="W139" i="6" s="1"/>
  <c r="X139" i="6" s="1"/>
  <c r="Y139" i="6" s="1"/>
  <c r="Z139" i="6" s="1"/>
  <c r="AA139" i="6" s="1"/>
  <c r="AB139" i="6" s="1"/>
  <c r="AC139" i="6" s="1"/>
  <c r="AD139" i="6" s="1"/>
  <c r="AE139" i="6" s="1"/>
  <c r="AF139" i="6" s="1"/>
  <c r="AG139" i="6" s="1"/>
  <c r="AH139" i="6" s="1"/>
  <c r="AI139" i="6" s="1"/>
  <c r="AJ139" i="6" s="1"/>
  <c r="AK139" i="6" s="1"/>
  <c r="AL139" i="6" s="1"/>
  <c r="AM139" i="6" s="1"/>
  <c r="AN139" i="6" s="1"/>
  <c r="AO139" i="6" s="1"/>
  <c r="AP139" i="6" s="1"/>
  <c r="AQ139" i="6" s="1"/>
  <c r="AR139" i="6" s="1"/>
  <c r="AS139" i="6" s="1"/>
  <c r="AT139" i="6" s="1"/>
  <c r="AU139" i="6" s="1"/>
  <c r="AV139" i="6" s="1"/>
  <c r="AW139" i="6" s="1"/>
  <c r="AX139" i="6" s="1"/>
  <c r="AY139" i="6" s="1"/>
  <c r="AZ139" i="6" s="1"/>
  <c r="BA139" i="6" s="1"/>
  <c r="BB139" i="6" s="1"/>
  <c r="BC139" i="6" s="1"/>
  <c r="BD139" i="6" s="1"/>
  <c r="BE139" i="6" s="1"/>
  <c r="BF139" i="6" s="1"/>
  <c r="BG139" i="6" s="1"/>
  <c r="BH139" i="6" s="1"/>
  <c r="BI139" i="6" s="1"/>
  <c r="BJ139" i="6" s="1"/>
  <c r="BK139" i="6" s="1"/>
  <c r="BL139" i="6" s="1"/>
  <c r="BM139" i="6" s="1"/>
  <c r="BN139" i="6" s="1"/>
  <c r="BO139" i="6" s="1"/>
  <c r="BP139" i="6" s="1"/>
  <c r="BQ139" i="6" s="1"/>
  <c r="BR139" i="6" s="1"/>
  <c r="BS139" i="6" s="1"/>
  <c r="BT139" i="6" s="1"/>
  <c r="BU139" i="6" s="1"/>
  <c r="BV139" i="6" s="1"/>
  <c r="BW139" i="6" s="1"/>
  <c r="BX139" i="6" s="1"/>
  <c r="BY139" i="6" s="1"/>
  <c r="BZ139" i="6" s="1"/>
  <c r="CA139" i="6" s="1"/>
  <c r="CB139" i="6" s="1"/>
  <c r="CC139" i="6" s="1"/>
  <c r="CD139" i="6" s="1"/>
  <c r="CE139" i="6" s="1"/>
  <c r="CF139" i="6" s="1"/>
  <c r="CG139" i="6" s="1"/>
  <c r="CH139" i="6" s="1"/>
  <c r="CI139" i="6" s="1"/>
  <c r="CJ139" i="6" s="1"/>
  <c r="CK139" i="6" s="1"/>
  <c r="CL139" i="6" s="1"/>
  <c r="CM139" i="6" s="1"/>
  <c r="CN139" i="6" s="1"/>
  <c r="CO139" i="6" s="1"/>
  <c r="AD47" i="6"/>
  <c r="T138" i="6"/>
  <c r="U129" i="6"/>
  <c r="T133" i="6"/>
  <c r="T134" i="6" s="1"/>
  <c r="AE16" i="6"/>
  <c r="AB25" i="6" l="1"/>
  <c r="AB27" i="6" s="1"/>
  <c r="AB100" i="6"/>
  <c r="AC18" i="6"/>
  <c r="S142" i="6"/>
  <c r="S143" i="6" s="1"/>
  <c r="AE47" i="6"/>
  <c r="T60" i="6"/>
  <c r="AF16" i="6"/>
  <c r="V52" i="6"/>
  <c r="U60" i="6"/>
  <c r="V129" i="6"/>
  <c r="U133" i="6"/>
  <c r="U134" i="6" s="1"/>
  <c r="U138" i="6"/>
  <c r="T142" i="6"/>
  <c r="T143" i="6" s="1"/>
  <c r="S60" i="6"/>
  <c r="AC25" i="6" l="1"/>
  <c r="AC27" i="6" s="1"/>
  <c r="AC100" i="6"/>
  <c r="AD18" i="6"/>
  <c r="U65" i="6"/>
  <c r="U101" i="6" s="1"/>
  <c r="U103" i="6" s="1"/>
  <c r="U62" i="6"/>
  <c r="U67" i="6"/>
  <c r="U69" i="6" s="1"/>
  <c r="U105" i="5" s="1"/>
  <c r="U107" i="5" s="1"/>
  <c r="V114" i="5" s="1"/>
  <c r="V123" i="5" s="1"/>
  <c r="V147" i="5" s="1"/>
  <c r="W52" i="6"/>
  <c r="V60" i="6"/>
  <c r="AG16" i="6"/>
  <c r="S65" i="6"/>
  <c r="S101" i="6" s="1"/>
  <c r="S103" i="6" s="1"/>
  <c r="S62" i="6"/>
  <c r="S67" i="6"/>
  <c r="S69" i="6" s="1"/>
  <c r="S105" i="5" s="1"/>
  <c r="S107" i="5" s="1"/>
  <c r="T114" i="5" s="1"/>
  <c r="T123" i="5" s="1"/>
  <c r="T147" i="5" s="1"/>
  <c r="V138" i="6"/>
  <c r="U142" i="6"/>
  <c r="U143" i="6" s="1"/>
  <c r="T62" i="6"/>
  <c r="T65" i="6"/>
  <c r="T101" i="6" s="1"/>
  <c r="T103" i="6" s="1"/>
  <c r="T67" i="6"/>
  <c r="T69" i="6" s="1"/>
  <c r="T105" i="5" s="1"/>
  <c r="T107" i="5" s="1"/>
  <c r="U114" i="5" s="1"/>
  <c r="U123" i="5" s="1"/>
  <c r="U147" i="5" s="1"/>
  <c r="W129" i="6"/>
  <c r="V133" i="6"/>
  <c r="V134" i="6" s="1"/>
  <c r="AF47" i="6"/>
  <c r="AD25" i="6" l="1"/>
  <c r="AD27" i="6" s="1"/>
  <c r="AE18" i="6"/>
  <c r="AD100" i="6"/>
  <c r="T107" i="6"/>
  <c r="T105" i="6"/>
  <c r="T19" i="12" s="1"/>
  <c r="T17" i="12"/>
  <c r="S107" i="6"/>
  <c r="S17" i="12"/>
  <c r="S105" i="6"/>
  <c r="S19" i="12" s="1"/>
  <c r="T34" i="12"/>
  <c r="T149" i="5"/>
  <c r="T151" i="5" s="1"/>
  <c r="AH16" i="6"/>
  <c r="V65" i="6"/>
  <c r="V101" i="6" s="1"/>
  <c r="V103" i="6" s="1"/>
  <c r="V62" i="6"/>
  <c r="V67" i="6"/>
  <c r="V69" i="6" s="1"/>
  <c r="V105" i="5" s="1"/>
  <c r="V107" i="5" s="1"/>
  <c r="W114" i="5" s="1"/>
  <c r="W123" i="5" s="1"/>
  <c r="W147" i="5" s="1"/>
  <c r="AG47" i="6"/>
  <c r="X52" i="6"/>
  <c r="W60" i="6"/>
  <c r="V149" i="5"/>
  <c r="V151" i="5" s="1"/>
  <c r="V34" i="12"/>
  <c r="X129" i="6"/>
  <c r="W133" i="6"/>
  <c r="W134" i="6" s="1"/>
  <c r="W138" i="6"/>
  <c r="V142" i="6"/>
  <c r="V143" i="6" s="1"/>
  <c r="U34" i="12"/>
  <c r="U149" i="5"/>
  <c r="U151" i="5" s="1"/>
  <c r="U107" i="6"/>
  <c r="U105" i="6"/>
  <c r="U19" i="12" s="1"/>
  <c r="U17" i="12"/>
  <c r="AE25" i="6" l="1"/>
  <c r="AE27" i="6" s="1"/>
  <c r="AF18" i="6"/>
  <c r="AE100" i="6"/>
  <c r="AH47" i="6"/>
  <c r="V107" i="6"/>
  <c r="V17" i="12"/>
  <c r="V105" i="6"/>
  <c r="V19" i="12" s="1"/>
  <c r="W34" i="12"/>
  <c r="W149" i="5"/>
  <c r="W151" i="5" s="1"/>
  <c r="X138" i="6"/>
  <c r="W142" i="6"/>
  <c r="W143" i="6" s="1"/>
  <c r="Y129" i="6"/>
  <c r="X133" i="6"/>
  <c r="X134" i="6" s="1"/>
  <c r="Y52" i="6"/>
  <c r="X60" i="6"/>
  <c r="AI16" i="6"/>
  <c r="W62" i="6"/>
  <c r="W65" i="6"/>
  <c r="W101" i="6" s="1"/>
  <c r="W103" i="6" s="1"/>
  <c r="W67" i="6"/>
  <c r="W69" i="6" s="1"/>
  <c r="W105" i="5" s="1"/>
  <c r="W107" i="5" s="1"/>
  <c r="X114" i="5" s="1"/>
  <c r="X123" i="5" s="1"/>
  <c r="X147" i="5" s="1"/>
  <c r="AF25" i="6" l="1"/>
  <c r="AF27" i="6" s="1"/>
  <c r="AG18" i="6"/>
  <c r="AF100" i="6"/>
  <c r="W107" i="6"/>
  <c r="W17" i="12"/>
  <c r="W105" i="6"/>
  <c r="W19" i="12" s="1"/>
  <c r="Z52" i="6"/>
  <c r="Y60" i="6"/>
  <c r="Z129" i="6"/>
  <c r="Y133" i="6"/>
  <c r="Y134" i="6" s="1"/>
  <c r="Y138" i="6"/>
  <c r="X142" i="6"/>
  <c r="X143" i="6" s="1"/>
  <c r="X34" i="12"/>
  <c r="X149" i="5"/>
  <c r="X151" i="5" s="1"/>
  <c r="X62" i="6"/>
  <c r="X65" i="6"/>
  <c r="X101" i="6" s="1"/>
  <c r="X103" i="6" s="1"/>
  <c r="X67" i="6"/>
  <c r="X69" i="6" s="1"/>
  <c r="X105" i="5" s="1"/>
  <c r="X107" i="5" s="1"/>
  <c r="Y114" i="5" s="1"/>
  <c r="Y123" i="5" s="1"/>
  <c r="Y147" i="5" s="1"/>
  <c r="AJ16" i="6"/>
  <c r="AI47" i="6"/>
  <c r="AG25" i="6" l="1"/>
  <c r="AG27" i="6" s="1"/>
  <c r="AH18" i="6"/>
  <c r="AG100" i="6"/>
  <c r="Y149" i="5"/>
  <c r="Y151" i="5" s="1"/>
  <c r="Y34" i="12"/>
  <c r="AA129" i="6"/>
  <c r="Z133" i="6"/>
  <c r="Z134" i="6" s="1"/>
  <c r="AA52" i="6"/>
  <c r="Z60" i="6"/>
  <c r="X107" i="6"/>
  <c r="X17" i="12"/>
  <c r="X105" i="6"/>
  <c r="X19" i="12" s="1"/>
  <c r="Z138" i="6"/>
  <c r="Y142" i="6"/>
  <c r="Y143" i="6" s="1"/>
  <c r="AK16" i="6"/>
  <c r="Y65" i="6"/>
  <c r="Y101" i="6" s="1"/>
  <c r="Y103" i="6" s="1"/>
  <c r="Y62" i="6"/>
  <c r="Y67" i="6"/>
  <c r="Y69" i="6" s="1"/>
  <c r="Y105" i="5" s="1"/>
  <c r="Y107" i="5" s="1"/>
  <c r="Z114" i="5" s="1"/>
  <c r="Z123" i="5" s="1"/>
  <c r="Z147" i="5" s="1"/>
  <c r="AJ47" i="6"/>
  <c r="AH25" i="6" l="1"/>
  <c r="AH27" i="6" s="1"/>
  <c r="AH100" i="6"/>
  <c r="AI18" i="6"/>
  <c r="Z65" i="6"/>
  <c r="Z101" i="6" s="1"/>
  <c r="Z103" i="6" s="1"/>
  <c r="Z62" i="6"/>
  <c r="Z67" i="6"/>
  <c r="Z69" i="6" s="1"/>
  <c r="Z105" i="5" s="1"/>
  <c r="Z107" i="5" s="1"/>
  <c r="AA114" i="5" s="1"/>
  <c r="AA123" i="5" s="1"/>
  <c r="AA147" i="5" s="1"/>
  <c r="AB52" i="6"/>
  <c r="AA60" i="6"/>
  <c r="AB129" i="6"/>
  <c r="AA133" i="6"/>
  <c r="AA134" i="6" s="1"/>
  <c r="Y107" i="6"/>
  <c r="Y17" i="12"/>
  <c r="Y105" i="6"/>
  <c r="Y19" i="12" s="1"/>
  <c r="AL16" i="6"/>
  <c r="Z34" i="12"/>
  <c r="Z149" i="5"/>
  <c r="Z151" i="5" s="1"/>
  <c r="AA138" i="6"/>
  <c r="Z142" i="6"/>
  <c r="Z143" i="6" s="1"/>
  <c r="AK47" i="6"/>
  <c r="AI25" i="6" l="1"/>
  <c r="AI27" i="6" s="1"/>
  <c r="AJ18" i="6"/>
  <c r="AI100" i="6"/>
  <c r="AA65" i="6"/>
  <c r="AA101" i="6" s="1"/>
  <c r="AA103" i="6" s="1"/>
  <c r="AA62" i="6"/>
  <c r="AA67" i="6"/>
  <c r="AA69" i="6" s="1"/>
  <c r="AA105" i="5" s="1"/>
  <c r="AA107" i="5" s="1"/>
  <c r="AB114" i="5" s="1"/>
  <c r="AB123" i="5" s="1"/>
  <c r="AB147" i="5" s="1"/>
  <c r="AC52" i="6"/>
  <c r="AB60" i="6"/>
  <c r="AM16" i="6"/>
  <c r="AC129" i="6"/>
  <c r="AB133" i="6"/>
  <c r="AB134" i="6" s="1"/>
  <c r="AA149" i="5"/>
  <c r="AA151" i="5" s="1"/>
  <c r="AA34" i="12"/>
  <c r="AL47" i="6"/>
  <c r="AB138" i="6"/>
  <c r="AA142" i="6"/>
  <c r="AA143" i="6" s="1"/>
  <c r="Z107" i="6"/>
  <c r="Z105" i="6"/>
  <c r="Z19" i="12" s="1"/>
  <c r="Z17" i="12"/>
  <c r="AJ25" i="6" l="1"/>
  <c r="AJ27" i="6" s="1"/>
  <c r="AK18" i="6"/>
  <c r="AJ100" i="6"/>
  <c r="AD129" i="6"/>
  <c r="AC133" i="6"/>
  <c r="AC134" i="6" s="1"/>
  <c r="AD52" i="6"/>
  <c r="AC60" i="6"/>
  <c r="AM47" i="6"/>
  <c r="AB34" i="12"/>
  <c r="AB149" i="5"/>
  <c r="AB151" i="5" s="1"/>
  <c r="AN16" i="6"/>
  <c r="AB65" i="6"/>
  <c r="AB101" i="6" s="1"/>
  <c r="AB103" i="6" s="1"/>
  <c r="AB62" i="6"/>
  <c r="AB67" i="6"/>
  <c r="AB69" i="6" s="1"/>
  <c r="AB105" i="5" s="1"/>
  <c r="AB107" i="5" s="1"/>
  <c r="AC114" i="5" s="1"/>
  <c r="AC123" i="5" s="1"/>
  <c r="AC147" i="5" s="1"/>
  <c r="AC138" i="6"/>
  <c r="AB142" i="6"/>
  <c r="AB143" i="6" s="1"/>
  <c r="AA107" i="6"/>
  <c r="AA17" i="12"/>
  <c r="AA105" i="6"/>
  <c r="AA19" i="12" s="1"/>
  <c r="AK25" i="6" l="1"/>
  <c r="AK27" i="6" s="1"/>
  <c r="AL18" i="6"/>
  <c r="AK100" i="6"/>
  <c r="AC34" i="12"/>
  <c r="AC149" i="5"/>
  <c r="AC151" i="5" s="1"/>
  <c r="AN47" i="6"/>
  <c r="AC62" i="6"/>
  <c r="AC65" i="6"/>
  <c r="AC101" i="6" s="1"/>
  <c r="AC103" i="6" s="1"/>
  <c r="AC67" i="6"/>
  <c r="AC69" i="6" s="1"/>
  <c r="AC105" i="5" s="1"/>
  <c r="AC107" i="5" s="1"/>
  <c r="AD114" i="5" s="1"/>
  <c r="AD123" i="5" s="1"/>
  <c r="AD147" i="5" s="1"/>
  <c r="AB107" i="6"/>
  <c r="AB17" i="12"/>
  <c r="AB105" i="6"/>
  <c r="AB19" i="12" s="1"/>
  <c r="AO16" i="6"/>
  <c r="AE52" i="6"/>
  <c r="AD60" i="6"/>
  <c r="AD138" i="6"/>
  <c r="AC142" i="6"/>
  <c r="AC143" i="6" s="1"/>
  <c r="AE129" i="6"/>
  <c r="AD133" i="6"/>
  <c r="AD134" i="6" s="1"/>
  <c r="AL25" i="6" l="1"/>
  <c r="AL27" i="6" s="1"/>
  <c r="AM18" i="6"/>
  <c r="AL100" i="6"/>
  <c r="AC107" i="6"/>
  <c r="AC17" i="12"/>
  <c r="AC105" i="6"/>
  <c r="AC19" i="12" s="1"/>
  <c r="AD65" i="6"/>
  <c r="AD101" i="6" s="1"/>
  <c r="AD103" i="6" s="1"/>
  <c r="AD62" i="6"/>
  <c r="AD67" i="6"/>
  <c r="AD69" i="6" s="1"/>
  <c r="AD105" i="5" s="1"/>
  <c r="AD107" i="5" s="1"/>
  <c r="AE114" i="5" s="1"/>
  <c r="AE123" i="5" s="1"/>
  <c r="AE147" i="5" s="1"/>
  <c r="AD149" i="5"/>
  <c r="AD151" i="5" s="1"/>
  <c r="AD34" i="12"/>
  <c r="AF129" i="6"/>
  <c r="AE133" i="6"/>
  <c r="AE134" i="6" s="1"/>
  <c r="AP16" i="6"/>
  <c r="AO47" i="6"/>
  <c r="AF52" i="6"/>
  <c r="AE60" i="6"/>
  <c r="AE138" i="6"/>
  <c r="AD142" i="6"/>
  <c r="AD143" i="6" s="1"/>
  <c r="AM25" i="6" l="1"/>
  <c r="AM27" i="6" s="1"/>
  <c r="AN18" i="6"/>
  <c r="AM100" i="6"/>
  <c r="AG129" i="6"/>
  <c r="AF133" i="6"/>
  <c r="AF134" i="6" s="1"/>
  <c r="AP47" i="6"/>
  <c r="AE34" i="12"/>
  <c r="AE149" i="5"/>
  <c r="AE151" i="5" s="1"/>
  <c r="AD107" i="6"/>
  <c r="AD17" i="12"/>
  <c r="AD105" i="6"/>
  <c r="AD19" i="12" s="1"/>
  <c r="AF138" i="6"/>
  <c r="AE142" i="6"/>
  <c r="AE143" i="6" s="1"/>
  <c r="AE62" i="6"/>
  <c r="AE65" i="6"/>
  <c r="AE101" i="6" s="1"/>
  <c r="AE103" i="6" s="1"/>
  <c r="AE67" i="6"/>
  <c r="AE69" i="6" s="1"/>
  <c r="AE105" i="5" s="1"/>
  <c r="AE107" i="5" s="1"/>
  <c r="AF114" i="5" s="1"/>
  <c r="AF123" i="5" s="1"/>
  <c r="AF147" i="5" s="1"/>
  <c r="AQ16" i="6"/>
  <c r="AG52" i="6"/>
  <c r="AF60" i="6"/>
  <c r="AN25" i="6" l="1"/>
  <c r="AN27" i="6" s="1"/>
  <c r="AN100" i="6"/>
  <c r="AO18" i="6"/>
  <c r="AF149" i="5"/>
  <c r="AF151" i="5" s="1"/>
  <c r="AF34" i="12"/>
  <c r="AE107" i="6"/>
  <c r="AE17" i="12"/>
  <c r="AE105" i="6"/>
  <c r="AE19" i="12" s="1"/>
  <c r="AG138" i="6"/>
  <c r="AF142" i="6"/>
  <c r="AF143" i="6" s="1"/>
  <c r="AQ47" i="6"/>
  <c r="AF65" i="6"/>
  <c r="AF101" i="6" s="1"/>
  <c r="AF103" i="6" s="1"/>
  <c r="AF62" i="6"/>
  <c r="AF67" i="6"/>
  <c r="AF69" i="6" s="1"/>
  <c r="AF105" i="5" s="1"/>
  <c r="AF107" i="5" s="1"/>
  <c r="AG114" i="5" s="1"/>
  <c r="AG123" i="5" s="1"/>
  <c r="AG147" i="5" s="1"/>
  <c r="AH52" i="6"/>
  <c r="AG60" i="6"/>
  <c r="AH129" i="6"/>
  <c r="AG133" i="6"/>
  <c r="AG134" i="6" s="1"/>
  <c r="AR16" i="6"/>
  <c r="AO25" i="6" l="1"/>
  <c r="AO27" i="6" s="1"/>
  <c r="AP18" i="6"/>
  <c r="AO100" i="6"/>
  <c r="AG65" i="6"/>
  <c r="AG101" i="6" s="1"/>
  <c r="AG103" i="6" s="1"/>
  <c r="AG62" i="6"/>
  <c r="AG67" i="6"/>
  <c r="AG69" i="6" s="1"/>
  <c r="AG105" i="5" s="1"/>
  <c r="AG107" i="5" s="1"/>
  <c r="AH114" i="5" s="1"/>
  <c r="AH123" i="5" s="1"/>
  <c r="AH147" i="5" s="1"/>
  <c r="AI52" i="6"/>
  <c r="AH60" i="6"/>
  <c r="AG34" i="12"/>
  <c r="AG149" i="5"/>
  <c r="AG151" i="5" s="1"/>
  <c r="AR47" i="6"/>
  <c r="AH138" i="6"/>
  <c r="AG142" i="6"/>
  <c r="AG143" i="6" s="1"/>
  <c r="AS16" i="6"/>
  <c r="AF107" i="6"/>
  <c r="AF17" i="12"/>
  <c r="AF105" i="6"/>
  <c r="AF19" i="12" s="1"/>
  <c r="AI129" i="6"/>
  <c r="AH133" i="6"/>
  <c r="AH134" i="6" s="1"/>
  <c r="AP25" i="6" l="1"/>
  <c r="AP27" i="6" s="1"/>
  <c r="AP100" i="6"/>
  <c r="AQ18" i="6"/>
  <c r="AT16" i="6"/>
  <c r="AI138" i="6"/>
  <c r="AH142" i="6"/>
  <c r="AH143" i="6" s="1"/>
  <c r="AS47" i="6"/>
  <c r="AH65" i="6"/>
  <c r="AH101" i="6" s="1"/>
  <c r="AH103" i="6" s="1"/>
  <c r="AH62" i="6"/>
  <c r="AH67" i="6"/>
  <c r="AH69" i="6" s="1"/>
  <c r="AH105" i="5" s="1"/>
  <c r="AH107" i="5" s="1"/>
  <c r="AI114" i="5" s="1"/>
  <c r="AI123" i="5" s="1"/>
  <c r="AI147" i="5" s="1"/>
  <c r="AJ129" i="6"/>
  <c r="AI133" i="6"/>
  <c r="AI134" i="6" s="1"/>
  <c r="AJ52" i="6"/>
  <c r="AI60" i="6"/>
  <c r="AH149" i="5"/>
  <c r="AH151" i="5" s="1"/>
  <c r="AH34" i="12"/>
  <c r="AG107" i="6"/>
  <c r="AG105" i="6"/>
  <c r="AG19" i="12" s="1"/>
  <c r="AG17" i="12"/>
  <c r="AQ25" i="6" l="1"/>
  <c r="AQ27" i="6" s="1"/>
  <c r="AR18" i="6"/>
  <c r="AQ100" i="6"/>
  <c r="AI149" i="5"/>
  <c r="AI151" i="5" s="1"/>
  <c r="AI34" i="12"/>
  <c r="AH107" i="6"/>
  <c r="AH105" i="6"/>
  <c r="AH19" i="12" s="1"/>
  <c r="AH17" i="12"/>
  <c r="AK129" i="6"/>
  <c r="AJ133" i="6"/>
  <c r="AJ134" i="6" s="1"/>
  <c r="AT47" i="6"/>
  <c r="AK52" i="6"/>
  <c r="AJ60" i="6"/>
  <c r="AJ138" i="6"/>
  <c r="AI142" i="6"/>
  <c r="AI143" i="6" s="1"/>
  <c r="AI62" i="6"/>
  <c r="AI65" i="6"/>
  <c r="AI101" i="6" s="1"/>
  <c r="AI103" i="6" s="1"/>
  <c r="AI67" i="6"/>
  <c r="AI69" i="6" s="1"/>
  <c r="AI105" i="5" s="1"/>
  <c r="AI107" i="5" s="1"/>
  <c r="AJ114" i="5" s="1"/>
  <c r="AJ123" i="5" s="1"/>
  <c r="AJ147" i="5" s="1"/>
  <c r="AU16" i="6"/>
  <c r="AR25" i="6" l="1"/>
  <c r="AR27" i="6" s="1"/>
  <c r="AR100" i="6"/>
  <c r="AS18" i="6"/>
  <c r="AJ62" i="6"/>
  <c r="AJ65" i="6"/>
  <c r="AJ101" i="6" s="1"/>
  <c r="AJ103" i="6" s="1"/>
  <c r="AJ67" i="6"/>
  <c r="AJ69" i="6" s="1"/>
  <c r="AJ105" i="5" s="1"/>
  <c r="AJ107" i="5" s="1"/>
  <c r="AK114" i="5" s="1"/>
  <c r="AK123" i="5" s="1"/>
  <c r="AK147" i="5" s="1"/>
  <c r="AL52" i="6"/>
  <c r="AK60" i="6"/>
  <c r="AU47" i="6"/>
  <c r="AV16" i="6"/>
  <c r="AL129" i="6"/>
  <c r="AK133" i="6"/>
  <c r="AK134" i="6" s="1"/>
  <c r="AJ149" i="5"/>
  <c r="AJ151" i="5" s="1"/>
  <c r="AJ34" i="12"/>
  <c r="AI107" i="6"/>
  <c r="AI17" i="12"/>
  <c r="AI105" i="6"/>
  <c r="AI19" i="12" s="1"/>
  <c r="AK138" i="6"/>
  <c r="AJ142" i="6"/>
  <c r="AJ143" i="6" s="1"/>
  <c r="AS25" i="6" l="1"/>
  <c r="AS27" i="6" s="1"/>
  <c r="AT18" i="6"/>
  <c r="AS100" i="6"/>
  <c r="AW16" i="6"/>
  <c r="AV47" i="6"/>
  <c r="AM129" i="6"/>
  <c r="AL133" i="6"/>
  <c r="AL134" i="6" s="1"/>
  <c r="AL138" i="6"/>
  <c r="AK142" i="6"/>
  <c r="AK143" i="6" s="1"/>
  <c r="AK65" i="6"/>
  <c r="AK101" i="6" s="1"/>
  <c r="AK103" i="6" s="1"/>
  <c r="AK62" i="6"/>
  <c r="AK67" i="6"/>
  <c r="AK69" i="6" s="1"/>
  <c r="AK105" i="5" s="1"/>
  <c r="AK107" i="5" s="1"/>
  <c r="AL114" i="5" s="1"/>
  <c r="AL123" i="5" s="1"/>
  <c r="AL147" i="5" s="1"/>
  <c r="AM52" i="6"/>
  <c r="AL60" i="6"/>
  <c r="AK34" i="12"/>
  <c r="AK149" i="5"/>
  <c r="AK151" i="5" s="1"/>
  <c r="AJ107" i="6"/>
  <c r="AJ105" i="6"/>
  <c r="AJ19" i="12" s="1"/>
  <c r="AJ17" i="12"/>
  <c r="AT25" i="6" l="1"/>
  <c r="AT27" i="6" s="1"/>
  <c r="AU18" i="6"/>
  <c r="AT100" i="6"/>
  <c r="AK107" i="6"/>
  <c r="AK105" i="6"/>
  <c r="AK19" i="12" s="1"/>
  <c r="AK17" i="12"/>
  <c r="AM138" i="6"/>
  <c r="AL142" i="6"/>
  <c r="AL143" i="6" s="1"/>
  <c r="AL34" i="12"/>
  <c r="AL149" i="5"/>
  <c r="AL151" i="5" s="1"/>
  <c r="AN129" i="6"/>
  <c r="AM133" i="6"/>
  <c r="AM134" i="6" s="1"/>
  <c r="AN52" i="6"/>
  <c r="AM60" i="6"/>
  <c r="AW47" i="6"/>
  <c r="AX16" i="6"/>
  <c r="AL65" i="6"/>
  <c r="AL101" i="6" s="1"/>
  <c r="AL103" i="6" s="1"/>
  <c r="AL62" i="6"/>
  <c r="AL67" i="6"/>
  <c r="AL69" i="6" s="1"/>
  <c r="AL105" i="5" s="1"/>
  <c r="AL107" i="5" s="1"/>
  <c r="AM114" i="5" s="1"/>
  <c r="AM123" i="5" s="1"/>
  <c r="AM147" i="5" s="1"/>
  <c r="AU25" i="6" l="1"/>
  <c r="AU27" i="6" s="1"/>
  <c r="AV18" i="6"/>
  <c r="AU100" i="6"/>
  <c r="AX47" i="6"/>
  <c r="AO129" i="6"/>
  <c r="AN133" i="6"/>
  <c r="AN134" i="6" s="1"/>
  <c r="AM149" i="5"/>
  <c r="AM151" i="5" s="1"/>
  <c r="AM34" i="12"/>
  <c r="AO52" i="6"/>
  <c r="AN60" i="6"/>
  <c r="AL107" i="6"/>
  <c r="AL17" i="12"/>
  <c r="AL105" i="6"/>
  <c r="AL19" i="12" s="1"/>
  <c r="AN138" i="6"/>
  <c r="AM142" i="6"/>
  <c r="AM143" i="6" s="1"/>
  <c r="AM65" i="6"/>
  <c r="AM101" i="6" s="1"/>
  <c r="AM103" i="6" s="1"/>
  <c r="AM62" i="6"/>
  <c r="AM67" i="6"/>
  <c r="AM69" i="6" s="1"/>
  <c r="AM105" i="5" s="1"/>
  <c r="AM107" i="5" s="1"/>
  <c r="AN114" i="5" s="1"/>
  <c r="AN123" i="5" s="1"/>
  <c r="AN147" i="5" s="1"/>
  <c r="AY16" i="6"/>
  <c r="AV25" i="6" l="1"/>
  <c r="AV27" i="6" s="1"/>
  <c r="AW18" i="6"/>
  <c r="AV100" i="6"/>
  <c r="AM107" i="6"/>
  <c r="AM17" i="12"/>
  <c r="AM105" i="6"/>
  <c r="AM19" i="12" s="1"/>
  <c r="AN65" i="6"/>
  <c r="AN101" i="6" s="1"/>
  <c r="AN103" i="6" s="1"/>
  <c r="AN62" i="6"/>
  <c r="AN67" i="6"/>
  <c r="AN69" i="6" s="1"/>
  <c r="AN105" i="5" s="1"/>
  <c r="AN107" i="5" s="1"/>
  <c r="AO114" i="5" s="1"/>
  <c r="AO123" i="5" s="1"/>
  <c r="AO147" i="5" s="1"/>
  <c r="AP52" i="6"/>
  <c r="AO60" i="6"/>
  <c r="AO138" i="6"/>
  <c r="AN142" i="6"/>
  <c r="AN143" i="6" s="1"/>
  <c r="AZ16" i="6"/>
  <c r="AP129" i="6"/>
  <c r="AO133" i="6"/>
  <c r="AO134" i="6" s="1"/>
  <c r="AN149" i="5"/>
  <c r="AN151" i="5" s="1"/>
  <c r="AN34" i="12"/>
  <c r="AY47" i="6"/>
  <c r="AW25" i="6" l="1"/>
  <c r="AW27" i="6" s="1"/>
  <c r="AX18" i="6"/>
  <c r="AW100" i="6"/>
  <c r="BA16" i="6"/>
  <c r="AO65" i="6"/>
  <c r="AO101" i="6" s="1"/>
  <c r="AO103" i="6" s="1"/>
  <c r="AO62" i="6"/>
  <c r="AO67" i="6"/>
  <c r="AO69" i="6" s="1"/>
  <c r="AO105" i="5" s="1"/>
  <c r="AO107" i="5" s="1"/>
  <c r="AP114" i="5" s="1"/>
  <c r="AP123" i="5" s="1"/>
  <c r="AP147" i="5" s="1"/>
  <c r="AQ52" i="6"/>
  <c r="AP60" i="6"/>
  <c r="AO34" i="12"/>
  <c r="AO149" i="5"/>
  <c r="AO151" i="5" s="1"/>
  <c r="AN107" i="6"/>
  <c r="AN105" i="6"/>
  <c r="AN19" i="12" s="1"/>
  <c r="AN17" i="12"/>
  <c r="AP138" i="6"/>
  <c r="AO142" i="6"/>
  <c r="AO143" i="6" s="1"/>
  <c r="AZ47" i="6"/>
  <c r="AQ129" i="6"/>
  <c r="AP133" i="6"/>
  <c r="AP134" i="6" s="1"/>
  <c r="AX25" i="6" l="1"/>
  <c r="AX27" i="6" s="1"/>
  <c r="AX100" i="6"/>
  <c r="AY18" i="6"/>
  <c r="AR52" i="6"/>
  <c r="AQ60" i="6"/>
  <c r="AP62" i="6"/>
  <c r="AP65" i="6"/>
  <c r="AP101" i="6" s="1"/>
  <c r="AP103" i="6" s="1"/>
  <c r="AP67" i="6"/>
  <c r="AP69" i="6" s="1"/>
  <c r="AP105" i="5" s="1"/>
  <c r="AP107" i="5" s="1"/>
  <c r="AQ114" i="5" s="1"/>
  <c r="AQ123" i="5" s="1"/>
  <c r="AQ147" i="5" s="1"/>
  <c r="AP149" i="5"/>
  <c r="AP151" i="5" s="1"/>
  <c r="AP34" i="12"/>
  <c r="AQ138" i="6"/>
  <c r="AP142" i="6"/>
  <c r="AP143" i="6" s="1"/>
  <c r="AR129" i="6"/>
  <c r="AQ133" i="6"/>
  <c r="AQ134" i="6" s="1"/>
  <c r="AO107" i="6"/>
  <c r="AO105" i="6"/>
  <c r="AO19" i="12" s="1"/>
  <c r="AO17" i="12"/>
  <c r="BA47" i="6"/>
  <c r="BB16" i="6"/>
  <c r="AY25" i="6" l="1"/>
  <c r="AY27" i="6" s="1"/>
  <c r="AY100" i="6"/>
  <c r="AZ18" i="6"/>
  <c r="AS129" i="6"/>
  <c r="AR133" i="6"/>
  <c r="AR134" i="6" s="1"/>
  <c r="AR138" i="6"/>
  <c r="AQ142" i="6"/>
  <c r="AQ143" i="6" s="1"/>
  <c r="AQ149" i="5"/>
  <c r="AQ151" i="5" s="1"/>
  <c r="AQ34" i="12"/>
  <c r="AP107" i="6"/>
  <c r="AP105" i="6"/>
  <c r="AP19" i="12" s="1"/>
  <c r="AP17" i="12"/>
  <c r="BC16" i="6"/>
  <c r="BB47" i="6"/>
  <c r="AQ62" i="6"/>
  <c r="AQ65" i="6"/>
  <c r="AQ101" i="6" s="1"/>
  <c r="AQ103" i="6" s="1"/>
  <c r="AQ67" i="6"/>
  <c r="AQ69" i="6" s="1"/>
  <c r="AQ105" i="5" s="1"/>
  <c r="AQ107" i="5" s="1"/>
  <c r="AR114" i="5" s="1"/>
  <c r="AR123" i="5" s="1"/>
  <c r="AR147" i="5" s="1"/>
  <c r="AS52" i="6"/>
  <c r="AR60" i="6"/>
  <c r="AZ25" i="6" l="1"/>
  <c r="AZ27" i="6" s="1"/>
  <c r="BA18" i="6"/>
  <c r="AZ100" i="6"/>
  <c r="BD16" i="6"/>
  <c r="BC47" i="6"/>
  <c r="AR62" i="6"/>
  <c r="AR65" i="6"/>
  <c r="AR101" i="6" s="1"/>
  <c r="AR103" i="6" s="1"/>
  <c r="AR67" i="6"/>
  <c r="AR69" i="6" s="1"/>
  <c r="AR105" i="5" s="1"/>
  <c r="AR107" i="5" s="1"/>
  <c r="AS114" i="5" s="1"/>
  <c r="AS123" i="5" s="1"/>
  <c r="AS147" i="5" s="1"/>
  <c r="AT52" i="6"/>
  <c r="AS60" i="6"/>
  <c r="AS138" i="6"/>
  <c r="AR142" i="6"/>
  <c r="AR143" i="6" s="1"/>
  <c r="AR149" i="5"/>
  <c r="AR151" i="5" s="1"/>
  <c r="AR34" i="12"/>
  <c r="AQ107" i="6"/>
  <c r="AQ105" i="6"/>
  <c r="AQ19" i="12" s="1"/>
  <c r="AQ17" i="12"/>
  <c r="AT129" i="6"/>
  <c r="AS133" i="6"/>
  <c r="AS134" i="6" s="1"/>
  <c r="BA25" i="6" l="1"/>
  <c r="BA27" i="6" s="1"/>
  <c r="BB18" i="6"/>
  <c r="BA100" i="6"/>
  <c r="AU52" i="6"/>
  <c r="AT60" i="6"/>
  <c r="AS149" i="5"/>
  <c r="AS151" i="5" s="1"/>
  <c r="AS34" i="12"/>
  <c r="AR107" i="6"/>
  <c r="AR17" i="12"/>
  <c r="AR105" i="6"/>
  <c r="AR19" i="12" s="1"/>
  <c r="AS65" i="6"/>
  <c r="AS101" i="6" s="1"/>
  <c r="AS103" i="6" s="1"/>
  <c r="AS62" i="6"/>
  <c r="AS67" i="6"/>
  <c r="AS69" i="6" s="1"/>
  <c r="AS105" i="5" s="1"/>
  <c r="AS107" i="5" s="1"/>
  <c r="AT114" i="5" s="1"/>
  <c r="AT123" i="5" s="1"/>
  <c r="AT147" i="5" s="1"/>
  <c r="BD47" i="6"/>
  <c r="AU129" i="6"/>
  <c r="AT133" i="6"/>
  <c r="AT134" i="6" s="1"/>
  <c r="AT138" i="6"/>
  <c r="AS142" i="6"/>
  <c r="AS143" i="6" s="1"/>
  <c r="BE16" i="6"/>
  <c r="BB25" i="6" l="1"/>
  <c r="BB27" i="6" s="1"/>
  <c r="BC18" i="6"/>
  <c r="BB100" i="6"/>
  <c r="AV129" i="6"/>
  <c r="AU133" i="6"/>
  <c r="AU134" i="6" s="1"/>
  <c r="AT149" i="5"/>
  <c r="AT151" i="5" s="1"/>
  <c r="AT34" i="12"/>
  <c r="BE47" i="6"/>
  <c r="BF16" i="6"/>
  <c r="AS107" i="6"/>
  <c r="AS17" i="12"/>
  <c r="AS105" i="6"/>
  <c r="AS19" i="12" s="1"/>
  <c r="AT65" i="6"/>
  <c r="AT101" i="6" s="1"/>
  <c r="AT103" i="6" s="1"/>
  <c r="AT62" i="6"/>
  <c r="AT67" i="6"/>
  <c r="AT69" i="6" s="1"/>
  <c r="AT105" i="5" s="1"/>
  <c r="AT107" i="5" s="1"/>
  <c r="AU114" i="5" s="1"/>
  <c r="AU123" i="5" s="1"/>
  <c r="AU147" i="5" s="1"/>
  <c r="AU138" i="6"/>
  <c r="AT142" i="6"/>
  <c r="AT143" i="6" s="1"/>
  <c r="AV52" i="6"/>
  <c r="AU60" i="6"/>
  <c r="BC25" i="6" l="1"/>
  <c r="BC27" i="6" s="1"/>
  <c r="BD18" i="6"/>
  <c r="BC100" i="6"/>
  <c r="BG16" i="6"/>
  <c r="BF47" i="6"/>
  <c r="AT107" i="6"/>
  <c r="AT105" i="6"/>
  <c r="AT19" i="12" s="1"/>
  <c r="AT17" i="12"/>
  <c r="AU62" i="6"/>
  <c r="AU65" i="6"/>
  <c r="AU101" i="6" s="1"/>
  <c r="AU103" i="6" s="1"/>
  <c r="AU67" i="6"/>
  <c r="AU69" i="6" s="1"/>
  <c r="AU105" i="5" s="1"/>
  <c r="AU107" i="5" s="1"/>
  <c r="AV114" i="5" s="1"/>
  <c r="AV123" i="5" s="1"/>
  <c r="AV147" i="5" s="1"/>
  <c r="AW52" i="6"/>
  <c r="AV60" i="6"/>
  <c r="AV138" i="6"/>
  <c r="AU142" i="6"/>
  <c r="AU143" i="6" s="1"/>
  <c r="AU149" i="5"/>
  <c r="AU151" i="5" s="1"/>
  <c r="AU34" i="12"/>
  <c r="AW129" i="6"/>
  <c r="AV133" i="6"/>
  <c r="AV134" i="6" s="1"/>
  <c r="BD25" i="6" l="1"/>
  <c r="BD27" i="6" s="1"/>
  <c r="BD100" i="6"/>
  <c r="BE18" i="6"/>
  <c r="AV62" i="6"/>
  <c r="AV65" i="6"/>
  <c r="AV101" i="6" s="1"/>
  <c r="AV103" i="6" s="1"/>
  <c r="AV67" i="6"/>
  <c r="AV69" i="6" s="1"/>
  <c r="AV105" i="5" s="1"/>
  <c r="AV107" i="5" s="1"/>
  <c r="AW114" i="5" s="1"/>
  <c r="AW123" i="5" s="1"/>
  <c r="AW147" i="5" s="1"/>
  <c r="AW138" i="6"/>
  <c r="AV142" i="6"/>
  <c r="AV143" i="6" s="1"/>
  <c r="AU107" i="6"/>
  <c r="AU17" i="12"/>
  <c r="AU105" i="6"/>
  <c r="AU19" i="12" s="1"/>
  <c r="AV149" i="5"/>
  <c r="AV151" i="5" s="1"/>
  <c r="AV34" i="12"/>
  <c r="AX129" i="6"/>
  <c r="AW133" i="6"/>
  <c r="AW134" i="6" s="1"/>
  <c r="BG47" i="6"/>
  <c r="AX52" i="6"/>
  <c r="AW60" i="6"/>
  <c r="BH16" i="6"/>
  <c r="BE25" i="6" l="1"/>
  <c r="BE27" i="6" s="1"/>
  <c r="BE100" i="6"/>
  <c r="BF18" i="6"/>
  <c r="BH47" i="6"/>
  <c r="BI16" i="6"/>
  <c r="AX138" i="6"/>
  <c r="AW142" i="6"/>
  <c r="AW143" i="6" s="1"/>
  <c r="AY52" i="6"/>
  <c r="AX60" i="6"/>
  <c r="AW149" i="5"/>
  <c r="AW151" i="5" s="1"/>
  <c r="AW34" i="12"/>
  <c r="AY129" i="6"/>
  <c r="AX133" i="6"/>
  <c r="AX134" i="6" s="1"/>
  <c r="AV107" i="6"/>
  <c r="AV17" i="12"/>
  <c r="AV105" i="6"/>
  <c r="AV19" i="12" s="1"/>
  <c r="AW65" i="6"/>
  <c r="AW101" i="6" s="1"/>
  <c r="AW103" i="6" s="1"/>
  <c r="AW62" i="6"/>
  <c r="AW67" i="6"/>
  <c r="AW69" i="6" s="1"/>
  <c r="AW105" i="5" s="1"/>
  <c r="AW107" i="5" s="1"/>
  <c r="AX114" i="5" s="1"/>
  <c r="AX123" i="5" s="1"/>
  <c r="AX147" i="5" s="1"/>
  <c r="BF25" i="6" l="1"/>
  <c r="BF27" i="6" s="1"/>
  <c r="BG18" i="6"/>
  <c r="BF100" i="6"/>
  <c r="AZ129" i="6"/>
  <c r="AY133" i="6"/>
  <c r="AY134" i="6" s="1"/>
  <c r="AZ52" i="6"/>
  <c r="AY60" i="6"/>
  <c r="BJ16" i="6"/>
  <c r="AX65" i="6"/>
  <c r="AX101" i="6" s="1"/>
  <c r="AX103" i="6" s="1"/>
  <c r="AX62" i="6"/>
  <c r="AX67" i="6"/>
  <c r="AX69" i="6" s="1"/>
  <c r="AX105" i="5" s="1"/>
  <c r="AX107" i="5" s="1"/>
  <c r="AY114" i="5" s="1"/>
  <c r="AY123" i="5" s="1"/>
  <c r="AY147" i="5" s="1"/>
  <c r="AX149" i="5"/>
  <c r="AX151" i="5" s="1"/>
  <c r="AX34" i="12"/>
  <c r="AY138" i="6"/>
  <c r="AX142" i="6"/>
  <c r="AX143" i="6" s="1"/>
  <c r="BI47" i="6"/>
  <c r="AW107" i="6"/>
  <c r="AW17" i="12"/>
  <c r="AW105" i="6"/>
  <c r="AW19" i="12" s="1"/>
  <c r="BG25" i="6" l="1"/>
  <c r="BG27" i="6" s="1"/>
  <c r="BG100" i="6"/>
  <c r="BH18" i="6"/>
  <c r="AX107" i="6"/>
  <c r="AX17" i="12"/>
  <c r="AX105" i="6"/>
  <c r="AX19" i="12" s="1"/>
  <c r="BJ47" i="6"/>
  <c r="BK16" i="6"/>
  <c r="AZ138" i="6"/>
  <c r="AY142" i="6"/>
  <c r="AY143" i="6" s="1"/>
  <c r="AY34" i="12"/>
  <c r="AY149" i="5"/>
  <c r="AY151" i="5" s="1"/>
  <c r="AY62" i="6"/>
  <c r="AY65" i="6"/>
  <c r="AY101" i="6" s="1"/>
  <c r="AY103" i="6" s="1"/>
  <c r="AY67" i="6"/>
  <c r="AY69" i="6" s="1"/>
  <c r="AY105" i="5" s="1"/>
  <c r="AY107" i="5" s="1"/>
  <c r="AZ114" i="5" s="1"/>
  <c r="AZ123" i="5" s="1"/>
  <c r="AZ147" i="5" s="1"/>
  <c r="BA52" i="6"/>
  <c r="AZ60" i="6"/>
  <c r="BA129" i="6"/>
  <c r="AZ133" i="6"/>
  <c r="AZ134" i="6" s="1"/>
  <c r="BH25" i="6" l="1"/>
  <c r="BH27" i="6" s="1"/>
  <c r="BI18" i="6"/>
  <c r="BH100" i="6"/>
  <c r="AZ149" i="5"/>
  <c r="AZ151" i="5" s="1"/>
  <c r="AZ34" i="12"/>
  <c r="BA138" i="6"/>
  <c r="AZ142" i="6"/>
  <c r="AZ143" i="6" s="1"/>
  <c r="BL16" i="6"/>
  <c r="AY107" i="6"/>
  <c r="AY105" i="6"/>
  <c r="AY19" i="12" s="1"/>
  <c r="AY17" i="12"/>
  <c r="BK47" i="6"/>
  <c r="BB129" i="6"/>
  <c r="BA133" i="6"/>
  <c r="BA134" i="6" s="1"/>
  <c r="AZ65" i="6"/>
  <c r="AZ101" i="6" s="1"/>
  <c r="AZ103" i="6" s="1"/>
  <c r="AZ62" i="6"/>
  <c r="AZ67" i="6"/>
  <c r="AZ69" i="6" s="1"/>
  <c r="AZ105" i="5" s="1"/>
  <c r="AZ107" i="5" s="1"/>
  <c r="BA114" i="5" s="1"/>
  <c r="BA123" i="5" s="1"/>
  <c r="BA147" i="5" s="1"/>
  <c r="BB52" i="6"/>
  <c r="BA60" i="6"/>
  <c r="BI25" i="6" l="1"/>
  <c r="BI27" i="6" s="1"/>
  <c r="BJ18" i="6"/>
  <c r="BI100" i="6"/>
  <c r="AZ107" i="6"/>
  <c r="AZ17" i="12"/>
  <c r="AZ105" i="6"/>
  <c r="AZ19" i="12" s="1"/>
  <c r="BL47" i="6"/>
  <c r="BC129" i="6"/>
  <c r="BB133" i="6"/>
  <c r="BB134" i="6" s="1"/>
  <c r="BM16" i="6"/>
  <c r="BB138" i="6"/>
  <c r="BA142" i="6"/>
  <c r="BA143" i="6" s="1"/>
  <c r="BA65" i="6"/>
  <c r="BA101" i="6" s="1"/>
  <c r="BA103" i="6" s="1"/>
  <c r="BA62" i="6"/>
  <c r="BA67" i="6"/>
  <c r="BA69" i="6" s="1"/>
  <c r="BA105" i="5" s="1"/>
  <c r="BA107" i="5" s="1"/>
  <c r="BB114" i="5" s="1"/>
  <c r="BB123" i="5" s="1"/>
  <c r="BB147" i="5" s="1"/>
  <c r="BC52" i="6"/>
  <c r="BB60" i="6"/>
  <c r="BA34" i="12"/>
  <c r="BA149" i="5"/>
  <c r="BA151" i="5" s="1"/>
  <c r="BJ25" i="6" l="1"/>
  <c r="BJ27" i="6" s="1"/>
  <c r="BK18" i="6"/>
  <c r="BJ100" i="6"/>
  <c r="BD129" i="6"/>
  <c r="BC133" i="6"/>
  <c r="BC134" i="6" s="1"/>
  <c r="BM47" i="6"/>
  <c r="BA107" i="6"/>
  <c r="BA17" i="12"/>
  <c r="BA105" i="6"/>
  <c r="BA19" i="12" s="1"/>
  <c r="BB65" i="6"/>
  <c r="BB101" i="6" s="1"/>
  <c r="BB103" i="6" s="1"/>
  <c r="BB62" i="6"/>
  <c r="BB67" i="6"/>
  <c r="BB69" i="6" s="1"/>
  <c r="BB105" i="5" s="1"/>
  <c r="BB107" i="5" s="1"/>
  <c r="BC114" i="5" s="1"/>
  <c r="BC123" i="5" s="1"/>
  <c r="BC147" i="5" s="1"/>
  <c r="BC138" i="6"/>
  <c r="BB142" i="6"/>
  <c r="BB143" i="6" s="1"/>
  <c r="BN16" i="6"/>
  <c r="BD52" i="6"/>
  <c r="BC60" i="6"/>
  <c r="BB149" i="5"/>
  <c r="BB151" i="5" s="1"/>
  <c r="BB34" i="12"/>
  <c r="BK25" i="6" l="1"/>
  <c r="BK27" i="6" s="1"/>
  <c r="BL18" i="6"/>
  <c r="BK100" i="6"/>
  <c r="BO16" i="6"/>
  <c r="BD138" i="6"/>
  <c r="BC142" i="6"/>
  <c r="BC143" i="6" s="1"/>
  <c r="BN47" i="6"/>
  <c r="BC34" i="12"/>
  <c r="BC149" i="5"/>
  <c r="BC151" i="5" s="1"/>
  <c r="BC65" i="6"/>
  <c r="BC101" i="6" s="1"/>
  <c r="BC103" i="6" s="1"/>
  <c r="BC62" i="6"/>
  <c r="BC67" i="6"/>
  <c r="BC69" i="6" s="1"/>
  <c r="BC105" i="5" s="1"/>
  <c r="BC107" i="5" s="1"/>
  <c r="BD114" i="5" s="1"/>
  <c r="BD123" i="5" s="1"/>
  <c r="BD147" i="5" s="1"/>
  <c r="BB107" i="6"/>
  <c r="BB105" i="6"/>
  <c r="BB19" i="12" s="1"/>
  <c r="BB17" i="12"/>
  <c r="BE52" i="6"/>
  <c r="BD60" i="6"/>
  <c r="BE129" i="6"/>
  <c r="BD133" i="6"/>
  <c r="BD134" i="6" s="1"/>
  <c r="BL25" i="6" l="1"/>
  <c r="BL27" i="6" s="1"/>
  <c r="BM18" i="6"/>
  <c r="BL100" i="6"/>
  <c r="BC107" i="6"/>
  <c r="BC17" i="12"/>
  <c r="BC105" i="6"/>
  <c r="BC19" i="12" s="1"/>
  <c r="BD34" i="12"/>
  <c r="BD149" i="5"/>
  <c r="BD151" i="5" s="1"/>
  <c r="BE138" i="6"/>
  <c r="BD142" i="6"/>
  <c r="BD143" i="6" s="1"/>
  <c r="BO47" i="6"/>
  <c r="BF129" i="6"/>
  <c r="BE133" i="6"/>
  <c r="BE134" i="6" s="1"/>
  <c r="BD65" i="6"/>
  <c r="BD101" i="6" s="1"/>
  <c r="BD103" i="6" s="1"/>
  <c r="BD62" i="6"/>
  <c r="BD67" i="6"/>
  <c r="BD69" i="6" s="1"/>
  <c r="BD105" i="5" s="1"/>
  <c r="BD107" i="5" s="1"/>
  <c r="BE114" i="5" s="1"/>
  <c r="BE123" i="5" s="1"/>
  <c r="BE147" i="5" s="1"/>
  <c r="BP16" i="6"/>
  <c r="BF52" i="6"/>
  <c r="BE60" i="6"/>
  <c r="BM25" i="6" l="1"/>
  <c r="BM27" i="6" s="1"/>
  <c r="BM100" i="6"/>
  <c r="BN18" i="6"/>
  <c r="BP47" i="6"/>
  <c r="BD107" i="6"/>
  <c r="BD17" i="12"/>
  <c r="BD105" i="6"/>
  <c r="BD19" i="12" s="1"/>
  <c r="BG129" i="6"/>
  <c r="BF133" i="6"/>
  <c r="BF134" i="6" s="1"/>
  <c r="BF138" i="6"/>
  <c r="BE142" i="6"/>
  <c r="BE143" i="6" s="1"/>
  <c r="BE65" i="6"/>
  <c r="BE101" i="6" s="1"/>
  <c r="BE103" i="6" s="1"/>
  <c r="BE62" i="6"/>
  <c r="BE67" i="6"/>
  <c r="BE69" i="6" s="1"/>
  <c r="BE105" i="5" s="1"/>
  <c r="BE107" i="5" s="1"/>
  <c r="BF114" i="5" s="1"/>
  <c r="BF123" i="5" s="1"/>
  <c r="BF147" i="5" s="1"/>
  <c r="BG52" i="6"/>
  <c r="BF60" i="6"/>
  <c r="BQ16" i="6"/>
  <c r="BE149" i="5"/>
  <c r="BE151" i="5" s="1"/>
  <c r="BE34" i="12"/>
  <c r="BN25" i="6" l="1"/>
  <c r="BN27" i="6" s="1"/>
  <c r="BN100" i="6"/>
  <c r="BO18" i="6"/>
  <c r="BF62" i="6"/>
  <c r="BF65" i="6"/>
  <c r="BF101" i="6" s="1"/>
  <c r="BF103" i="6" s="1"/>
  <c r="BF67" i="6"/>
  <c r="BF69" i="6" s="1"/>
  <c r="BF105" i="5" s="1"/>
  <c r="BF107" i="5" s="1"/>
  <c r="BG114" i="5" s="1"/>
  <c r="BG123" i="5" s="1"/>
  <c r="BG147" i="5" s="1"/>
  <c r="BE107" i="6"/>
  <c r="BE17" i="12"/>
  <c r="BE105" i="6"/>
  <c r="BE19" i="12" s="1"/>
  <c r="BG138" i="6"/>
  <c r="BF142" i="6"/>
  <c r="BF143" i="6" s="1"/>
  <c r="BH129" i="6"/>
  <c r="BG133" i="6"/>
  <c r="BG134" i="6" s="1"/>
  <c r="BH52" i="6"/>
  <c r="BG60" i="6"/>
  <c r="BF149" i="5"/>
  <c r="BF151" i="5" s="1"/>
  <c r="BF34" i="12"/>
  <c r="BR16" i="6"/>
  <c r="BQ47" i="6"/>
  <c r="BO25" i="6" l="1"/>
  <c r="BO27" i="6" s="1"/>
  <c r="BP18" i="6"/>
  <c r="BO100" i="6"/>
  <c r="BH138" i="6"/>
  <c r="BG142" i="6"/>
  <c r="BG143" i="6" s="1"/>
  <c r="BI52" i="6"/>
  <c r="BH60" i="6"/>
  <c r="BR47" i="6"/>
  <c r="BI129" i="6"/>
  <c r="BH133" i="6"/>
  <c r="BH134" i="6" s="1"/>
  <c r="BG149" i="5"/>
  <c r="BG151" i="5" s="1"/>
  <c r="BG34" i="12"/>
  <c r="BG65" i="6"/>
  <c r="BG101" i="6" s="1"/>
  <c r="BG103" i="6" s="1"/>
  <c r="BG62" i="6"/>
  <c r="BG67" i="6"/>
  <c r="BG69" i="6" s="1"/>
  <c r="BG105" i="5" s="1"/>
  <c r="BG107" i="5" s="1"/>
  <c r="BH114" i="5" s="1"/>
  <c r="BH123" i="5" s="1"/>
  <c r="BH147" i="5" s="1"/>
  <c r="BS16" i="6"/>
  <c r="BF107" i="6"/>
  <c r="BF17" i="12"/>
  <c r="BF105" i="6"/>
  <c r="BF19" i="12" s="1"/>
  <c r="BP25" i="6" l="1"/>
  <c r="BP27" i="6" s="1"/>
  <c r="BQ18" i="6"/>
  <c r="BP100" i="6"/>
  <c r="BG107" i="6"/>
  <c r="BG105" i="6"/>
  <c r="BG19" i="12" s="1"/>
  <c r="BG17" i="12"/>
  <c r="BS47" i="6"/>
  <c r="BH65" i="6"/>
  <c r="BH101" i="6" s="1"/>
  <c r="BH103" i="6" s="1"/>
  <c r="BH62" i="6"/>
  <c r="BH67" i="6"/>
  <c r="BH69" i="6" s="1"/>
  <c r="BH105" i="5" s="1"/>
  <c r="BH107" i="5" s="1"/>
  <c r="BI114" i="5" s="1"/>
  <c r="BI123" i="5" s="1"/>
  <c r="BI147" i="5" s="1"/>
  <c r="BH149" i="5"/>
  <c r="BH151" i="5" s="1"/>
  <c r="BH34" i="12"/>
  <c r="BJ52" i="6"/>
  <c r="BI60" i="6"/>
  <c r="BJ129" i="6"/>
  <c r="BI133" i="6"/>
  <c r="BI134" i="6" s="1"/>
  <c r="BT16" i="6"/>
  <c r="BI138" i="6"/>
  <c r="BH142" i="6"/>
  <c r="BH143" i="6" s="1"/>
  <c r="BQ25" i="6" l="1"/>
  <c r="BQ27" i="6" s="1"/>
  <c r="BR18" i="6"/>
  <c r="BQ100" i="6"/>
  <c r="BK129" i="6"/>
  <c r="BJ133" i="6"/>
  <c r="BJ134" i="6" s="1"/>
  <c r="BI65" i="6"/>
  <c r="BI101" i="6" s="1"/>
  <c r="BI103" i="6" s="1"/>
  <c r="BI62" i="6"/>
  <c r="BI67" i="6"/>
  <c r="BI69" i="6" s="1"/>
  <c r="BI105" i="5" s="1"/>
  <c r="BI107" i="5" s="1"/>
  <c r="BJ114" i="5" s="1"/>
  <c r="BJ123" i="5" s="1"/>
  <c r="BJ147" i="5" s="1"/>
  <c r="BH107" i="6"/>
  <c r="BH17" i="12"/>
  <c r="BH105" i="6"/>
  <c r="BH19" i="12" s="1"/>
  <c r="BJ138" i="6"/>
  <c r="BI142" i="6"/>
  <c r="BI143" i="6" s="1"/>
  <c r="BT47" i="6"/>
  <c r="BI149" i="5"/>
  <c r="BI151" i="5" s="1"/>
  <c r="BI34" i="12"/>
  <c r="BU16" i="6"/>
  <c r="BK52" i="6"/>
  <c r="BJ60" i="6"/>
  <c r="BR25" i="6" l="1"/>
  <c r="BR27" i="6" s="1"/>
  <c r="BR100" i="6"/>
  <c r="BS18" i="6"/>
  <c r="BJ149" i="5"/>
  <c r="BJ151" i="5" s="1"/>
  <c r="BJ34" i="12"/>
  <c r="BU47" i="6"/>
  <c r="BJ65" i="6"/>
  <c r="BJ101" i="6" s="1"/>
  <c r="BJ103" i="6" s="1"/>
  <c r="BJ62" i="6"/>
  <c r="BJ67" i="6"/>
  <c r="BJ69" i="6" s="1"/>
  <c r="BJ105" i="5" s="1"/>
  <c r="BJ107" i="5" s="1"/>
  <c r="BK114" i="5" s="1"/>
  <c r="BK123" i="5" s="1"/>
  <c r="BK147" i="5" s="1"/>
  <c r="BL52" i="6"/>
  <c r="BK60" i="6"/>
  <c r="BI107" i="6"/>
  <c r="BI17" i="12"/>
  <c r="BI105" i="6"/>
  <c r="BI19" i="12" s="1"/>
  <c r="BK138" i="6"/>
  <c r="BJ142" i="6"/>
  <c r="BJ143" i="6" s="1"/>
  <c r="BV16" i="6"/>
  <c r="BL129" i="6"/>
  <c r="BK133" i="6"/>
  <c r="BK134" i="6" s="1"/>
  <c r="BS25" i="6" l="1"/>
  <c r="BS27" i="6" s="1"/>
  <c r="BS100" i="6"/>
  <c r="BT18" i="6"/>
  <c r="BK65" i="6"/>
  <c r="BK101" i="6" s="1"/>
  <c r="BK103" i="6" s="1"/>
  <c r="BK62" i="6"/>
  <c r="BK67" i="6"/>
  <c r="BK69" i="6" s="1"/>
  <c r="BK105" i="5" s="1"/>
  <c r="BK107" i="5" s="1"/>
  <c r="BL114" i="5" s="1"/>
  <c r="BL123" i="5" s="1"/>
  <c r="BL147" i="5" s="1"/>
  <c r="BL138" i="6"/>
  <c r="BK142" i="6"/>
  <c r="BK143" i="6" s="1"/>
  <c r="BJ107" i="6"/>
  <c r="BJ105" i="6"/>
  <c r="BJ19" i="12" s="1"/>
  <c r="BJ17" i="12"/>
  <c r="BK149" i="5"/>
  <c r="BK151" i="5" s="1"/>
  <c r="BK34" i="12"/>
  <c r="BM129" i="6"/>
  <c r="BL133" i="6"/>
  <c r="BL134" i="6" s="1"/>
  <c r="BV47" i="6"/>
  <c r="BW16" i="6"/>
  <c r="BM52" i="6"/>
  <c r="BL60" i="6"/>
  <c r="BT25" i="6" l="1"/>
  <c r="BT27" i="6" s="1"/>
  <c r="BU18" i="6"/>
  <c r="BT100" i="6"/>
  <c r="BW47" i="6"/>
  <c r="BN52" i="6"/>
  <c r="BM60" i="6"/>
  <c r="BM138" i="6"/>
  <c r="BL142" i="6"/>
  <c r="BL143" i="6" s="1"/>
  <c r="BN129" i="6"/>
  <c r="BM133" i="6"/>
  <c r="BM134" i="6" s="1"/>
  <c r="BL149" i="5"/>
  <c r="BL151" i="5" s="1"/>
  <c r="BL34" i="12"/>
  <c r="BX16" i="6"/>
  <c r="BL62" i="6"/>
  <c r="BL65" i="6"/>
  <c r="BL101" i="6" s="1"/>
  <c r="BL103" i="6" s="1"/>
  <c r="BL67" i="6"/>
  <c r="BL69" i="6" s="1"/>
  <c r="BL105" i="5" s="1"/>
  <c r="BL107" i="5" s="1"/>
  <c r="BM114" i="5" s="1"/>
  <c r="BM123" i="5" s="1"/>
  <c r="BM147" i="5" s="1"/>
  <c r="BK107" i="6"/>
  <c r="BK105" i="6"/>
  <c r="BK19" i="12" s="1"/>
  <c r="BK17" i="12"/>
  <c r="BU25" i="6" l="1"/>
  <c r="BU27" i="6" s="1"/>
  <c r="BV18" i="6"/>
  <c r="BU100" i="6"/>
  <c r="BY16" i="6"/>
  <c r="BO129" i="6"/>
  <c r="BN133" i="6"/>
  <c r="BN134" i="6" s="1"/>
  <c r="BN138" i="6"/>
  <c r="BM142" i="6"/>
  <c r="BM143" i="6" s="1"/>
  <c r="BM65" i="6"/>
  <c r="BM101" i="6" s="1"/>
  <c r="BM103" i="6" s="1"/>
  <c r="BM62" i="6"/>
  <c r="BM67" i="6"/>
  <c r="BM69" i="6" s="1"/>
  <c r="BM105" i="5" s="1"/>
  <c r="BM107" i="5" s="1"/>
  <c r="BN114" i="5" s="1"/>
  <c r="BN123" i="5" s="1"/>
  <c r="BN147" i="5" s="1"/>
  <c r="BO52" i="6"/>
  <c r="BN60" i="6"/>
  <c r="BM149" i="5"/>
  <c r="BM151" i="5" s="1"/>
  <c r="BM34" i="12"/>
  <c r="BL107" i="6"/>
  <c r="BL105" i="6"/>
  <c r="BL19" i="12" s="1"/>
  <c r="BL17" i="12"/>
  <c r="BX47" i="6"/>
  <c r="BV25" i="6" l="1"/>
  <c r="BV27" i="6" s="1"/>
  <c r="BW18" i="6"/>
  <c r="BV100" i="6"/>
  <c r="BN62" i="6"/>
  <c r="BN65" i="6"/>
  <c r="BN101" i="6" s="1"/>
  <c r="BN103" i="6" s="1"/>
  <c r="BN67" i="6"/>
  <c r="BN69" i="6" s="1"/>
  <c r="BN105" i="5" s="1"/>
  <c r="BN107" i="5" s="1"/>
  <c r="BO114" i="5" s="1"/>
  <c r="BO123" i="5" s="1"/>
  <c r="BO147" i="5" s="1"/>
  <c r="BO138" i="6"/>
  <c r="BN142" i="6"/>
  <c r="BN143" i="6" s="1"/>
  <c r="BM107" i="6"/>
  <c r="BM17" i="12"/>
  <c r="BM105" i="6"/>
  <c r="BM19" i="12" s="1"/>
  <c r="BY47" i="6"/>
  <c r="BP52" i="6"/>
  <c r="BO60" i="6"/>
  <c r="BP129" i="6"/>
  <c r="BO133" i="6"/>
  <c r="BO134" i="6" s="1"/>
  <c r="BN149" i="5"/>
  <c r="BN151" i="5" s="1"/>
  <c r="BN34" i="12"/>
  <c r="BZ16" i="6"/>
  <c r="BW25" i="6" l="1"/>
  <c r="BW27" i="6" s="1"/>
  <c r="BX18" i="6"/>
  <c r="BW100" i="6"/>
  <c r="BO65" i="6"/>
  <c r="BO101" i="6" s="1"/>
  <c r="BO103" i="6" s="1"/>
  <c r="BO62" i="6"/>
  <c r="BO67" i="6"/>
  <c r="BO69" i="6" s="1"/>
  <c r="BO105" i="5" s="1"/>
  <c r="BO107" i="5" s="1"/>
  <c r="BP114" i="5" s="1"/>
  <c r="BP123" i="5" s="1"/>
  <c r="BP147" i="5" s="1"/>
  <c r="BQ129" i="6"/>
  <c r="BP133" i="6"/>
  <c r="BP134" i="6" s="1"/>
  <c r="BQ52" i="6"/>
  <c r="BP60" i="6"/>
  <c r="CA16" i="6"/>
  <c r="BP138" i="6"/>
  <c r="BO142" i="6"/>
  <c r="BO143" i="6" s="1"/>
  <c r="BO34" i="12"/>
  <c r="BO149" i="5"/>
  <c r="BO151" i="5" s="1"/>
  <c r="BZ47" i="6"/>
  <c r="BN107" i="6"/>
  <c r="BN105" i="6"/>
  <c r="BN19" i="12" s="1"/>
  <c r="BN17" i="12"/>
  <c r="BX25" i="6" l="1"/>
  <c r="BX27" i="6" s="1"/>
  <c r="BY18" i="6"/>
  <c r="BX100" i="6"/>
  <c r="BQ138" i="6"/>
  <c r="BP142" i="6"/>
  <c r="BP143" i="6" s="1"/>
  <c r="BR129" i="6"/>
  <c r="BQ133" i="6"/>
  <c r="BQ134" i="6" s="1"/>
  <c r="CA47" i="6"/>
  <c r="BR52" i="6"/>
  <c r="BQ60" i="6"/>
  <c r="BP34" i="12"/>
  <c r="BP149" i="5"/>
  <c r="BP151" i="5" s="1"/>
  <c r="CB16" i="6"/>
  <c r="BP65" i="6"/>
  <c r="BP101" i="6" s="1"/>
  <c r="BP103" i="6" s="1"/>
  <c r="BP62" i="6"/>
  <c r="BP67" i="6"/>
  <c r="BP69" i="6" s="1"/>
  <c r="BP105" i="5" s="1"/>
  <c r="BP107" i="5" s="1"/>
  <c r="BQ114" i="5" s="1"/>
  <c r="BQ123" i="5" s="1"/>
  <c r="BQ147" i="5" s="1"/>
  <c r="BO107" i="6"/>
  <c r="BO105" i="6"/>
  <c r="BO19" i="12" s="1"/>
  <c r="BO17" i="12"/>
  <c r="BY25" i="6" l="1"/>
  <c r="BY27" i="6" s="1"/>
  <c r="BY100" i="6"/>
  <c r="BZ18" i="6"/>
  <c r="CC16" i="6"/>
  <c r="CB47" i="6"/>
  <c r="BS52" i="6"/>
  <c r="BR60" i="6"/>
  <c r="BQ62" i="6"/>
  <c r="BQ65" i="6"/>
  <c r="BQ101" i="6" s="1"/>
  <c r="BQ103" i="6" s="1"/>
  <c r="BQ67" i="6"/>
  <c r="BQ69" i="6" s="1"/>
  <c r="BQ105" i="5" s="1"/>
  <c r="BQ107" i="5" s="1"/>
  <c r="BR114" i="5" s="1"/>
  <c r="BR123" i="5" s="1"/>
  <c r="BR147" i="5" s="1"/>
  <c r="BS129" i="6"/>
  <c r="BR133" i="6"/>
  <c r="BR134" i="6" s="1"/>
  <c r="BP107" i="6"/>
  <c r="BP105" i="6"/>
  <c r="BP19" i="12" s="1"/>
  <c r="BP17" i="12"/>
  <c r="BQ149" i="5"/>
  <c r="BQ151" i="5" s="1"/>
  <c r="BQ34" i="12"/>
  <c r="BR138" i="6"/>
  <c r="BQ142" i="6"/>
  <c r="BQ143" i="6" s="1"/>
  <c r="BZ25" i="6" l="1"/>
  <c r="BZ27" i="6" s="1"/>
  <c r="BZ100" i="6"/>
  <c r="CA18" i="6"/>
  <c r="BR149" i="5"/>
  <c r="BR151" i="5" s="1"/>
  <c r="BR34" i="12"/>
  <c r="BQ107" i="6"/>
  <c r="BQ17" i="12"/>
  <c r="BQ105" i="6"/>
  <c r="BQ19" i="12" s="1"/>
  <c r="BT129" i="6"/>
  <c r="BS133" i="6"/>
  <c r="BS134" i="6" s="1"/>
  <c r="BT52" i="6"/>
  <c r="BS60" i="6"/>
  <c r="CC47" i="6"/>
  <c r="BS138" i="6"/>
  <c r="BR142" i="6"/>
  <c r="BR143" i="6" s="1"/>
  <c r="BR65" i="6"/>
  <c r="BR101" i="6" s="1"/>
  <c r="BR103" i="6" s="1"/>
  <c r="BR62" i="6"/>
  <c r="BR67" i="6"/>
  <c r="BR69" i="6" s="1"/>
  <c r="BR105" i="5" s="1"/>
  <c r="BR107" i="5" s="1"/>
  <c r="BS114" i="5" s="1"/>
  <c r="BS123" i="5" s="1"/>
  <c r="BS147" i="5" s="1"/>
  <c r="CD16" i="6"/>
  <c r="CA25" i="6" l="1"/>
  <c r="CA27" i="6" s="1"/>
  <c r="CA100" i="6"/>
  <c r="CB18" i="6"/>
  <c r="BS65" i="6"/>
  <c r="BS101" i="6" s="1"/>
  <c r="BS103" i="6" s="1"/>
  <c r="BS62" i="6"/>
  <c r="BS67" i="6"/>
  <c r="BS69" i="6" s="1"/>
  <c r="BS105" i="5" s="1"/>
  <c r="BS107" i="5" s="1"/>
  <c r="BT114" i="5" s="1"/>
  <c r="BT123" i="5" s="1"/>
  <c r="BT147" i="5" s="1"/>
  <c r="BU52" i="6"/>
  <c r="BT60" i="6"/>
  <c r="CD47" i="6"/>
  <c r="BU129" i="6"/>
  <c r="BT133" i="6"/>
  <c r="BT134" i="6" s="1"/>
  <c r="BT138" i="6"/>
  <c r="BS142" i="6"/>
  <c r="BS143" i="6" s="1"/>
  <c r="CE16" i="6"/>
  <c r="BS149" i="5"/>
  <c r="BS151" i="5" s="1"/>
  <c r="BS34" i="12"/>
  <c r="BR107" i="6"/>
  <c r="BR17" i="12"/>
  <c r="BR105" i="6"/>
  <c r="BR19" i="12" s="1"/>
  <c r="CB25" i="6" l="1"/>
  <c r="CB27" i="6" s="1"/>
  <c r="CC18" i="6"/>
  <c r="CB100" i="6"/>
  <c r="CE47" i="6"/>
  <c r="BV129" i="6"/>
  <c r="BU133" i="6"/>
  <c r="BU134" i="6" s="1"/>
  <c r="BT62" i="6"/>
  <c r="BT65" i="6"/>
  <c r="BT101" i="6" s="1"/>
  <c r="BT103" i="6" s="1"/>
  <c r="BT67" i="6"/>
  <c r="BT69" i="6" s="1"/>
  <c r="BT105" i="5" s="1"/>
  <c r="BT107" i="5" s="1"/>
  <c r="BU114" i="5" s="1"/>
  <c r="BU123" i="5" s="1"/>
  <c r="BU147" i="5" s="1"/>
  <c r="BV52" i="6"/>
  <c r="BU60" i="6"/>
  <c r="CF16" i="6"/>
  <c r="BU138" i="6"/>
  <c r="BT142" i="6"/>
  <c r="BT143" i="6" s="1"/>
  <c r="BT149" i="5"/>
  <c r="BT151" i="5" s="1"/>
  <c r="BT34" i="12"/>
  <c r="BS107" i="6"/>
  <c r="BS17" i="12"/>
  <c r="BS105" i="6"/>
  <c r="BS19" i="12" s="1"/>
  <c r="CC25" i="6" l="1"/>
  <c r="CC27" i="6" s="1"/>
  <c r="CD18" i="6"/>
  <c r="CC100" i="6"/>
  <c r="CG16" i="6"/>
  <c r="BV138" i="6"/>
  <c r="BU142" i="6"/>
  <c r="BU143" i="6" s="1"/>
  <c r="BW52" i="6"/>
  <c r="BV60" i="6"/>
  <c r="BW129" i="6"/>
  <c r="BV133" i="6"/>
  <c r="BV134" i="6" s="1"/>
  <c r="BU34" i="12"/>
  <c r="BU149" i="5"/>
  <c r="BU151" i="5" s="1"/>
  <c r="BU65" i="6"/>
  <c r="BU101" i="6" s="1"/>
  <c r="BU103" i="6" s="1"/>
  <c r="BU62" i="6"/>
  <c r="BU67" i="6"/>
  <c r="BU69" i="6" s="1"/>
  <c r="BU105" i="5" s="1"/>
  <c r="BU107" i="5" s="1"/>
  <c r="BV114" i="5" s="1"/>
  <c r="BV123" i="5" s="1"/>
  <c r="BV147" i="5" s="1"/>
  <c r="BT107" i="6"/>
  <c r="BT17" i="12"/>
  <c r="BT105" i="6"/>
  <c r="BT19" i="12" s="1"/>
  <c r="CF47" i="6"/>
  <c r="CD25" i="6" l="1"/>
  <c r="CD27" i="6" s="1"/>
  <c r="CD100" i="6"/>
  <c r="CE18" i="6"/>
  <c r="BV62" i="6"/>
  <c r="BV65" i="6"/>
  <c r="BV101" i="6" s="1"/>
  <c r="BV103" i="6" s="1"/>
  <c r="BV67" i="6"/>
  <c r="BV69" i="6" s="1"/>
  <c r="BV105" i="5" s="1"/>
  <c r="BV107" i="5" s="1"/>
  <c r="BW114" i="5" s="1"/>
  <c r="BW123" i="5" s="1"/>
  <c r="BW147" i="5" s="1"/>
  <c r="BX52" i="6"/>
  <c r="BW60" i="6"/>
  <c r="CG47" i="6"/>
  <c r="BW138" i="6"/>
  <c r="BV142" i="6"/>
  <c r="BV143" i="6" s="1"/>
  <c r="BV149" i="5"/>
  <c r="BV151" i="5" s="1"/>
  <c r="BV34" i="12"/>
  <c r="BX129" i="6"/>
  <c r="BW133" i="6"/>
  <c r="BW134" i="6" s="1"/>
  <c r="BU107" i="6"/>
  <c r="BU105" i="6"/>
  <c r="BU19" i="12" s="1"/>
  <c r="BU17" i="12"/>
  <c r="CH16" i="6"/>
  <c r="CE25" i="6" l="1"/>
  <c r="CE27" i="6" s="1"/>
  <c r="CF18" i="6"/>
  <c r="CE100" i="6"/>
  <c r="CH47" i="6"/>
  <c r="BY129" i="6"/>
  <c r="BX133" i="6"/>
  <c r="BX134" i="6" s="1"/>
  <c r="BW65" i="6"/>
  <c r="BW101" i="6" s="1"/>
  <c r="BW103" i="6" s="1"/>
  <c r="BW62" i="6"/>
  <c r="BW67" i="6"/>
  <c r="BW69" i="6" s="1"/>
  <c r="BW105" i="5" s="1"/>
  <c r="BW107" i="5" s="1"/>
  <c r="BX114" i="5" s="1"/>
  <c r="BX123" i="5" s="1"/>
  <c r="BX147" i="5" s="1"/>
  <c r="CI16" i="6"/>
  <c r="BY52" i="6"/>
  <c r="BX60" i="6"/>
  <c r="BW34" i="12"/>
  <c r="BW149" i="5"/>
  <c r="BW151" i="5" s="1"/>
  <c r="BX138" i="6"/>
  <c r="BW142" i="6"/>
  <c r="BW143" i="6" s="1"/>
  <c r="BV107" i="6"/>
  <c r="BV105" i="6"/>
  <c r="BV19" i="12" s="1"/>
  <c r="BV17" i="12"/>
  <c r="CF25" i="6" l="1"/>
  <c r="CF27" i="6" s="1"/>
  <c r="CG18" i="6"/>
  <c r="CF100" i="6"/>
  <c r="BX65" i="6"/>
  <c r="BX101" i="6" s="1"/>
  <c r="BX103" i="6" s="1"/>
  <c r="BX62" i="6"/>
  <c r="BX67" i="6"/>
  <c r="BX69" i="6" s="1"/>
  <c r="BX105" i="5" s="1"/>
  <c r="BX107" i="5" s="1"/>
  <c r="BY114" i="5" s="1"/>
  <c r="BY123" i="5" s="1"/>
  <c r="BY147" i="5" s="1"/>
  <c r="BY138" i="6"/>
  <c r="BX142" i="6"/>
  <c r="BX143" i="6" s="1"/>
  <c r="CJ16" i="6"/>
  <c r="BZ52" i="6"/>
  <c r="BY60" i="6"/>
  <c r="BW107" i="6"/>
  <c r="BW105" i="6"/>
  <c r="BW19" i="12" s="1"/>
  <c r="BW17" i="12"/>
  <c r="BZ129" i="6"/>
  <c r="BY133" i="6"/>
  <c r="BY134" i="6" s="1"/>
  <c r="BX149" i="5"/>
  <c r="BX151" i="5" s="1"/>
  <c r="BX34" i="12"/>
  <c r="CI47" i="6"/>
  <c r="CG25" i="6" l="1"/>
  <c r="CG27" i="6" s="1"/>
  <c r="CH18" i="6"/>
  <c r="CG100" i="6"/>
  <c r="BZ138" i="6"/>
  <c r="BY142" i="6"/>
  <c r="BY143" i="6" s="1"/>
  <c r="CK16" i="6"/>
  <c r="CJ47" i="6"/>
  <c r="BY65" i="6"/>
  <c r="BY101" i="6" s="1"/>
  <c r="BY103" i="6" s="1"/>
  <c r="BY62" i="6"/>
  <c r="BY67" i="6"/>
  <c r="BY69" i="6" s="1"/>
  <c r="BY105" i="5" s="1"/>
  <c r="BY107" i="5" s="1"/>
  <c r="BZ114" i="5" s="1"/>
  <c r="BZ123" i="5" s="1"/>
  <c r="BZ147" i="5" s="1"/>
  <c r="BY34" i="12"/>
  <c r="BY149" i="5"/>
  <c r="BY151" i="5" s="1"/>
  <c r="CA129" i="6"/>
  <c r="BZ133" i="6"/>
  <c r="BZ134" i="6" s="1"/>
  <c r="CA52" i="6"/>
  <c r="BZ60" i="6"/>
  <c r="BX107" i="6"/>
  <c r="BX17" i="12"/>
  <c r="BX105" i="6"/>
  <c r="BX19" i="12" s="1"/>
  <c r="CH25" i="6" l="1"/>
  <c r="CH27" i="6" s="1"/>
  <c r="CH100" i="6"/>
  <c r="CI18" i="6"/>
  <c r="BZ149" i="5"/>
  <c r="BZ151" i="5" s="1"/>
  <c r="BZ34" i="12"/>
  <c r="CB129" i="6"/>
  <c r="CA133" i="6"/>
  <c r="CA134" i="6" s="1"/>
  <c r="BY107" i="6"/>
  <c r="BY17" i="12"/>
  <c r="BY105" i="6"/>
  <c r="BY19" i="12" s="1"/>
  <c r="CL16" i="6"/>
  <c r="BZ65" i="6"/>
  <c r="BZ101" i="6" s="1"/>
  <c r="BZ103" i="6" s="1"/>
  <c r="BZ62" i="6"/>
  <c r="BZ67" i="6"/>
  <c r="BZ69" i="6" s="1"/>
  <c r="BZ105" i="5" s="1"/>
  <c r="BZ107" i="5" s="1"/>
  <c r="CA114" i="5" s="1"/>
  <c r="CA123" i="5" s="1"/>
  <c r="CA147" i="5" s="1"/>
  <c r="CA138" i="6"/>
  <c r="BZ142" i="6"/>
  <c r="BZ143" i="6" s="1"/>
  <c r="CK47" i="6"/>
  <c r="CB52" i="6"/>
  <c r="CA60" i="6"/>
  <c r="CI25" i="6" l="1"/>
  <c r="CI27" i="6" s="1"/>
  <c r="CJ18" i="6"/>
  <c r="CI100" i="6"/>
  <c r="CB138" i="6"/>
  <c r="CA142" i="6"/>
  <c r="CA143" i="6" s="1"/>
  <c r="BZ107" i="6"/>
  <c r="BZ17" i="12"/>
  <c r="BZ105" i="6"/>
  <c r="BZ19" i="12" s="1"/>
  <c r="CC129" i="6"/>
  <c r="CB133" i="6"/>
  <c r="CB134" i="6" s="1"/>
  <c r="CM16" i="6"/>
  <c r="CC52" i="6"/>
  <c r="CB60" i="6"/>
  <c r="CL47" i="6"/>
  <c r="CA149" i="5"/>
  <c r="CA151" i="5" s="1"/>
  <c r="CA34" i="12"/>
  <c r="CA65" i="6"/>
  <c r="CA101" i="6" s="1"/>
  <c r="CA103" i="6" s="1"/>
  <c r="CA62" i="6"/>
  <c r="CA67" i="6"/>
  <c r="CA69" i="6" s="1"/>
  <c r="CA105" i="5" s="1"/>
  <c r="CA107" i="5" s="1"/>
  <c r="CB114" i="5" s="1"/>
  <c r="CB123" i="5" s="1"/>
  <c r="CB147" i="5" s="1"/>
  <c r="CJ25" i="6" l="1"/>
  <c r="CJ27" i="6" s="1"/>
  <c r="CK18" i="6"/>
  <c r="CJ100" i="6"/>
  <c r="CD52" i="6"/>
  <c r="CC60" i="6"/>
  <c r="CD129" i="6"/>
  <c r="CC133" i="6"/>
  <c r="CC134" i="6" s="1"/>
  <c r="CA107" i="6"/>
  <c r="CA17" i="12"/>
  <c r="CA105" i="6"/>
  <c r="CA19" i="12" s="1"/>
  <c r="CB65" i="6"/>
  <c r="CB101" i="6" s="1"/>
  <c r="CB103" i="6" s="1"/>
  <c r="CB62" i="6"/>
  <c r="CB67" i="6"/>
  <c r="CB69" i="6" s="1"/>
  <c r="CB105" i="5" s="1"/>
  <c r="CB107" i="5" s="1"/>
  <c r="CC114" i="5" s="1"/>
  <c r="CC123" i="5" s="1"/>
  <c r="CC147" i="5" s="1"/>
  <c r="CN16" i="6"/>
  <c r="CM47" i="6"/>
  <c r="CB149" i="5"/>
  <c r="CB151" i="5" s="1"/>
  <c r="CB34" i="12"/>
  <c r="CC138" i="6"/>
  <c r="CB142" i="6"/>
  <c r="CB143" i="6" s="1"/>
  <c r="CK25" i="6" l="1"/>
  <c r="CK27" i="6" s="1"/>
  <c r="CL18" i="6"/>
  <c r="CK100" i="6"/>
  <c r="CC149" i="5"/>
  <c r="CC151" i="5" s="1"/>
  <c r="CC34" i="12"/>
  <c r="CE129" i="6"/>
  <c r="CD133" i="6"/>
  <c r="CD134" i="6" s="1"/>
  <c r="CC65" i="6"/>
  <c r="CC101" i="6" s="1"/>
  <c r="CC103" i="6" s="1"/>
  <c r="CC62" i="6"/>
  <c r="CC67" i="6"/>
  <c r="CC69" i="6" s="1"/>
  <c r="CC105" i="5" s="1"/>
  <c r="CC107" i="5" s="1"/>
  <c r="CD114" i="5" s="1"/>
  <c r="CD123" i="5" s="1"/>
  <c r="CD147" i="5" s="1"/>
  <c r="CN47" i="6"/>
  <c r="CO16" i="6"/>
  <c r="CB107" i="6"/>
  <c r="CB105" i="6"/>
  <c r="CB19" i="12" s="1"/>
  <c r="CB17" i="12"/>
  <c r="CD138" i="6"/>
  <c r="CC142" i="6"/>
  <c r="CC143" i="6" s="1"/>
  <c r="CE52" i="6"/>
  <c r="CD60" i="6"/>
  <c r="CL25" i="6" l="1"/>
  <c r="CL27" i="6" s="1"/>
  <c r="CM18" i="6"/>
  <c r="CL100" i="6"/>
  <c r="CO47" i="6"/>
  <c r="CD34" i="12"/>
  <c r="CD149" i="5"/>
  <c r="CD151" i="5" s="1"/>
  <c r="CC107" i="6"/>
  <c r="CC105" i="6"/>
  <c r="CC19" i="12" s="1"/>
  <c r="CC17" i="12"/>
  <c r="CD65" i="6"/>
  <c r="CD101" i="6" s="1"/>
  <c r="CD103" i="6" s="1"/>
  <c r="CD62" i="6"/>
  <c r="CD67" i="6"/>
  <c r="CD69" i="6" s="1"/>
  <c r="CD105" i="5" s="1"/>
  <c r="CD107" i="5" s="1"/>
  <c r="CE114" i="5" s="1"/>
  <c r="CE123" i="5" s="1"/>
  <c r="CE147" i="5" s="1"/>
  <c r="CF52" i="6"/>
  <c r="CE60" i="6"/>
  <c r="CF129" i="6"/>
  <c r="CE133" i="6"/>
  <c r="CE134" i="6" s="1"/>
  <c r="CE138" i="6"/>
  <c r="CD142" i="6"/>
  <c r="CD143" i="6" s="1"/>
  <c r="CM25" i="6" l="1"/>
  <c r="CM27" i="6" s="1"/>
  <c r="CN18" i="6"/>
  <c r="CM100" i="6"/>
  <c r="CD107" i="6"/>
  <c r="CD17" i="12"/>
  <c r="CD105" i="6"/>
  <c r="CD19" i="12" s="1"/>
  <c r="CF138" i="6"/>
  <c r="CE142" i="6"/>
  <c r="CE143" i="6" s="1"/>
  <c r="CG129" i="6"/>
  <c r="CF133" i="6"/>
  <c r="CF134" i="6" s="1"/>
  <c r="CE65" i="6"/>
  <c r="CE101" i="6" s="1"/>
  <c r="CE103" i="6" s="1"/>
  <c r="CE62" i="6"/>
  <c r="CE67" i="6"/>
  <c r="CE69" i="6" s="1"/>
  <c r="CE105" i="5" s="1"/>
  <c r="CE107" i="5" s="1"/>
  <c r="CF114" i="5" s="1"/>
  <c r="CF123" i="5" s="1"/>
  <c r="CF147" i="5" s="1"/>
  <c r="CE149" i="5"/>
  <c r="CE151" i="5" s="1"/>
  <c r="CE34" i="12"/>
  <c r="CG52" i="6"/>
  <c r="CF60" i="6"/>
  <c r="CN25" i="6" l="1"/>
  <c r="CN27" i="6" s="1"/>
  <c r="CO18" i="6"/>
  <c r="CN100" i="6"/>
  <c r="CF34" i="12"/>
  <c r="CF149" i="5"/>
  <c r="CF151" i="5" s="1"/>
  <c r="CF65" i="6"/>
  <c r="CF101" i="6" s="1"/>
  <c r="CF103" i="6" s="1"/>
  <c r="CF62" i="6"/>
  <c r="CF67" i="6"/>
  <c r="CF69" i="6" s="1"/>
  <c r="CF105" i="5" s="1"/>
  <c r="CF107" i="5" s="1"/>
  <c r="CG114" i="5" s="1"/>
  <c r="CG123" i="5" s="1"/>
  <c r="CG147" i="5" s="1"/>
  <c r="CH129" i="6"/>
  <c r="CG133" i="6"/>
  <c r="CG134" i="6" s="1"/>
  <c r="CH52" i="6"/>
  <c r="CG60" i="6"/>
  <c r="CE107" i="6"/>
  <c r="CE17" i="12"/>
  <c r="CE105" i="6"/>
  <c r="CE19" i="12" s="1"/>
  <c r="CG138" i="6"/>
  <c r="CF142" i="6"/>
  <c r="CF143" i="6" s="1"/>
  <c r="CO100" i="6" l="1"/>
  <c r="CO25" i="6"/>
  <c r="CG65" i="6"/>
  <c r="CG101" i="6" s="1"/>
  <c r="CG103" i="6" s="1"/>
  <c r="CG62" i="6"/>
  <c r="CG67" i="6"/>
  <c r="CG69" i="6" s="1"/>
  <c r="CG105" i="5" s="1"/>
  <c r="CG107" i="5" s="1"/>
  <c r="CH114" i="5" s="1"/>
  <c r="CH123" i="5" s="1"/>
  <c r="CH147" i="5" s="1"/>
  <c r="CI52" i="6"/>
  <c r="CH60" i="6"/>
  <c r="CH138" i="6"/>
  <c r="CG142" i="6"/>
  <c r="CG143" i="6" s="1"/>
  <c r="CI129" i="6"/>
  <c r="CH133" i="6"/>
  <c r="CH134" i="6" s="1"/>
  <c r="CF107" i="6"/>
  <c r="CF105" i="6"/>
  <c r="CF19" i="12" s="1"/>
  <c r="CF17" i="12"/>
  <c r="CG149" i="5"/>
  <c r="CG151" i="5" s="1"/>
  <c r="CG34" i="12"/>
  <c r="CO27" i="6" l="1"/>
  <c r="I27" i="6" s="1"/>
  <c r="I25" i="6"/>
  <c r="CJ129" i="6"/>
  <c r="CI133" i="6"/>
  <c r="CI134" i="6" s="1"/>
  <c r="CI138" i="6"/>
  <c r="CH142" i="6"/>
  <c r="CH143" i="6" s="1"/>
  <c r="CJ52" i="6"/>
  <c r="CI60" i="6"/>
  <c r="CH65" i="6"/>
  <c r="CH101" i="6" s="1"/>
  <c r="CH103" i="6" s="1"/>
  <c r="CH62" i="6"/>
  <c r="CH67" i="6"/>
  <c r="CH69" i="6" s="1"/>
  <c r="CH105" i="5" s="1"/>
  <c r="CH107" i="5" s="1"/>
  <c r="CI114" i="5" s="1"/>
  <c r="CI123" i="5" s="1"/>
  <c r="CI147" i="5" s="1"/>
  <c r="CG107" i="6"/>
  <c r="CG17" i="12"/>
  <c r="CG105" i="6"/>
  <c r="CG19" i="12" s="1"/>
  <c r="CH149" i="5"/>
  <c r="CH151" i="5" s="1"/>
  <c r="CH34" i="12"/>
  <c r="CH107" i="6" l="1"/>
  <c r="CH17" i="12"/>
  <c r="CH105" i="6"/>
  <c r="CH19" i="12" s="1"/>
  <c r="CI62" i="6"/>
  <c r="CI65" i="6"/>
  <c r="CI101" i="6" s="1"/>
  <c r="CI103" i="6" s="1"/>
  <c r="CI67" i="6"/>
  <c r="CI69" i="6" s="1"/>
  <c r="CI105" i="5" s="1"/>
  <c r="CI107" i="5" s="1"/>
  <c r="CJ114" i="5" s="1"/>
  <c r="CJ123" i="5" s="1"/>
  <c r="CJ147" i="5" s="1"/>
  <c r="CK52" i="6"/>
  <c r="CJ60" i="6"/>
  <c r="CJ138" i="6"/>
  <c r="CI142" i="6"/>
  <c r="CI143" i="6" s="1"/>
  <c r="CI149" i="5"/>
  <c r="CI151" i="5" s="1"/>
  <c r="CI34" i="12"/>
  <c r="CK129" i="6"/>
  <c r="CJ133" i="6"/>
  <c r="CJ134" i="6" s="1"/>
  <c r="CL129" i="6" l="1"/>
  <c r="CK133" i="6"/>
  <c r="CK134" i="6" s="1"/>
  <c r="CK138" i="6"/>
  <c r="CJ142" i="6"/>
  <c r="CJ143" i="6" s="1"/>
  <c r="CJ62" i="6"/>
  <c r="CJ65" i="6"/>
  <c r="CJ101" i="6" s="1"/>
  <c r="CJ103" i="6" s="1"/>
  <c r="CJ67" i="6"/>
  <c r="CJ69" i="6" s="1"/>
  <c r="CJ105" i="5" s="1"/>
  <c r="CJ107" i="5" s="1"/>
  <c r="CK114" i="5" s="1"/>
  <c r="CK123" i="5" s="1"/>
  <c r="CK147" i="5" s="1"/>
  <c r="CL52" i="6"/>
  <c r="CK60" i="6"/>
  <c r="CJ149" i="5"/>
  <c r="CJ151" i="5" s="1"/>
  <c r="CJ34" i="12"/>
  <c r="CI107" i="6"/>
  <c r="CI17" i="12"/>
  <c r="CI105" i="6"/>
  <c r="CI19" i="12" s="1"/>
  <c r="CJ107" i="6" l="1"/>
  <c r="CJ105" i="6"/>
  <c r="CJ19" i="12" s="1"/>
  <c r="CJ17" i="12"/>
  <c r="CM52" i="6"/>
  <c r="CL60" i="6"/>
  <c r="CK65" i="6"/>
  <c r="CK101" i="6" s="1"/>
  <c r="CK103" i="6" s="1"/>
  <c r="CK62" i="6"/>
  <c r="CK67" i="6"/>
  <c r="CK69" i="6" s="1"/>
  <c r="CK105" i="5" s="1"/>
  <c r="CK107" i="5" s="1"/>
  <c r="CL114" i="5" s="1"/>
  <c r="CL123" i="5" s="1"/>
  <c r="CL147" i="5" s="1"/>
  <c r="CK149" i="5"/>
  <c r="CK151" i="5" s="1"/>
  <c r="CK34" i="12"/>
  <c r="CL138" i="6"/>
  <c r="CK142" i="6"/>
  <c r="CK143" i="6" s="1"/>
  <c r="CM129" i="6"/>
  <c r="CL133" i="6"/>
  <c r="CL134" i="6" s="1"/>
  <c r="CM138" i="6" l="1"/>
  <c r="CL142" i="6"/>
  <c r="CL143" i="6" s="1"/>
  <c r="CN129" i="6"/>
  <c r="CM133" i="6"/>
  <c r="CM134" i="6" s="1"/>
  <c r="CL34" i="12"/>
  <c r="CL149" i="5"/>
  <c r="CL151" i="5" s="1"/>
  <c r="CK107" i="6"/>
  <c r="CK17" i="12"/>
  <c r="CK105" i="6"/>
  <c r="CK19" i="12" s="1"/>
  <c r="CL65" i="6"/>
  <c r="CL101" i="6" s="1"/>
  <c r="CL103" i="6" s="1"/>
  <c r="CL62" i="6"/>
  <c r="CL67" i="6"/>
  <c r="CL69" i="6" s="1"/>
  <c r="CL105" i="5" s="1"/>
  <c r="CL107" i="5" s="1"/>
  <c r="CM114" i="5" s="1"/>
  <c r="CM123" i="5" s="1"/>
  <c r="CM147" i="5" s="1"/>
  <c r="CN52" i="6"/>
  <c r="CM60" i="6"/>
  <c r="CL107" i="6" l="1"/>
  <c r="CL17" i="12"/>
  <c r="CL105" i="6"/>
  <c r="CL19" i="12" s="1"/>
  <c r="CM62" i="6"/>
  <c r="CM65" i="6"/>
  <c r="CM101" i="6" s="1"/>
  <c r="CM103" i="6" s="1"/>
  <c r="CM67" i="6"/>
  <c r="CM69" i="6" s="1"/>
  <c r="CM105" i="5" s="1"/>
  <c r="CM107" i="5" s="1"/>
  <c r="CN114" i="5" s="1"/>
  <c r="CN123" i="5" s="1"/>
  <c r="CN147" i="5" s="1"/>
  <c r="CM34" i="12"/>
  <c r="CM149" i="5"/>
  <c r="CM151" i="5" s="1"/>
  <c r="CO52" i="6"/>
  <c r="CO60" i="6" s="1"/>
  <c r="CN60" i="6"/>
  <c r="CO129" i="6"/>
  <c r="CO133" i="6" s="1"/>
  <c r="CO134" i="6" s="1"/>
  <c r="CN133" i="6"/>
  <c r="CN134" i="6" s="1"/>
  <c r="CN138" i="6"/>
  <c r="CM142" i="6"/>
  <c r="CM143" i="6" s="1"/>
  <c r="CO62" i="6" l="1"/>
  <c r="CO65" i="6"/>
  <c r="I60" i="6"/>
  <c r="CO67" i="6"/>
  <c r="CM107" i="6"/>
  <c r="CM105" i="6"/>
  <c r="CM19" i="12" s="1"/>
  <c r="CM17" i="12"/>
  <c r="CO138" i="6"/>
  <c r="CO142" i="6" s="1"/>
  <c r="CO143" i="6" s="1"/>
  <c r="CN142" i="6"/>
  <c r="CN143" i="6" s="1"/>
  <c r="CN149" i="5"/>
  <c r="CN151" i="5" s="1"/>
  <c r="CN34" i="12"/>
  <c r="CN65" i="6"/>
  <c r="CN101" i="6" s="1"/>
  <c r="CN103" i="6" s="1"/>
  <c r="CN62" i="6"/>
  <c r="CN67" i="6"/>
  <c r="CN69" i="6" s="1"/>
  <c r="CN105" i="5" s="1"/>
  <c r="CN107" i="5" s="1"/>
  <c r="CO114" i="5" s="1"/>
  <c r="CO123" i="5" s="1"/>
  <c r="CO147" i="5" s="1"/>
  <c r="CO34" i="12" l="1"/>
  <c r="I34" i="12" s="1"/>
  <c r="G109" i="6" s="1"/>
  <c r="CO149" i="5"/>
  <c r="CO101" i="6"/>
  <c r="CO103" i="6" s="1"/>
  <c r="I65" i="6"/>
  <c r="CN107" i="6"/>
  <c r="CN17" i="12"/>
  <c r="CN105" i="6"/>
  <c r="CN19" i="12" s="1"/>
  <c r="CO69" i="6"/>
  <c r="I67" i="6"/>
  <c r="I62" i="6"/>
  <c r="CO105" i="5" l="1"/>
  <c r="CO107" i="5" s="1"/>
  <c r="I69" i="6"/>
  <c r="CO107" i="6"/>
  <c r="CO17" i="12"/>
  <c r="I17" i="12" s="1"/>
  <c r="CO105" i="6"/>
  <c r="I103" i="6"/>
  <c r="CO151" i="5"/>
  <c r="I149" i="5"/>
  <c r="CO19" i="12" l="1"/>
  <c r="I19" i="12" s="1"/>
  <c r="G108" i="6" s="1"/>
  <c r="G110" i="6" s="1"/>
  <c r="I105" i="6"/>
  <c r="K111" i="6" l="1"/>
  <c r="L111" i="6"/>
  <c r="M111" i="6"/>
  <c r="N111" i="6"/>
  <c r="O111" i="6"/>
  <c r="P111" i="6"/>
  <c r="Q111" i="6"/>
  <c r="R111" i="6"/>
  <c r="U111" i="6"/>
  <c r="T111" i="6"/>
  <c r="S111" i="6"/>
  <c r="V111" i="6"/>
  <c r="W111" i="6"/>
  <c r="X111" i="6"/>
  <c r="Y111" i="6"/>
  <c r="Z111" i="6"/>
  <c r="AA111" i="6"/>
  <c r="AB111" i="6"/>
  <c r="AC111" i="6"/>
  <c r="AD111" i="6"/>
  <c r="AE111" i="6"/>
  <c r="AF111" i="6"/>
  <c r="AG111" i="6"/>
  <c r="AH111" i="6"/>
  <c r="AI111" i="6"/>
  <c r="AJ111" i="6"/>
  <c r="AK111" i="6"/>
  <c r="AL111" i="6"/>
  <c r="AM111" i="6"/>
  <c r="AN111" i="6"/>
  <c r="AO111" i="6"/>
  <c r="AP111" i="6"/>
  <c r="AQ111" i="6"/>
  <c r="AR111" i="6"/>
  <c r="AS111" i="6"/>
  <c r="AT111" i="6"/>
  <c r="AU111" i="6"/>
  <c r="AV111" i="6"/>
  <c r="AW111" i="6"/>
  <c r="AX111" i="6"/>
  <c r="AY111" i="6"/>
  <c r="AZ111" i="6"/>
  <c r="BA111" i="6"/>
  <c r="BB111" i="6"/>
  <c r="BC111" i="6"/>
  <c r="BD111" i="6"/>
  <c r="BE111" i="6"/>
  <c r="BF111" i="6"/>
  <c r="BG111" i="6"/>
  <c r="BH111" i="6"/>
  <c r="BI111" i="6"/>
  <c r="BJ111" i="6"/>
  <c r="BK111" i="6"/>
  <c r="BL111" i="6"/>
  <c r="BM111" i="6"/>
  <c r="BN111" i="6"/>
  <c r="BO111" i="6"/>
  <c r="BP111" i="6"/>
  <c r="BQ111" i="6"/>
  <c r="BR111" i="6"/>
  <c r="BS111" i="6"/>
  <c r="BT111" i="6"/>
  <c r="BU111" i="6"/>
  <c r="BV111" i="6"/>
  <c r="BW111" i="6"/>
  <c r="BX111" i="6"/>
  <c r="BY111" i="6"/>
  <c r="BZ111" i="6"/>
  <c r="CA111" i="6"/>
  <c r="CB111" i="6"/>
  <c r="CC111" i="6"/>
  <c r="CD111" i="6"/>
  <c r="CE111" i="6"/>
  <c r="CF111" i="6"/>
  <c r="CG111" i="6"/>
  <c r="CH111" i="6"/>
  <c r="CI111" i="6"/>
  <c r="CJ111" i="6"/>
  <c r="CK111" i="6"/>
  <c r="CL111" i="6"/>
  <c r="CM111" i="6"/>
  <c r="CN111" i="6"/>
  <c r="CO111" i="6"/>
  <c r="CL114" i="6" l="1"/>
  <c r="CL116" i="6"/>
  <c r="CL25" i="12" s="1"/>
  <c r="CL115" i="6"/>
  <c r="CL24" i="12" s="1"/>
  <c r="Z115" i="6"/>
  <c r="Z24" i="12" s="1"/>
  <c r="Z116" i="6"/>
  <c r="Z25" i="12" s="1"/>
  <c r="Z114" i="6"/>
  <c r="BE115" i="6"/>
  <c r="BE24" i="12" s="1"/>
  <c r="BE114" i="6"/>
  <c r="BE116" i="6"/>
  <c r="BE25" i="12" s="1"/>
  <c r="BT114" i="6"/>
  <c r="BT115" i="6"/>
  <c r="BT24" i="12" s="1"/>
  <c r="BT116" i="6"/>
  <c r="BT25" i="12" s="1"/>
  <c r="X114" i="6"/>
  <c r="X116" i="6"/>
  <c r="X25" i="12" s="1"/>
  <c r="X115" i="6"/>
  <c r="X24" i="12" s="1"/>
  <c r="BC114" i="6"/>
  <c r="BC116" i="6"/>
  <c r="BC25" i="12" s="1"/>
  <c r="BC115" i="6"/>
  <c r="BC24" i="12" s="1"/>
  <c r="BR115" i="6"/>
  <c r="BR24" i="12" s="1"/>
  <c r="BR116" i="6"/>
  <c r="BR25" i="12" s="1"/>
  <c r="BR114" i="6"/>
  <c r="CG116" i="6"/>
  <c r="CG25" i="12" s="1"/>
  <c r="CG115" i="6"/>
  <c r="CG24" i="12" s="1"/>
  <c r="CG114" i="6"/>
  <c r="S115" i="6"/>
  <c r="S24" i="12" s="1"/>
  <c r="S114" i="6"/>
  <c r="S116" i="6"/>
  <c r="S25" i="12" s="1"/>
  <c r="U116" i="6"/>
  <c r="U25" i="12" s="1"/>
  <c r="U115" i="6"/>
  <c r="U24" i="12" s="1"/>
  <c r="U114" i="6"/>
  <c r="BN114" i="6"/>
  <c r="BN116" i="6"/>
  <c r="BN25" i="12" s="1"/>
  <c r="BN115" i="6"/>
  <c r="BN24" i="12" s="1"/>
  <c r="CK116" i="6"/>
  <c r="CK25" i="12" s="1"/>
  <c r="CK114" i="6"/>
  <c r="CK115" i="6"/>
  <c r="CK24" i="12" s="1"/>
  <c r="AP116" i="6"/>
  <c r="AP25" i="12" s="1"/>
  <c r="AP115" i="6"/>
  <c r="AP24" i="12" s="1"/>
  <c r="AP114" i="6"/>
  <c r="BU115" i="6"/>
  <c r="BU24" i="12" s="1"/>
  <c r="BU114" i="6"/>
  <c r="BU116" i="6"/>
  <c r="BU25" i="12" s="1"/>
  <c r="Y116" i="6"/>
  <c r="Y25" i="12" s="1"/>
  <c r="Y114" i="6"/>
  <c r="Y115" i="6"/>
  <c r="Y24" i="12" s="1"/>
  <c r="BD115" i="6"/>
  <c r="BD24" i="12" s="1"/>
  <c r="BD116" i="6"/>
  <c r="BD25" i="12" s="1"/>
  <c r="BD114" i="6"/>
  <c r="CI114" i="6"/>
  <c r="CI116" i="6"/>
  <c r="CI25" i="12" s="1"/>
  <c r="CI115" i="6"/>
  <c r="CI24" i="12" s="1"/>
  <c r="W115" i="6"/>
  <c r="W24" i="12" s="1"/>
  <c r="W114" i="6"/>
  <c r="W116" i="6"/>
  <c r="W25" i="12" s="1"/>
  <c r="BB114" i="6"/>
  <c r="BB116" i="6"/>
  <c r="BB25" i="12" s="1"/>
  <c r="BB115" i="6"/>
  <c r="BB24" i="12" s="1"/>
  <c r="V114" i="6"/>
  <c r="V116" i="6"/>
  <c r="V25" i="12" s="1"/>
  <c r="V115" i="6"/>
  <c r="V24" i="12" s="1"/>
  <c r="BA115" i="6"/>
  <c r="BA24" i="12" s="1"/>
  <c r="BA114" i="6"/>
  <c r="BA116" i="6"/>
  <c r="BA25" i="12" s="1"/>
  <c r="BP116" i="6"/>
  <c r="BP25" i="12" s="1"/>
  <c r="BP114" i="6"/>
  <c r="BP115" i="6"/>
  <c r="BP24" i="12" s="1"/>
  <c r="AJ116" i="6"/>
  <c r="AJ25" i="12" s="1"/>
  <c r="AJ115" i="6"/>
  <c r="AJ24" i="12" s="1"/>
  <c r="AJ114" i="6"/>
  <c r="CE116" i="6"/>
  <c r="CE25" i="12" s="1"/>
  <c r="CE114" i="6"/>
  <c r="CE115" i="6"/>
  <c r="CE24" i="12" s="1"/>
  <c r="AY115" i="6"/>
  <c r="AY24" i="12" s="1"/>
  <c r="AY116" i="6"/>
  <c r="AY25" i="12" s="1"/>
  <c r="AY114" i="6"/>
  <c r="CD115" i="6"/>
  <c r="CD24" i="12" s="1"/>
  <c r="CD116" i="6"/>
  <c r="CD25" i="12" s="1"/>
  <c r="CD114" i="6"/>
  <c r="AH115" i="6"/>
  <c r="AH24" i="12" s="1"/>
  <c r="AH116" i="6"/>
  <c r="AH25" i="12" s="1"/>
  <c r="AH114" i="6"/>
  <c r="CC116" i="6"/>
  <c r="CC25" i="12" s="1"/>
  <c r="CC114" i="6"/>
  <c r="CC115" i="6"/>
  <c r="CC24" i="12" s="1"/>
  <c r="AW116" i="6"/>
  <c r="AW25" i="12" s="1"/>
  <c r="AW115" i="6"/>
  <c r="AW24" i="12" s="1"/>
  <c r="AW114" i="6"/>
  <c r="Q114" i="6"/>
  <c r="Q115" i="6"/>
  <c r="Q24" i="12" s="1"/>
  <c r="Q116" i="6"/>
  <c r="Q25" i="12" s="1"/>
  <c r="BL114" i="6"/>
  <c r="BL116" i="6"/>
  <c r="BL25" i="12" s="1"/>
  <c r="BL115" i="6"/>
  <c r="BL24" i="12" s="1"/>
  <c r="AF116" i="6"/>
  <c r="AF25" i="12" s="1"/>
  <c r="AF115" i="6"/>
  <c r="AF24" i="12" s="1"/>
  <c r="AF114" i="6"/>
  <c r="CA116" i="6"/>
  <c r="CA25" i="12" s="1"/>
  <c r="CA115" i="6"/>
  <c r="CA24" i="12" s="1"/>
  <c r="CA114" i="6"/>
  <c r="AU115" i="6"/>
  <c r="AU24" i="12" s="1"/>
  <c r="AU116" i="6"/>
  <c r="AU25" i="12" s="1"/>
  <c r="AU114" i="6"/>
  <c r="O115" i="6"/>
  <c r="O24" i="12" s="1"/>
  <c r="O116" i="6"/>
  <c r="O25" i="12" s="1"/>
  <c r="O114" i="6"/>
  <c r="BJ115" i="6"/>
  <c r="BJ24" i="12" s="1"/>
  <c r="BJ114" i="6"/>
  <c r="BJ116" i="6"/>
  <c r="BJ25" i="12" s="1"/>
  <c r="AD114" i="6"/>
  <c r="AD115" i="6"/>
  <c r="AD24" i="12" s="1"/>
  <c r="AD116" i="6"/>
  <c r="AD25" i="12" s="1"/>
  <c r="CO116" i="6"/>
  <c r="CO25" i="12" s="1"/>
  <c r="CO115" i="6"/>
  <c r="CO24" i="12" s="1"/>
  <c r="CO114" i="6"/>
  <c r="BI115" i="6"/>
  <c r="BI24" i="12" s="1"/>
  <c r="BI114" i="6"/>
  <c r="BI116" i="6"/>
  <c r="BI25" i="12" s="1"/>
  <c r="AC115" i="6"/>
  <c r="AC24" i="12" s="1"/>
  <c r="AC116" i="6"/>
  <c r="AC25" i="12" s="1"/>
  <c r="AC114" i="6"/>
  <c r="CN114" i="6"/>
  <c r="CN115" i="6"/>
  <c r="CN24" i="12" s="1"/>
  <c r="CN116" i="6"/>
  <c r="CN25" i="12" s="1"/>
  <c r="BH116" i="6"/>
  <c r="BH25" i="12" s="1"/>
  <c r="BH115" i="6"/>
  <c r="BH24" i="12" s="1"/>
  <c r="BH114" i="6"/>
  <c r="AR116" i="6"/>
  <c r="AR25" i="12" s="1"/>
  <c r="AR115" i="6"/>
  <c r="AR24" i="12" s="1"/>
  <c r="AR114" i="6"/>
  <c r="AB116" i="6"/>
  <c r="AB25" i="12" s="1"/>
  <c r="AB115" i="6"/>
  <c r="AB24" i="12" s="1"/>
  <c r="AB114" i="6"/>
  <c r="L115" i="6"/>
  <c r="L24" i="12" s="1"/>
  <c r="L114" i="6"/>
  <c r="L116" i="6"/>
  <c r="L25" i="12" s="1"/>
  <c r="BV116" i="6"/>
  <c r="BV25" i="12" s="1"/>
  <c r="BV114" i="6"/>
  <c r="BV115" i="6"/>
  <c r="BV24" i="12" s="1"/>
  <c r="BF115" i="6"/>
  <c r="BF24" i="12" s="1"/>
  <c r="BF114" i="6"/>
  <c r="BF116" i="6"/>
  <c r="BF25" i="12" s="1"/>
  <c r="AO114" i="6"/>
  <c r="AO115" i="6"/>
  <c r="AO24" i="12" s="1"/>
  <c r="AO116" i="6"/>
  <c r="AO25" i="12" s="1"/>
  <c r="CJ115" i="6"/>
  <c r="CJ24" i="12" s="1"/>
  <c r="CJ114" i="6"/>
  <c r="CJ116" i="6"/>
  <c r="CJ25" i="12" s="1"/>
  <c r="AN114" i="6"/>
  <c r="AN115" i="6"/>
  <c r="AN24" i="12" s="1"/>
  <c r="AN116" i="6"/>
  <c r="AN25" i="12" s="1"/>
  <c r="BS116" i="6"/>
  <c r="BS25" i="12" s="1"/>
  <c r="BS115" i="6"/>
  <c r="BS24" i="12" s="1"/>
  <c r="BS114" i="6"/>
  <c r="AM115" i="6"/>
  <c r="AM24" i="12" s="1"/>
  <c r="AM114" i="6"/>
  <c r="AM116" i="6"/>
  <c r="AM25" i="12" s="1"/>
  <c r="CH116" i="6"/>
  <c r="CH25" i="12" s="1"/>
  <c r="CH114" i="6"/>
  <c r="CH115" i="6"/>
  <c r="CH24" i="12" s="1"/>
  <c r="AL116" i="6"/>
  <c r="AL25" i="12" s="1"/>
  <c r="AL114" i="6"/>
  <c r="AL115" i="6"/>
  <c r="AL24" i="12" s="1"/>
  <c r="BQ116" i="6"/>
  <c r="BQ25" i="12" s="1"/>
  <c r="BQ114" i="6"/>
  <c r="BQ115" i="6"/>
  <c r="BQ24" i="12" s="1"/>
  <c r="AK114" i="6"/>
  <c r="AK116" i="6"/>
  <c r="AK25" i="12" s="1"/>
  <c r="AK115" i="6"/>
  <c r="AK24" i="12" s="1"/>
  <c r="CF115" i="6"/>
  <c r="CF24" i="12" s="1"/>
  <c r="CF114" i="6"/>
  <c r="CF116" i="6"/>
  <c r="CF25" i="12" s="1"/>
  <c r="AZ114" i="6"/>
  <c r="AZ116" i="6"/>
  <c r="AZ25" i="12" s="1"/>
  <c r="AZ115" i="6"/>
  <c r="AZ24" i="12" s="1"/>
  <c r="T115" i="6"/>
  <c r="T24" i="12" s="1"/>
  <c r="T114" i="6"/>
  <c r="T116" i="6"/>
  <c r="T25" i="12" s="1"/>
  <c r="BO116" i="6"/>
  <c r="BO25" i="12" s="1"/>
  <c r="BO114" i="6"/>
  <c r="BO115" i="6"/>
  <c r="BO24" i="12" s="1"/>
  <c r="AI116" i="6"/>
  <c r="AI25" i="12" s="1"/>
  <c r="AI114" i="6"/>
  <c r="AI115" i="6"/>
  <c r="AI24" i="12" s="1"/>
  <c r="AX114" i="6"/>
  <c r="AX116" i="6"/>
  <c r="AX25" i="12" s="1"/>
  <c r="AX115" i="6"/>
  <c r="AX24" i="12" s="1"/>
  <c r="R116" i="6"/>
  <c r="R25" i="12" s="1"/>
  <c r="R114" i="6"/>
  <c r="R115" i="6"/>
  <c r="R24" i="12" s="1"/>
  <c r="BM116" i="6"/>
  <c r="BM25" i="12" s="1"/>
  <c r="BM114" i="6"/>
  <c r="BM115" i="6"/>
  <c r="BM24" i="12" s="1"/>
  <c r="AG114" i="6"/>
  <c r="AG115" i="6"/>
  <c r="AG24" i="12" s="1"/>
  <c r="AG116" i="6"/>
  <c r="AG25" i="12" s="1"/>
  <c r="CB114" i="6"/>
  <c r="CB116" i="6"/>
  <c r="CB25" i="12" s="1"/>
  <c r="CB115" i="6"/>
  <c r="CB24" i="12" s="1"/>
  <c r="AV116" i="6"/>
  <c r="AV25" i="12" s="1"/>
  <c r="AV115" i="6"/>
  <c r="AV24" i="12" s="1"/>
  <c r="AV114" i="6"/>
  <c r="P116" i="6"/>
  <c r="P25" i="12" s="1"/>
  <c r="P115" i="6"/>
  <c r="P24" i="12" s="1"/>
  <c r="P114" i="6"/>
  <c r="BK115" i="6"/>
  <c r="BK24" i="12" s="1"/>
  <c r="BK116" i="6"/>
  <c r="BK25" i="12" s="1"/>
  <c r="BK114" i="6"/>
  <c r="AE115" i="6"/>
  <c r="AE24" i="12" s="1"/>
  <c r="AE116" i="6"/>
  <c r="AE25" i="12" s="1"/>
  <c r="AE114" i="6"/>
  <c r="BZ116" i="6"/>
  <c r="BZ25" i="12" s="1"/>
  <c r="BZ115" i="6"/>
  <c r="BZ24" i="12" s="1"/>
  <c r="BZ114" i="6"/>
  <c r="AT115" i="6"/>
  <c r="AT24" i="12" s="1"/>
  <c r="AT114" i="6"/>
  <c r="AT116" i="6"/>
  <c r="AT25" i="12" s="1"/>
  <c r="N114" i="6"/>
  <c r="N115" i="6"/>
  <c r="N24" i="12" s="1"/>
  <c r="N116" i="6"/>
  <c r="N25" i="12" s="1"/>
  <c r="BY115" i="6"/>
  <c r="BY24" i="12" s="1"/>
  <c r="BY114" i="6"/>
  <c r="BY116" i="6"/>
  <c r="BY25" i="12" s="1"/>
  <c r="AS115" i="6"/>
  <c r="AS24" i="12" s="1"/>
  <c r="AS116" i="6"/>
  <c r="AS25" i="12" s="1"/>
  <c r="AS114" i="6"/>
  <c r="M114" i="6"/>
  <c r="M115" i="6"/>
  <c r="M24" i="12" s="1"/>
  <c r="M116" i="6"/>
  <c r="M25" i="12" s="1"/>
  <c r="BX116" i="6"/>
  <c r="BX25" i="12" s="1"/>
  <c r="BX115" i="6"/>
  <c r="BX24" i="12" s="1"/>
  <c r="BX114" i="6"/>
  <c r="CM116" i="6"/>
  <c r="CM25" i="12" s="1"/>
  <c r="CM115" i="6"/>
  <c r="CM24" i="12" s="1"/>
  <c r="CM114" i="6"/>
  <c r="BW116" i="6"/>
  <c r="BW25" i="12" s="1"/>
  <c r="BW115" i="6"/>
  <c r="BW24" i="12" s="1"/>
  <c r="BW114" i="6"/>
  <c r="BG115" i="6"/>
  <c r="BG24" i="12" s="1"/>
  <c r="BG114" i="6"/>
  <c r="BG116" i="6"/>
  <c r="BG25" i="12" s="1"/>
  <c r="AQ115" i="6"/>
  <c r="AQ24" i="12" s="1"/>
  <c r="AQ114" i="6"/>
  <c r="AQ116" i="6"/>
  <c r="AQ25" i="12" s="1"/>
  <c r="AA115" i="6"/>
  <c r="AA24" i="12" s="1"/>
  <c r="AA114" i="6"/>
  <c r="AA116" i="6"/>
  <c r="AA25" i="12" s="1"/>
  <c r="K114" i="6"/>
  <c r="K115" i="6"/>
  <c r="K116" i="6"/>
  <c r="BF118" i="6" l="1"/>
  <c r="BF23" i="12"/>
  <c r="BF26" i="12" s="1"/>
  <c r="BF38" i="12" s="1"/>
  <c r="T23" i="12"/>
  <c r="T26" i="12" s="1"/>
  <c r="T38" i="12" s="1"/>
  <c r="T118" i="6"/>
  <c r="AF23" i="12"/>
  <c r="AF26" i="12" s="1"/>
  <c r="AF38" i="12" s="1"/>
  <c r="AF118" i="6"/>
  <c r="BD23" i="12"/>
  <c r="BD26" i="12" s="1"/>
  <c r="BD38" i="12" s="1"/>
  <c r="BD118" i="6"/>
  <c r="BC118" i="6"/>
  <c r="BC23" i="12"/>
  <c r="BC26" i="12" s="1"/>
  <c r="BC38" i="12" s="1"/>
  <c r="BG23" i="12"/>
  <c r="BG26" i="12" s="1"/>
  <c r="BG38" i="12" s="1"/>
  <c r="BG118" i="6"/>
  <c r="BK23" i="12"/>
  <c r="BK26" i="12" s="1"/>
  <c r="BK38" i="12" s="1"/>
  <c r="BK118" i="6"/>
  <c r="BM118" i="6"/>
  <c r="BM23" i="12"/>
  <c r="BM26" i="12" s="1"/>
  <c r="BM38" i="12" s="1"/>
  <c r="BN23" i="12"/>
  <c r="BN26" i="12" s="1"/>
  <c r="BN38" i="12" s="1"/>
  <c r="BN118" i="6"/>
  <c r="CH23" i="12"/>
  <c r="CH26" i="12" s="1"/>
  <c r="CH38" i="12" s="1"/>
  <c r="CH118" i="6"/>
  <c r="AO23" i="12"/>
  <c r="AO26" i="12" s="1"/>
  <c r="AO38" i="12" s="1"/>
  <c r="AO118" i="6"/>
  <c r="BH23" i="12"/>
  <c r="BH26" i="12" s="1"/>
  <c r="BH38" i="12" s="1"/>
  <c r="BH118" i="6"/>
  <c r="CD118" i="6"/>
  <c r="CD23" i="12"/>
  <c r="CD26" i="12" s="1"/>
  <c r="CD38" i="12" s="1"/>
  <c r="BA23" i="12"/>
  <c r="BA26" i="12" s="1"/>
  <c r="BA38" i="12" s="1"/>
  <c r="BA118" i="6"/>
  <c r="U118" i="6"/>
  <c r="U23" i="12"/>
  <c r="U26" i="12" s="1"/>
  <c r="U38" i="12" s="1"/>
  <c r="BW118" i="6"/>
  <c r="BW23" i="12"/>
  <c r="BW26" i="12" s="1"/>
  <c r="BW38" i="12" s="1"/>
  <c r="BY118" i="6"/>
  <c r="BY23" i="12"/>
  <c r="BY26" i="12" s="1"/>
  <c r="BY38" i="12" s="1"/>
  <c r="AD23" i="12"/>
  <c r="AD26" i="12" s="1"/>
  <c r="AD38" i="12" s="1"/>
  <c r="AD118" i="6"/>
  <c r="X23" i="12"/>
  <c r="X26" i="12" s="1"/>
  <c r="X38" i="12" s="1"/>
  <c r="X118" i="6"/>
  <c r="AZ23" i="12"/>
  <c r="AZ26" i="12" s="1"/>
  <c r="AZ38" i="12" s="1"/>
  <c r="AZ118" i="6"/>
  <c r="BJ118" i="6"/>
  <c r="BJ23" i="12"/>
  <c r="BJ26" i="12" s="1"/>
  <c r="BJ38" i="12" s="1"/>
  <c r="BS23" i="12"/>
  <c r="BS26" i="12" s="1"/>
  <c r="BS38" i="12" s="1"/>
  <c r="BS118" i="6"/>
  <c r="BV23" i="12"/>
  <c r="BV26" i="12" s="1"/>
  <c r="BV38" i="12" s="1"/>
  <c r="BV118" i="6"/>
  <c r="CN23" i="12"/>
  <c r="CN26" i="12" s="1"/>
  <c r="CN38" i="12" s="1"/>
  <c r="CN118" i="6"/>
  <c r="O23" i="12"/>
  <c r="O26" i="12" s="1"/>
  <c r="O38" i="12" s="1"/>
  <c r="O118" i="6"/>
  <c r="BU23" i="12"/>
  <c r="BU26" i="12" s="1"/>
  <c r="BU38" i="12" s="1"/>
  <c r="BU118" i="6"/>
  <c r="K24" i="12"/>
  <c r="I24" i="12" s="1"/>
  <c r="I115" i="6"/>
  <c r="AX23" i="12"/>
  <c r="AX26" i="12" s="1"/>
  <c r="AX38" i="12" s="1"/>
  <c r="AX118" i="6"/>
  <c r="AC118" i="6"/>
  <c r="AC23" i="12"/>
  <c r="AC26" i="12" s="1"/>
  <c r="AC38" i="12" s="1"/>
  <c r="Q23" i="12"/>
  <c r="Q26" i="12" s="1"/>
  <c r="Q38" i="12" s="1"/>
  <c r="Q118" i="6"/>
  <c r="CG118" i="6"/>
  <c r="CG23" i="12"/>
  <c r="CG26" i="12" s="1"/>
  <c r="CG38" i="12" s="1"/>
  <c r="BE23" i="12"/>
  <c r="BE26" i="12" s="1"/>
  <c r="BE38" i="12" s="1"/>
  <c r="BE118" i="6"/>
  <c r="Y23" i="12"/>
  <c r="Y26" i="12" s="1"/>
  <c r="Y38" i="12" s="1"/>
  <c r="Y118" i="6"/>
  <c r="V23" i="12"/>
  <c r="V26" i="12" s="1"/>
  <c r="V38" i="12" s="1"/>
  <c r="V118" i="6"/>
  <c r="S118" i="6"/>
  <c r="S23" i="12"/>
  <c r="S26" i="12" s="1"/>
  <c r="S38" i="12" s="1"/>
  <c r="K25" i="12"/>
  <c r="I25" i="12" s="1"/>
  <c r="I116" i="6"/>
  <c r="N23" i="12"/>
  <c r="N26" i="12" s="1"/>
  <c r="N38" i="12" s="1"/>
  <c r="N118" i="6"/>
  <c r="BX23" i="12"/>
  <c r="BX26" i="12" s="1"/>
  <c r="BX38" i="12" s="1"/>
  <c r="BX118" i="6"/>
  <c r="AW118" i="6"/>
  <c r="AW23" i="12"/>
  <c r="AW26" i="12" s="1"/>
  <c r="AW38" i="12" s="1"/>
  <c r="BB23" i="12"/>
  <c r="BB26" i="12" s="1"/>
  <c r="BB38" i="12" s="1"/>
  <c r="BB118" i="6"/>
  <c r="AI23" i="12"/>
  <c r="AI26" i="12" s="1"/>
  <c r="AI38" i="12" s="1"/>
  <c r="AI118" i="6"/>
  <c r="AK118" i="6"/>
  <c r="AK23" i="12"/>
  <c r="AK26" i="12" s="1"/>
  <c r="AK38" i="12" s="1"/>
  <c r="L23" i="12"/>
  <c r="L26" i="12" s="1"/>
  <c r="L38" i="12" s="1"/>
  <c r="L118" i="6"/>
  <c r="AU118" i="6"/>
  <c r="AU23" i="12"/>
  <c r="AU26" i="12" s="1"/>
  <c r="AU38" i="12" s="1"/>
  <c r="Z118" i="6"/>
  <c r="Z23" i="12"/>
  <c r="Z26" i="12" s="1"/>
  <c r="Z38" i="12" s="1"/>
  <c r="P23" i="12"/>
  <c r="P26" i="12" s="1"/>
  <c r="P38" i="12" s="1"/>
  <c r="P118" i="6"/>
  <c r="AY118" i="6"/>
  <c r="AY23" i="12"/>
  <c r="AY26" i="12" s="1"/>
  <c r="AY38" i="12" s="1"/>
  <c r="AP23" i="12"/>
  <c r="AP26" i="12" s="1"/>
  <c r="AP38" i="12" s="1"/>
  <c r="AP118" i="6"/>
  <c r="AJ118" i="6"/>
  <c r="AJ23" i="12"/>
  <c r="AJ26" i="12" s="1"/>
  <c r="AJ38" i="12" s="1"/>
  <c r="BR23" i="12"/>
  <c r="BR26" i="12" s="1"/>
  <c r="BR38" i="12" s="1"/>
  <c r="BR118" i="6"/>
  <c r="AM23" i="12"/>
  <c r="AM26" i="12" s="1"/>
  <c r="AM38" i="12" s="1"/>
  <c r="AM118" i="6"/>
  <c r="CM23" i="12"/>
  <c r="CM26" i="12" s="1"/>
  <c r="CM38" i="12" s="1"/>
  <c r="CM118" i="6"/>
  <c r="CF118" i="6"/>
  <c r="CF23" i="12"/>
  <c r="CF26" i="12" s="1"/>
  <c r="CF38" i="12" s="1"/>
  <c r="BT23" i="12"/>
  <c r="BT26" i="12" s="1"/>
  <c r="BT38" i="12" s="1"/>
  <c r="BT118" i="6"/>
  <c r="K23" i="12"/>
  <c r="K118" i="6"/>
  <c r="I114" i="6"/>
  <c r="W23" i="12"/>
  <c r="W26" i="12" s="1"/>
  <c r="W38" i="12" s="1"/>
  <c r="W118" i="6"/>
  <c r="CB23" i="12"/>
  <c r="CB26" i="12" s="1"/>
  <c r="CB38" i="12" s="1"/>
  <c r="CB118" i="6"/>
  <c r="BQ23" i="12"/>
  <c r="BQ26" i="12" s="1"/>
  <c r="BQ38" i="12" s="1"/>
  <c r="BQ118" i="6"/>
  <c r="AN23" i="12"/>
  <c r="AN26" i="12" s="1"/>
  <c r="AN38" i="12" s="1"/>
  <c r="AN118" i="6"/>
  <c r="AB23" i="12"/>
  <c r="AB26" i="12" s="1"/>
  <c r="AB38" i="12" s="1"/>
  <c r="AB118" i="6"/>
  <c r="BI23" i="12"/>
  <c r="BI26" i="12" s="1"/>
  <c r="BI38" i="12" s="1"/>
  <c r="BI118" i="6"/>
  <c r="R23" i="12"/>
  <c r="R26" i="12" s="1"/>
  <c r="R38" i="12" s="1"/>
  <c r="R118" i="6"/>
  <c r="AV118" i="6"/>
  <c r="AV23" i="12"/>
  <c r="AV26" i="12" s="1"/>
  <c r="AV38" i="12" s="1"/>
  <c r="AT118" i="6"/>
  <c r="AT23" i="12"/>
  <c r="AT26" i="12" s="1"/>
  <c r="AT38" i="12" s="1"/>
  <c r="AA23" i="12"/>
  <c r="AA26" i="12" s="1"/>
  <c r="AA38" i="12" s="1"/>
  <c r="AA118" i="6"/>
  <c r="BZ118" i="6"/>
  <c r="BZ23" i="12"/>
  <c r="BZ26" i="12" s="1"/>
  <c r="BZ38" i="12" s="1"/>
  <c r="BO23" i="12"/>
  <c r="BO26" i="12" s="1"/>
  <c r="BO38" i="12" s="1"/>
  <c r="BO118" i="6"/>
  <c r="CA23" i="12"/>
  <c r="CA26" i="12" s="1"/>
  <c r="CA38" i="12" s="1"/>
  <c r="CA118" i="6"/>
  <c r="CC23" i="12"/>
  <c r="CC26" i="12" s="1"/>
  <c r="CC38" i="12" s="1"/>
  <c r="CC118" i="6"/>
  <c r="CK118" i="6"/>
  <c r="CK23" i="12"/>
  <c r="CK26" i="12" s="1"/>
  <c r="CK38" i="12" s="1"/>
  <c r="AQ23" i="12"/>
  <c r="AQ26" i="12" s="1"/>
  <c r="AQ38" i="12" s="1"/>
  <c r="AQ118" i="6"/>
  <c r="M23" i="12"/>
  <c r="M26" i="12" s="1"/>
  <c r="M38" i="12" s="1"/>
  <c r="M118" i="6"/>
  <c r="AE23" i="12"/>
  <c r="AE26" i="12" s="1"/>
  <c r="AE38" i="12" s="1"/>
  <c r="AE118" i="6"/>
  <c r="CJ118" i="6"/>
  <c r="CJ23" i="12"/>
  <c r="CJ26" i="12" s="1"/>
  <c r="CJ38" i="12" s="1"/>
  <c r="CO118" i="6"/>
  <c r="CO23" i="12"/>
  <c r="CO26" i="12" s="1"/>
  <c r="CO38" i="12" s="1"/>
  <c r="BL118" i="6"/>
  <c r="BL23" i="12"/>
  <c r="BL26" i="12" s="1"/>
  <c r="BL38" i="12" s="1"/>
  <c r="CE118" i="6"/>
  <c r="CE23" i="12"/>
  <c r="CE26" i="12" s="1"/>
  <c r="CE38" i="12" s="1"/>
  <c r="AS23" i="12"/>
  <c r="AS26" i="12" s="1"/>
  <c r="AS38" i="12" s="1"/>
  <c r="AS118" i="6"/>
  <c r="AG118" i="6"/>
  <c r="AG23" i="12"/>
  <c r="AG26" i="12" s="1"/>
  <c r="AG38" i="12" s="1"/>
  <c r="AL118" i="6"/>
  <c r="AL23" i="12"/>
  <c r="AL26" i="12" s="1"/>
  <c r="AL38" i="12" s="1"/>
  <c r="AR23" i="12"/>
  <c r="AR26" i="12" s="1"/>
  <c r="AR38" i="12" s="1"/>
  <c r="AR118" i="6"/>
  <c r="AH118" i="6"/>
  <c r="AH23" i="12"/>
  <c r="AH26" i="12" s="1"/>
  <c r="AH38" i="12" s="1"/>
  <c r="BP23" i="12"/>
  <c r="BP26" i="12" s="1"/>
  <c r="BP38" i="12" s="1"/>
  <c r="BP118" i="6"/>
  <c r="CI23" i="12"/>
  <c r="CI26" i="12" s="1"/>
  <c r="CI38" i="12" s="1"/>
  <c r="CI118" i="6"/>
  <c r="CL23" i="12"/>
  <c r="CL26" i="12" s="1"/>
  <c r="CL38" i="12" s="1"/>
  <c r="CL118" i="6"/>
  <c r="K26" i="12" l="1"/>
  <c r="I23" i="12"/>
  <c r="I118" i="6"/>
  <c r="K38" i="12" l="1"/>
  <c r="I26" i="12"/>
  <c r="I38" i="12" s="1"/>
  <c r="G41" i="12" l="1"/>
  <c r="I44" i="12"/>
  <c r="I45" i="12" l="1"/>
  <c r="G45" i="12" s="1"/>
  <c r="I46" i="12" l="1"/>
  <c r="G46" i="12" s="1"/>
  <c r="G23" i="14" s="1"/>
  <c r="G20" i="14"/>
  <c r="G12" i="14"/>
  <c r="G19" i="14"/>
  <c r="G15" i="14"/>
  <c r="G18" i="14"/>
  <c r="G16" i="14"/>
  <c r="G17" i="14"/>
  <c r="G14" i="14"/>
  <c r="G7" i="14"/>
  <c r="G21" i="14"/>
  <c r="G13" i="14"/>
  <c r="G11" i="14"/>
  <c r="G8" i="14" l="1"/>
  <c r="N8" i="14" s="1"/>
  <c r="N13" i="14"/>
  <c r="O13" i="14"/>
  <c r="N23" i="14"/>
  <c r="O23" i="14"/>
  <c r="O11" i="14"/>
  <c r="N11" i="14"/>
  <c r="O21" i="14"/>
  <c r="N21" i="14"/>
  <c r="N7" i="14"/>
  <c r="O7" i="14"/>
  <c r="N14" i="14"/>
  <c r="O14" i="14"/>
  <c r="N17" i="14"/>
  <c r="O17" i="14"/>
  <c r="O16" i="14"/>
  <c r="N16" i="14"/>
  <c r="N18" i="14"/>
  <c r="O18" i="14"/>
  <c r="O15" i="14"/>
  <c r="N15" i="14"/>
  <c r="N19" i="14"/>
  <c r="O19" i="14"/>
  <c r="N12" i="14"/>
  <c r="O12" i="14"/>
  <c r="O20" i="14"/>
  <c r="N20" i="14"/>
  <c r="O8"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McLaughlin, James</author>
  </authors>
  <commentList>
    <comment ref="G9" authorId="0" shapeId="0" xr:uid="{00000000-0006-0000-0200-000001000000}">
      <text>
        <r>
          <rPr>
            <b/>
            <sz val="9"/>
            <color indexed="81"/>
            <rFont val="Tahoma"/>
            <family val="2"/>
          </rPr>
          <t>McLaughlin, James:</t>
        </r>
        <r>
          <rPr>
            <sz val="9"/>
            <color indexed="81"/>
            <rFont val="Tahoma"/>
            <family val="2"/>
          </rPr>
          <t xml:space="preserve">
Paid by developer</t>
        </r>
      </text>
    </comment>
    <comment ref="G10" authorId="0" shapeId="0" xr:uid="{00000000-0006-0000-0200-000002000000}">
      <text>
        <r>
          <rPr>
            <b/>
            <sz val="9"/>
            <color indexed="81"/>
            <rFont val="Tahoma"/>
            <family val="2"/>
          </rPr>
          <t>McLaughlin, James:</t>
        </r>
        <r>
          <rPr>
            <sz val="9"/>
            <color indexed="81"/>
            <rFont val="Tahoma"/>
            <family val="2"/>
          </rPr>
          <t xml:space="preserve">
Paid by developer</t>
        </r>
      </text>
    </comment>
    <comment ref="G16" authorId="0" shapeId="0" xr:uid="{00000000-0006-0000-0200-000003000000}">
      <text>
        <r>
          <rPr>
            <b/>
            <sz val="9"/>
            <color indexed="81"/>
            <rFont val="Tahoma"/>
            <family val="2"/>
          </rPr>
          <t>McLaughlin, James:</t>
        </r>
        <r>
          <rPr>
            <sz val="9"/>
            <color indexed="81"/>
            <rFont val="Tahoma"/>
            <family val="2"/>
          </rPr>
          <t xml:space="preserve">
Paid by developer</t>
        </r>
      </text>
    </comment>
    <comment ref="D23" authorId="0" shapeId="0" xr:uid="{C239531E-6E5B-422B-8429-F833EB822C4B}">
      <text>
        <r>
          <rPr>
            <b/>
            <sz val="9"/>
            <color indexed="81"/>
            <rFont val="Tahoma"/>
            <family val="2"/>
          </rPr>
          <t>McLaughlin, James:</t>
        </r>
        <r>
          <rPr>
            <sz val="9"/>
            <color indexed="81"/>
            <rFont val="Tahoma"/>
            <family val="2"/>
          </rPr>
          <t xml:space="preserve">
Mark Craig assumptions. Includes a manhole every 100m</t>
        </r>
      </text>
    </comment>
    <comment ref="G56" authorId="0" shapeId="0" xr:uid="{00000000-0006-0000-0200-000005000000}">
      <text>
        <r>
          <rPr>
            <b/>
            <sz val="9"/>
            <color indexed="81"/>
            <rFont val="Tahoma"/>
            <family val="2"/>
          </rPr>
          <t>McLaughlin, James:</t>
        </r>
        <r>
          <rPr>
            <sz val="9"/>
            <color indexed="81"/>
            <rFont val="Tahoma"/>
            <family val="2"/>
          </rPr>
          <t xml:space="preserve">
Paid by developer under new rules</t>
        </r>
      </text>
    </comment>
    <comment ref="G57" authorId="0" shapeId="0" xr:uid="{00000000-0006-0000-0200-000006000000}">
      <text>
        <r>
          <rPr>
            <b/>
            <sz val="9"/>
            <color indexed="81"/>
            <rFont val="Tahoma"/>
            <family val="2"/>
          </rPr>
          <t>McLaughlin, James:</t>
        </r>
        <r>
          <rPr>
            <sz val="9"/>
            <color indexed="81"/>
            <rFont val="Tahoma"/>
            <family val="2"/>
          </rPr>
          <t xml:space="preserve">
Draft charges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McLaughlin, James</author>
  </authors>
  <commentList>
    <comment ref="D13" authorId="0" shapeId="0" xr:uid="{00000000-0006-0000-0300-000001000000}">
      <text>
        <r>
          <rPr>
            <b/>
            <sz val="9"/>
            <color indexed="81"/>
            <rFont val="Tahoma"/>
            <family val="2"/>
          </rPr>
          <t>McLaughlin, James:</t>
        </r>
        <r>
          <rPr>
            <sz val="9"/>
            <color indexed="81"/>
            <rFont val="Tahoma"/>
            <family val="2"/>
          </rPr>
          <t xml:space="preserve">
Front loading of average for new pipes</t>
        </r>
      </text>
    </comment>
    <comment ref="E22" authorId="0" shapeId="0" xr:uid="{00000000-0006-0000-0300-000002000000}">
      <text>
        <r>
          <rPr>
            <b/>
            <sz val="9"/>
            <color indexed="81"/>
            <rFont val="Tahoma"/>
            <family val="2"/>
          </rPr>
          <t>McLaughlin, James:</t>
        </r>
        <r>
          <rPr>
            <sz val="9"/>
            <color indexed="81"/>
            <rFont val="Tahoma"/>
            <family val="2"/>
          </rPr>
          <t xml:space="preserve">
Water theft, void consumption, firefighting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McLaughlin, James</author>
  </authors>
  <commentList>
    <comment ref="K26" authorId="0" shapeId="0" xr:uid="{00000000-0006-0000-0400-000001000000}">
      <text>
        <r>
          <rPr>
            <b/>
            <sz val="9"/>
            <color indexed="81"/>
            <rFont val="Tahoma"/>
            <family val="2"/>
          </rPr>
          <t>McLaughlin, James:</t>
        </r>
        <r>
          <rPr>
            <sz val="9"/>
            <color indexed="81"/>
            <rFont val="Tahoma"/>
            <family val="2"/>
          </rPr>
          <t xml:space="preserve">
Corrected to reflect occupancy rate</t>
        </r>
      </text>
    </comment>
    <comment ref="G96" authorId="0" shapeId="0" xr:uid="{00000000-0006-0000-0400-000002000000}">
      <text>
        <r>
          <rPr>
            <b/>
            <sz val="9"/>
            <color indexed="81"/>
            <rFont val="Tahoma"/>
            <family val="2"/>
          </rPr>
          <t>McLaughlin, James:</t>
        </r>
        <r>
          <rPr>
            <sz val="9"/>
            <color indexed="81"/>
            <rFont val="Tahoma"/>
            <family val="2"/>
          </rPr>
          <t xml:space="preserve">
Maximum</t>
        </r>
      </text>
    </comment>
    <comment ref="G123" authorId="0" shapeId="0" xr:uid="{00000000-0006-0000-0400-000003000000}">
      <text>
        <r>
          <rPr>
            <b/>
            <sz val="9"/>
            <color indexed="81"/>
            <rFont val="Tahoma"/>
            <family val="2"/>
          </rPr>
          <t>McLaughlin, James:</t>
        </r>
        <r>
          <rPr>
            <sz val="9"/>
            <color indexed="81"/>
            <rFont val="Tahoma"/>
            <family val="2"/>
          </rPr>
          <t xml:space="preserve">
Lookup</t>
        </r>
      </text>
    </comment>
    <comment ref="G128" authorId="0" shapeId="0" xr:uid="{00000000-0006-0000-0400-000004000000}">
      <text>
        <r>
          <rPr>
            <b/>
            <sz val="9"/>
            <color indexed="81"/>
            <rFont val="Tahoma"/>
            <family val="2"/>
          </rPr>
          <t>McLaughlin, James:</t>
        </r>
        <r>
          <rPr>
            <sz val="9"/>
            <color indexed="81"/>
            <rFont val="Tahoma"/>
            <family val="2"/>
          </rPr>
          <t xml:space="preserve">
Lookup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Wilkes, Carl-Water</author>
  </authors>
  <commentList>
    <comment ref="G30" authorId="0" shapeId="0" xr:uid="{6A45EC2A-704F-46D6-9782-B0D62D58B4D8}">
      <text>
        <r>
          <rPr>
            <b/>
            <sz val="9"/>
            <color indexed="81"/>
            <rFont val="Tahoma"/>
            <family val="2"/>
          </rPr>
          <t>Wilkes, Carl-Water:</t>
        </r>
        <r>
          <rPr>
            <sz val="9"/>
            <color indexed="81"/>
            <rFont val="Tahoma"/>
            <family val="2"/>
          </rPr>
          <t xml:space="preserve">
If this number is more than 10 then it gives prices for more than 10 plots - usually use 80 for total properties.  If prices for up to 10 use 10 total properties.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Wilkes, Carl-Water</author>
  </authors>
  <commentList>
    <comment ref="G48" authorId="0" shapeId="0" xr:uid="{8CA6567F-16A4-4581-A761-AD1C157DB0E6}">
      <text>
        <r>
          <rPr>
            <b/>
            <sz val="9"/>
            <color indexed="81"/>
            <rFont val="Tahoma"/>
            <family val="2"/>
          </rPr>
          <t>Wilkes, Carl-Water:</t>
        </r>
        <r>
          <rPr>
            <sz val="9"/>
            <color indexed="81"/>
            <rFont val="Tahoma"/>
            <family val="2"/>
          </rPr>
          <t xml:space="preserve">
If this number is more than 10 then it gives prices for more than 10 plots - usually use 80 for total properties.  If prices for up to 10 use 10 total properties.</t>
        </r>
      </text>
    </comment>
  </commentList>
</comments>
</file>

<file path=xl/sharedStrings.xml><?xml version="1.0" encoding="utf-8"?>
<sst xmlns="http://schemas.openxmlformats.org/spreadsheetml/2006/main" count="1086" uniqueCount="530">
  <si>
    <t>Inputs - Constant</t>
  </si>
  <si>
    <t>Unit</t>
  </si>
  <si>
    <t>Year end</t>
  </si>
  <si>
    <t>Activity</t>
  </si>
  <si>
    <t>Model start - financial year ending</t>
  </si>
  <si>
    <t>Constant (£)</t>
  </si>
  <si>
    <t>Mains application design and agreement</t>
  </si>
  <si>
    <t xml:space="preserve">Constant </t>
  </si>
  <si>
    <t>£</t>
  </si>
  <si>
    <t>Nr</t>
  </si>
  <si>
    <t>m</t>
  </si>
  <si>
    <t>Period</t>
  </si>
  <si>
    <t>Yrs</t>
  </si>
  <si>
    <t>Discount rate</t>
  </si>
  <si>
    <t>%</t>
  </si>
  <si>
    <t>Source</t>
  </si>
  <si>
    <t>Standard charges - end user</t>
  </si>
  <si>
    <t>Meter capital cost - 15mm (weighted average)</t>
  </si>
  <si>
    <t>Meter job codes</t>
  </si>
  <si>
    <t>Standing Charge Calcs</t>
  </si>
  <si>
    <t>New boundary box dig and meter installation (metalled)</t>
  </si>
  <si>
    <t>Meter costs</t>
  </si>
  <si>
    <t>Site Set Up Costs</t>
  </si>
  <si>
    <t xml:space="preserve">Full exchange of small meter </t>
  </si>
  <si>
    <t>Commuted Sum (Discounted Aggregate Deficit) Calculation</t>
  </si>
  <si>
    <t>Mains construction</t>
  </si>
  <si>
    <t>Text</t>
  </si>
  <si>
    <t>Options</t>
  </si>
  <si>
    <t>£/m</t>
  </si>
  <si>
    <t>Unit rate used</t>
  </si>
  <si>
    <t>£/m3</t>
  </si>
  <si>
    <t>Water: Household Standing charge</t>
  </si>
  <si>
    <t>Water: standard volumetric rate</t>
  </si>
  <si>
    <t>Surface water - other</t>
  </si>
  <si>
    <t>Surface water - semi detached</t>
  </si>
  <si>
    <t>Surface water - detached</t>
  </si>
  <si>
    <t>Scheme of charges</t>
  </si>
  <si>
    <t>Water</t>
  </si>
  <si>
    <t>Waste Water</t>
  </si>
  <si>
    <t>Waste: Household Standing charge</t>
  </si>
  <si>
    <t>Waste: standard volumetric rate</t>
  </si>
  <si>
    <t>Standard charges - wholesale non-household</t>
  </si>
  <si>
    <t>Standard charges - wholesale household</t>
  </si>
  <si>
    <t>Meter size 15 mm</t>
  </si>
  <si>
    <t>Meter size 22 mm</t>
  </si>
  <si>
    <t>Meter size 28 mm</t>
  </si>
  <si>
    <t>Meter size 42 mm</t>
  </si>
  <si>
    <t>Meter size 50 mm</t>
  </si>
  <si>
    <t>Meter size 80 mm</t>
  </si>
  <si>
    <t>Meter size 100 mm</t>
  </si>
  <si>
    <t>Meter size 150 mm</t>
  </si>
  <si>
    <t>Meter size 200 mm</t>
  </si>
  <si>
    <t>Meter size 250 mm</t>
  </si>
  <si>
    <t>Meter size 300 mm</t>
  </si>
  <si>
    <t>Fixed charge 0-10</t>
  </si>
  <si>
    <t>Fixed charge 10-50</t>
  </si>
  <si>
    <t>Tariff Model</t>
  </si>
  <si>
    <t>Surface Water: Band 1</t>
  </si>
  <si>
    <t>Surface Water: Band 2</t>
  </si>
  <si>
    <t>Surface Water: Band 3</t>
  </si>
  <si>
    <t>Surface Water: Band 4</t>
  </si>
  <si>
    <t>Surface Water: Band 5</t>
  </si>
  <si>
    <t>Surface Water: Band 6</t>
  </si>
  <si>
    <t>Surface Water: Band 7</t>
  </si>
  <si>
    <t>Surface Water: Band 8</t>
  </si>
  <si>
    <t>Surface Water: Band 9</t>
  </si>
  <si>
    <t>Surface Water: Band 10</t>
  </si>
  <si>
    <t>Surface Water: Band 11</t>
  </si>
  <si>
    <t>Surface Water: Band 12</t>
  </si>
  <si>
    <t>Surface Water: Band 13</t>
  </si>
  <si>
    <t>Surface Water: Band 14</t>
  </si>
  <si>
    <t>Surface Water: Band 15</t>
  </si>
  <si>
    <t>Surface Water: Band 16</t>
  </si>
  <si>
    <t xml:space="preserve">Surface Water: Band 17 </t>
  </si>
  <si>
    <t>Surface Water: Band 18</t>
  </si>
  <si>
    <t>Surface Water: Band 19</t>
  </si>
  <si>
    <t>Surface Water: Band 20</t>
  </si>
  <si>
    <t>Surface Water: Band 21</t>
  </si>
  <si>
    <t>Surface Water: Band 22</t>
  </si>
  <si>
    <t>Surface Water: Band 'T'</t>
  </si>
  <si>
    <t>Water for construction</t>
  </si>
  <si>
    <t>£/plot</t>
  </si>
  <si>
    <t>Occupancy</t>
  </si>
  <si>
    <t>Per Capita Consumption</t>
  </si>
  <si>
    <t>People</t>
  </si>
  <si>
    <t>Days</t>
  </si>
  <si>
    <t>K (Water)</t>
  </si>
  <si>
    <t>K (Waste Water)</t>
  </si>
  <si>
    <t>Oxford Forecast</t>
  </si>
  <si>
    <t>Income from charges</t>
  </si>
  <si>
    <t>m3/prop/day</t>
  </si>
  <si>
    <t>Consumption per property</t>
  </si>
  <si>
    <t>Ofwat FD Model</t>
  </si>
  <si>
    <t xml:space="preserve"> </t>
  </si>
  <si>
    <t>Charge per property - water</t>
  </si>
  <si>
    <t>Occupancy and consumption</t>
  </si>
  <si>
    <t>Development period (first to last occupancy)</t>
  </si>
  <si>
    <t>Months</t>
  </si>
  <si>
    <t>Charges during occupation period</t>
  </si>
  <si>
    <t>First occupant in place after</t>
  </si>
  <si>
    <t>Charges during development</t>
  </si>
  <si>
    <t>Properties</t>
  </si>
  <si>
    <t>Flats</t>
  </si>
  <si>
    <t>Semi-detached houses</t>
  </si>
  <si>
    <t>Terraced houses</t>
  </si>
  <si>
    <t>Detached houses</t>
  </si>
  <si>
    <t>Last occupant arrives</t>
  </si>
  <si>
    <t>First occupant arrives</t>
  </si>
  <si>
    <t>Days in year</t>
  </si>
  <si>
    <t>Date</t>
  </si>
  <si>
    <t>Year beginning</t>
  </si>
  <si>
    <t>Year ending</t>
  </si>
  <si>
    <t>Cumulative proportion occupied</t>
  </si>
  <si>
    <t>Days from start column</t>
  </si>
  <si>
    <t>Annual income per property</t>
  </si>
  <si>
    <t>Income from site - full occupation</t>
  </si>
  <si>
    <t>Monthly income from site - full occupation</t>
  </si>
  <si>
    <t>Charge increase</t>
  </si>
  <si>
    <t>Annual income from site - inflated</t>
  </si>
  <si>
    <t>Properties constructed in year</t>
  </si>
  <si>
    <t>Total properties</t>
  </si>
  <si>
    <t>Occupation period</t>
  </si>
  <si>
    <t>Annual income from site (principal charges)</t>
  </si>
  <si>
    <t>Monthly income (principal charges)</t>
  </si>
  <si>
    <t>Cumulative charge increase</t>
  </si>
  <si>
    <t>Building water charges</t>
  </si>
  <si>
    <t>Relevant Deficit Calculation</t>
  </si>
  <si>
    <t>Discount factor</t>
  </si>
  <si>
    <t>Properties constructed</t>
  </si>
  <si>
    <t>Mains cost</t>
  </si>
  <si>
    <t>Flag value</t>
  </si>
  <si>
    <t>Annuity factor</t>
  </si>
  <si>
    <t>Bank GIR Calculation</t>
  </si>
  <si>
    <t>Include construction water within income</t>
  </si>
  <si>
    <t>Boolean</t>
  </si>
  <si>
    <t>Boolean options</t>
  </si>
  <si>
    <t>Total income for relevant deficit calculation</t>
  </si>
  <si>
    <t>Total</t>
  </si>
  <si>
    <t>Costs in above / (below) projected income</t>
  </si>
  <si>
    <t>Contribution required from developer</t>
  </si>
  <si>
    <t>Lists</t>
  </si>
  <si>
    <t>Meters</t>
  </si>
  <si>
    <t>End</t>
  </si>
  <si>
    <t>Inputs - Time Series</t>
  </si>
  <si>
    <t>New meter capital cost</t>
  </si>
  <si>
    <t>Sewer costs (assuming 2m depth, grassland, 150mm)</t>
  </si>
  <si>
    <t>Project estimator</t>
  </si>
  <si>
    <t>Asset lives</t>
  </si>
  <si>
    <t>SAP Data</t>
  </si>
  <si>
    <t>Water Main Pipes with diameter less than 600mm</t>
  </si>
  <si>
    <t>Years</t>
  </si>
  <si>
    <t>Water Main Pipes with diameter greater than 600mm, including Strategic Trunk Mains</t>
  </si>
  <si>
    <t>Rising Mains on the sewerage network</t>
  </si>
  <si>
    <t>Waste Water Critical Sewers</t>
  </si>
  <si>
    <t>Waste Water Non-Critical Sewers</t>
  </si>
  <si>
    <t>Consumer Meters</t>
  </si>
  <si>
    <t>Installation</t>
  </si>
  <si>
    <t>Maintenance</t>
  </si>
  <si>
    <t>New meter installation cost (including meter)</t>
  </si>
  <si>
    <t>Civil structures e.g. Concrete bases (pads), chambers</t>
  </si>
  <si>
    <t>Replacement cycle</t>
  </si>
  <si>
    <t>Column</t>
  </si>
  <si>
    <t>Additional cost for boundary box</t>
  </si>
  <si>
    <t>Replacement cost - meters</t>
  </si>
  <si>
    <t>Replacement cost - boundary boxes</t>
  </si>
  <si>
    <t>Cost efficiency assumptions</t>
  </si>
  <si>
    <t>Costs</t>
  </si>
  <si>
    <t>Cumulative efficiency factor</t>
  </si>
  <si>
    <t>Days of development period falling in year</t>
  </si>
  <si>
    <t>Total cost</t>
  </si>
  <si>
    <t>Initial cost of sewers</t>
  </si>
  <si>
    <t>Amount to be funded by developer</t>
  </si>
  <si>
    <t>Asset payment from company</t>
  </si>
  <si>
    <t>Infrastructure maintenance costs</t>
  </si>
  <si>
    <t>Size of meter for supply</t>
  </si>
  <si>
    <t>Standing charge</t>
  </si>
  <si>
    <t>m3 / day</t>
  </si>
  <si>
    <t>m3</t>
  </si>
  <si>
    <t>Water: standard wholesale charges paid</t>
  </si>
  <si>
    <t>Consumption by households</t>
  </si>
  <si>
    <t>Sewerage costs</t>
  </si>
  <si>
    <t>Net cost of mains</t>
  </si>
  <si>
    <t>Water: Infrastructure Maintenance (nominal)</t>
  </si>
  <si>
    <t>Water: total cash costs (infrastructure)</t>
  </si>
  <si>
    <t>Water: Standard wholesale charges (including downstream)</t>
  </si>
  <si>
    <t>Include standing charge for NAV</t>
  </si>
  <si>
    <t>Period for cost / discount calculation</t>
  </si>
  <si>
    <r>
      <t xml:space="preserve">Standard </t>
    </r>
    <r>
      <rPr>
        <b/>
        <u/>
        <sz val="14"/>
        <color indexed="9"/>
        <rFont val="Arial Narrow"/>
        <family val="2"/>
      </rPr>
      <t>Wholesale</t>
    </r>
    <r>
      <rPr>
        <b/>
        <sz val="14"/>
        <color indexed="9"/>
        <rFont val="Arial Narrow"/>
        <family val="2"/>
      </rPr>
      <t xml:space="preserve"> Charges</t>
    </r>
  </si>
  <si>
    <t>Waste Water: standard wholesale charges received</t>
  </si>
  <si>
    <t>Waste Water: Standard wholesale charges received by NAV</t>
  </si>
  <si>
    <t>Lower threshold</t>
  </si>
  <si>
    <t>Upper Threshold</t>
  </si>
  <si>
    <t>£/m2</t>
  </si>
  <si>
    <t>Mid* m2</t>
  </si>
  <si>
    <t>Properties and volumes</t>
  </si>
  <si>
    <t>m2</t>
  </si>
  <si>
    <t>Assumed area per property</t>
  </si>
  <si>
    <t>Flat - occupants</t>
  </si>
  <si>
    <t>Terrace - occupants</t>
  </si>
  <si>
    <t>Semi - occupants</t>
  </si>
  <si>
    <t>Detached - occupants</t>
  </si>
  <si>
    <t>l/p/day</t>
  </si>
  <si>
    <t>Flat - area</t>
  </si>
  <si>
    <t>Terrace - area</t>
  </si>
  <si>
    <t>Semi - area</t>
  </si>
  <si>
    <t>Detached - area</t>
  </si>
  <si>
    <t>Total area</t>
  </si>
  <si>
    <t>Site area banding</t>
  </si>
  <si>
    <t>Waste Water: standard wholesale charges paid</t>
  </si>
  <si>
    <t>Standing charges</t>
  </si>
  <si>
    <t>Surface water</t>
  </si>
  <si>
    <t>Volumetric</t>
  </si>
  <si>
    <t>Waste Water: volumetric charges</t>
  </si>
  <si>
    <t>Include fixed charges for NAV</t>
  </si>
  <si>
    <t>Volumetric charges</t>
  </si>
  <si>
    <t>Water: standing charges received</t>
  </si>
  <si>
    <t>Water: volumetric charges received</t>
  </si>
  <si>
    <t>Discount calculation</t>
  </si>
  <si>
    <t>Flag</t>
  </si>
  <si>
    <t>Rate of return used</t>
  </si>
  <si>
    <t>Deflate cashflows</t>
  </si>
  <si>
    <t xml:space="preserve">Proportion of full charge </t>
  </si>
  <si>
    <t>Water: capital expenditure</t>
  </si>
  <si>
    <t>Total water</t>
  </si>
  <si>
    <t xml:space="preserve"> cost</t>
  </si>
  <si>
    <t>Water: operating expenditure</t>
  </si>
  <si>
    <t>Target annuitised cost for standing charges</t>
  </si>
  <si>
    <t>Period to equalise</t>
  </si>
  <si>
    <t>Ofwat CoD</t>
  </si>
  <si>
    <t>Sheets</t>
  </si>
  <si>
    <t>Information and notes</t>
  </si>
  <si>
    <t>Inputs</t>
  </si>
  <si>
    <t>Calculations</t>
  </si>
  <si>
    <t>Outputs</t>
  </si>
  <si>
    <t>Cells</t>
  </si>
  <si>
    <t>Input</t>
  </si>
  <si>
    <t>Calculation or link within worksheet</t>
  </si>
  <si>
    <t>Import from another worksheet</t>
  </si>
  <si>
    <t>Exported to another calculation sheet</t>
  </si>
  <si>
    <t>Counterflow or expansion</t>
  </si>
  <si>
    <t>Costs for comparison</t>
  </si>
  <si>
    <t>Contribution</t>
  </si>
  <si>
    <t>Current charges</t>
  </si>
  <si>
    <t>Discount rate, options</t>
  </si>
  <si>
    <t>Number of flats to each plot</t>
  </si>
  <si>
    <t>Total plots</t>
  </si>
  <si>
    <t>Plots</t>
  </si>
  <si>
    <t>Length of mains per plot</t>
  </si>
  <si>
    <t>m/plot</t>
  </si>
  <si>
    <t>Commuted Sum Calculation</t>
  </si>
  <si>
    <t>Comm pipe length</t>
  </si>
  <si>
    <t>Mains cost per metre inc overhead</t>
  </si>
  <si>
    <t>Total cost of meters</t>
  </si>
  <si>
    <t>£/m/a</t>
  </si>
  <si>
    <t>Water: Infra repairs coefficient</t>
  </si>
  <si>
    <t>Water: Infra repairs intercept</t>
  </si>
  <si>
    <t>Water: Infrastructure Maintenance (override)</t>
  </si>
  <si>
    <t>Sewerage: Infastructure Maintenance (override)</t>
  </si>
  <si>
    <t>Age of pipes</t>
  </si>
  <si>
    <t>Model output</t>
  </si>
  <si>
    <t>New Developments v2</t>
  </si>
  <si>
    <t>Water: total length of mains</t>
  </si>
  <si>
    <t>Water: Infra Maintenance (flat prices)</t>
  </si>
  <si>
    <t>Inspection fee on adoption</t>
  </si>
  <si>
    <t>Version History</t>
  </si>
  <si>
    <t>First created</t>
  </si>
  <si>
    <t>Included water mains maintenance cost model</t>
  </si>
  <si>
    <t>Added sewer maintenance cost per metre input and calculation</t>
  </si>
  <si>
    <t>Total length of sewers</t>
  </si>
  <si>
    <t>Sewerage: Infrastructure Maintenance Costs</t>
  </si>
  <si>
    <t>Water: mains cost per metre</t>
  </si>
  <si>
    <t>Capex per plot</t>
  </si>
  <si>
    <t>Non-infrastructure per plot</t>
  </si>
  <si>
    <t>Totex per plot</t>
  </si>
  <si>
    <t>Added breakdown of discount</t>
  </si>
  <si>
    <t>CPIH (November, lagged)</t>
  </si>
  <si>
    <t>CPIH (Financial Year Average)</t>
  </si>
  <si>
    <t>Borrowing rate for development (pre-tax nominal new debt)</t>
  </si>
  <si>
    <t>Ofwat</t>
  </si>
  <si>
    <t>Ofwat converted</t>
  </si>
  <si>
    <t>Discount rates - based on PR19</t>
  </si>
  <si>
    <t>Water: new assets</t>
  </si>
  <si>
    <t>Cash infrastructure per plot</t>
  </si>
  <si>
    <t>£m</t>
  </si>
  <si>
    <t>CCW budget t-1</t>
  </si>
  <si>
    <t>Ofwat core budget t-1</t>
  </si>
  <si>
    <t>Water losses</t>
  </si>
  <si>
    <r>
      <t xml:space="preserve">Water: Standard </t>
    </r>
    <r>
      <rPr>
        <b/>
        <u/>
        <sz val="10"/>
        <color theme="1"/>
        <rFont val="arial narrow"/>
        <family val="2"/>
      </rPr>
      <t>wholesale</t>
    </r>
    <r>
      <rPr>
        <b/>
        <sz val="10"/>
        <color theme="1"/>
        <rFont val="arial narrow"/>
        <family val="2"/>
      </rPr>
      <t xml:space="preserve"> charges received</t>
    </r>
  </si>
  <si>
    <t>Water losses on site</t>
  </si>
  <si>
    <t>Other opex</t>
  </si>
  <si>
    <t>Regulatory fees</t>
  </si>
  <si>
    <t>Industry turnover t-1</t>
  </si>
  <si>
    <t>Proportion of turnover</t>
  </si>
  <si>
    <t>Total regulatory fees - industry</t>
  </si>
  <si>
    <t>Wholesale element of regulatory fees - based on turnover t-1</t>
  </si>
  <si>
    <t>Sampling and testing</t>
  </si>
  <si>
    <t>CCwater</t>
  </si>
  <si>
    <t>Cumulative Financial Year Average CPIH</t>
  </si>
  <si>
    <t>Water taken unbilled</t>
  </si>
  <si>
    <t>Meter under-registration (normal)</t>
  </si>
  <si>
    <t>Meter under-registration (manufacturer)</t>
  </si>
  <si>
    <t>Lower Threshold</t>
  </si>
  <si>
    <t>Deflator - cumulative CPIH</t>
  </si>
  <si>
    <t>Water losses (cost)</t>
  </si>
  <si>
    <t>Meter maintenance</t>
  </si>
  <si>
    <t>Present Value</t>
  </si>
  <si>
    <t>Water: Infrastructure Maintenance</t>
  </si>
  <si>
    <t>Total population</t>
  </si>
  <si>
    <t>Overhead rate</t>
  </si>
  <si>
    <t>Sample population unit</t>
  </si>
  <si>
    <t>Regulatory fees, sampling and testing</t>
  </si>
  <si>
    <t>Water: pumping costs</t>
  </si>
  <si>
    <t>Standard operating cost inputs</t>
  </si>
  <si>
    <t>Water: Non-standard operating cost inputs</t>
  </si>
  <si>
    <t>Water: other cost item 2 (specify)</t>
  </si>
  <si>
    <t>Water: other cost item 3 (specify)</t>
  </si>
  <si>
    <t>Water: other cost item 4 (specify)</t>
  </si>
  <si>
    <t>Water: other cost item 5 (specify)</t>
  </si>
  <si>
    <t>Wholesale charges</t>
  </si>
  <si>
    <t>Meter under-registration (assuming replacement)</t>
  </si>
  <si>
    <t>Water losses - cost</t>
  </si>
  <si>
    <t>Operating costs and maintenance</t>
  </si>
  <si>
    <t>Non-standard costs</t>
  </si>
  <si>
    <t>Pumping and other non-standard costs</t>
  </si>
  <si>
    <t>Mains length</t>
  </si>
  <si>
    <t>Mains</t>
  </si>
  <si>
    <t>Losses (difference in measurement between customer meters and bulk meter)</t>
  </si>
  <si>
    <t>New boundary box at time of exchange</t>
  </si>
  <si>
    <t>Occupancy once development complete</t>
  </si>
  <si>
    <t>Waste: Highway drainage charge</t>
  </si>
  <si>
    <t>Highway drainage</t>
  </si>
  <si>
    <t>Consumption by households (scaled for occupancy)</t>
  </si>
  <si>
    <t>NHH Highway drainage</t>
  </si>
  <si>
    <t>Include highway drainage in charge to NAV</t>
  </si>
  <si>
    <t>Sewerage: Standard wholesale charges paid by NAV</t>
  </si>
  <si>
    <t>Losses</t>
  </si>
  <si>
    <t>Discount</t>
  </si>
  <si>
    <t>Investment</t>
  </si>
  <si>
    <t xml:space="preserve">Sewerage: Infra maintenance </t>
  </si>
  <si>
    <t>Wholesale element of regulatory fees</t>
  </si>
  <si>
    <t>Wastewater: pumping costs</t>
  </si>
  <si>
    <t>Wastewater: other cost item 2 (specify)</t>
  </si>
  <si>
    <t>Wastewater: other cost item 3 (specify)</t>
  </si>
  <si>
    <t>Wastewater: other cost item 4 (specify)</t>
  </si>
  <si>
    <t>Wastewater: other cost item 5 (specify)</t>
  </si>
  <si>
    <t>Wastewater: Non-standard operating cost inputs</t>
  </si>
  <si>
    <t>Notes</t>
  </si>
  <si>
    <t>Water taken illegally, firefighting, consumptiion on voids.</t>
  </si>
  <si>
    <t>Nil under new arrangements - paid by developer</t>
  </si>
  <si>
    <t>Deterioration based on age of pipes</t>
  </si>
  <si>
    <t>Ofwat fees, CCWater fees, sampling at tap</t>
  </si>
  <si>
    <t>User input - not part of standard discount</t>
  </si>
  <si>
    <t>Replacement of meters and boundary boxes at end of life.</t>
  </si>
  <si>
    <t>Assuming meter replacement - meters 15 year life</t>
  </si>
  <si>
    <t>Normal meter for supply</t>
  </si>
  <si>
    <t>Consumption as measured at the boundary</t>
  </si>
  <si>
    <t>m3/a</t>
  </si>
  <si>
    <t>Updated for Ofwat guidance</t>
  </si>
  <si>
    <t>Amended to include extra costs and water losses</t>
  </si>
  <si>
    <t>Fewer than 10 plots - no boundary meter</t>
  </si>
  <si>
    <t>Length of mains per plot (including comm pipe)</t>
  </si>
  <si>
    <t>Pre-AMP7 NAV</t>
  </si>
  <si>
    <t>Proportion of volume May-Sep</t>
  </si>
  <si>
    <t>Waste: Intermediate volumetric rate</t>
  </si>
  <si>
    <t>Waste: Intermediate fixed charge</t>
  </si>
  <si>
    <t>Waste: Large user volumetric rate</t>
  </si>
  <si>
    <t>Waste: Large user fixed charge</t>
  </si>
  <si>
    <t>Water: Intermediate fixed charge</t>
  </si>
  <si>
    <t>Water: Intermediate off-peak rate</t>
  </si>
  <si>
    <t>Water: Intermediate peak rate</t>
  </si>
  <si>
    <t>Water: Large fixed charge</t>
  </si>
  <si>
    <t>Water: Large off-peak rate</t>
  </si>
  <si>
    <t>Water: Large peak rate</t>
  </si>
  <si>
    <t>Peak consumption</t>
  </si>
  <si>
    <t>Waste: Intermediate user wholesale charges</t>
  </si>
  <si>
    <t>Water: Intermediate user wholesale charges</t>
  </si>
  <si>
    <t>Water: Large user wholesale charges</t>
  </si>
  <si>
    <t>Waste: Intermediate user discount year t</t>
  </si>
  <si>
    <t>Waste: Large user discount year t</t>
  </si>
  <si>
    <t>Water: Effective intermediate user discount year t</t>
  </si>
  <si>
    <t>Off-Peak consumption</t>
  </si>
  <si>
    <t>Water: Effective large user discount year t</t>
  </si>
  <si>
    <t>Alternative tariffs</t>
  </si>
  <si>
    <t>Wastewater</t>
  </si>
  <si>
    <t>Created a public version to enable calculator on website</t>
  </si>
  <si>
    <t>Added in comparative discounts for IUT and LUT</t>
  </si>
  <si>
    <t>Lower</t>
  </si>
  <si>
    <t>Upper</t>
  </si>
  <si>
    <t>Max</t>
  </si>
  <si>
    <t xml:space="preserve">Before 1 April 2020, NAVs financed the new assets on site and were not eligible to receive the income offset set against infrastructure charges. </t>
  </si>
  <si>
    <t>Number of residential properties in development</t>
  </si>
  <si>
    <t>Total area of non-households</t>
  </si>
  <si>
    <t>Area (hard standing, excluding grass and highways) - only required for surface water calculations</t>
  </si>
  <si>
    <t>Non-households</t>
  </si>
  <si>
    <t>Consumption at standard rate</t>
  </si>
  <si>
    <t>Consumption at intermediate rate</t>
  </si>
  <si>
    <t>Consumption at large user rate</t>
  </si>
  <si>
    <t>Number of standard users</t>
  </si>
  <si>
    <t>Number of intermediate users</t>
  </si>
  <si>
    <t>Number of large users</t>
  </si>
  <si>
    <t>Meter size 28mm</t>
  </si>
  <si>
    <t>Meter size 15mm</t>
  </si>
  <si>
    <t>Fixed charge 50+</t>
  </si>
  <si>
    <t>Gulbinder Singh</t>
  </si>
  <si>
    <t>Houehold occupancy and consumption</t>
  </si>
  <si>
    <t>Water: HH volumetric charges received</t>
  </si>
  <si>
    <t>Water: HH standing charges received</t>
  </si>
  <si>
    <t>Water: HH standard wholesale charges received</t>
  </si>
  <si>
    <t>Water: NHH standing and fixed charges</t>
  </si>
  <si>
    <t>Water: NHH volumetric charges (inc IUT &amp; LUT fixed)</t>
  </si>
  <si>
    <t>Water: NHH wholesale charges received</t>
  </si>
  <si>
    <t>Water: wholesale charges received</t>
  </si>
  <si>
    <t>Total consumption (scaled)</t>
  </si>
  <si>
    <t>Water: Weighted average NHH rate</t>
  </si>
  <si>
    <t>Water: NHH consumption (scaled)</t>
  </si>
  <si>
    <t>Household consumption</t>
  </si>
  <si>
    <t>Non-household consumption</t>
  </si>
  <si>
    <t>Water: Weighted average volumetric rate</t>
  </si>
  <si>
    <t>Water: intermediate and large user charges - alternative options for NAV</t>
  </si>
  <si>
    <t>Wastewater: intermediate and large user charges - alternative options for NAV</t>
  </si>
  <si>
    <t>Households</t>
  </si>
  <si>
    <t>Fixed charge: Measured standard</t>
  </si>
  <si>
    <t>Fixed charge: Measured Surface Water Drainage standard</t>
  </si>
  <si>
    <t>Distribution losses (leakage)</t>
  </si>
  <si>
    <t>Cost</t>
  </si>
  <si>
    <t>Waste: Non-household highway drainage</t>
  </si>
  <si>
    <t>Waste: Non-household fixed</t>
  </si>
  <si>
    <t>Waste: Non-household volumetric (inc IUT and LUT fixed charges)</t>
  </si>
  <si>
    <t>Waste: wholesale non-household charges</t>
  </si>
  <si>
    <t>Total consumption</t>
  </si>
  <si>
    <t>Waste: non-household volume (scaled)</t>
  </si>
  <si>
    <t>Waste: weighted average NHH rate</t>
  </si>
  <si>
    <t>Waste: Weighted average volumetric rate</t>
  </si>
  <si>
    <t>Weighted average rate</t>
  </si>
  <si>
    <t>Water: Intermediate weighted average rate</t>
  </si>
  <si>
    <t>* This only applies to pre-AMP7 NAVs</t>
  </si>
  <si>
    <t>NAV is not an eligible NHH customer and therefore this does not apply</t>
  </si>
  <si>
    <t>Policy is that NAV pays the lesser of the site area charge or the charges it can collect from customers on site. Therefore at worst SWD is a pass-through cost and may generate extra margin if NAV has its own drainage.</t>
  </si>
  <si>
    <t>Cost of sewers borne by developer</t>
  </si>
  <si>
    <t>Average costs for length of sewers</t>
  </si>
  <si>
    <t>Wholesale element of Ofwat and CCWater fees</t>
  </si>
  <si>
    <t>Households pay wholesale standing charge, but this is being phased out and replaced with Highway Drainage fees</t>
  </si>
  <si>
    <t>Effective discount on Intermediate User Tariff at this volume</t>
  </si>
  <si>
    <t>Effective discount on Large User Tariff at this volume</t>
  </si>
  <si>
    <t>Amended standing charges paid by NAV to be in line with those that would be collected by Severn Trent</t>
  </si>
  <si>
    <t>Wholesale income and wholesale charges</t>
  </si>
  <si>
    <t>Waste water charges received</t>
  </si>
  <si>
    <t>Total revenue</t>
  </si>
  <si>
    <t>Wastewater discharge volume based on customer meters</t>
  </si>
  <si>
    <t>Total household area</t>
  </si>
  <si>
    <t>Waste: NHH surface water discount year t</t>
  </si>
  <si>
    <t>Effective discount on non-household surface water using this area</t>
  </si>
  <si>
    <t>NAV tariffs</t>
  </si>
  <si>
    <t>Constant</t>
  </si>
  <si>
    <t>DP</t>
  </si>
  <si>
    <t>Discounted values</t>
  </si>
  <si>
    <t>Non-household (if any)</t>
  </si>
  <si>
    <t>Payable for each household in the NAV area</t>
  </si>
  <si>
    <t>If there are only households, this is equal to a discount on the standard household rate</t>
  </si>
  <si>
    <t>Household (wholesale rates)</t>
  </si>
  <si>
    <t>Payable for each non-household meter of the relevant size</t>
  </si>
  <si>
    <t>Fixed charges could not be applied as the IUT / LUT consumption could not be disaggregated from standard users at the boundary.</t>
  </si>
  <si>
    <t>For very small sites we would not install a meter at the boundary and the volume charged would be based upon customer meters.</t>
  </si>
  <si>
    <t>Discount required</t>
  </si>
  <si>
    <t>Total discount</t>
  </si>
  <si>
    <t>Allocation of discount between charges</t>
  </si>
  <si>
    <t>Standing charges for properties on site</t>
  </si>
  <si>
    <t>Discount on standing charges</t>
  </si>
  <si>
    <t>Discount on volumetric charges</t>
  </si>
  <si>
    <t>Sewerage: net capital expenditure</t>
  </si>
  <si>
    <t>Total discount required</t>
  </si>
  <si>
    <t>Total required discount</t>
  </si>
  <si>
    <t xml:space="preserve">Discount on wholesale standing charges </t>
  </si>
  <si>
    <t>Net costs for site</t>
  </si>
  <si>
    <t>Discount required on other charges</t>
  </si>
  <si>
    <t>Market feedback. We apply any residual discount against standing charges first.</t>
  </si>
  <si>
    <t>This factors in the impact of any intermediate or large user fixed charges.</t>
  </si>
  <si>
    <t>Presentation - amendment from position in 11 - this is presented as applying the discount against standing charges first, with the residual going to volumetric charges.</t>
  </si>
  <si>
    <t>Deterioration based on average natural rate of rise for DMAs where PE is the predominant material</t>
  </si>
  <si>
    <t>Water: standard volumetric rate Wrexham</t>
  </si>
  <si>
    <t>Water: standard volumetric rate Chester</t>
  </si>
  <si>
    <t>Water: Chester volumetric rate</t>
  </si>
  <si>
    <t>Water: Wrexham volumetric rate</t>
  </si>
  <si>
    <t>Meter size 22mm</t>
  </si>
  <si>
    <t>Hafren Dyfrdwy</t>
  </si>
  <si>
    <t>Severn Trent</t>
  </si>
  <si>
    <t>Where there is no connection from the site to the public sewer, we will not levy surface water charges.</t>
  </si>
  <si>
    <t>Consumption by site (as measured by our meter)</t>
  </si>
  <si>
    <t>As per Ofwat guidance, NAV does not pay for highway drainage in our area of appointment</t>
  </si>
  <si>
    <t>In line with Ofwat guidance, no HWD charges are paid to another area of appointment. However, customers on site can be charged in line with our Scheme of Charges. These HWD charges contribute to the drainage of adopted roads on site only.</t>
  </si>
  <si>
    <t>Year</t>
  </si>
  <si>
    <t>Pre-AMP7 NAV start date</t>
  </si>
  <si>
    <t>Surface water connected to public sewer</t>
  </si>
  <si>
    <t>2018-19</t>
  </si>
  <si>
    <t>2019-20</t>
  </si>
  <si>
    <t>NA</t>
  </si>
  <si>
    <t>&lt;2018-19</t>
  </si>
  <si>
    <t>Contribution required under classic DAD</t>
  </si>
  <si>
    <t>Wales</t>
  </si>
  <si>
    <t>Water: Loss unit value (taking account of the discounted water price)</t>
  </si>
  <si>
    <t>Present value of standard charges</t>
  </si>
  <si>
    <t>Present value of costs (excluding losses)</t>
  </si>
  <si>
    <t>Discount excluding losses</t>
  </si>
  <si>
    <t>Included standing charges as a deduction against cost - this is simply a pass through under the approach adopted in 10.0</t>
  </si>
  <si>
    <t>Interim stage</t>
  </si>
  <si>
    <t>Included protection, facilities for Wrexham / Chester and reflected the changes to requisition charges for NAVs starting in 2018-19 and 2019-20</t>
  </si>
  <si>
    <t>Scaled the value of water losses to take account of discounted price of water</t>
  </si>
  <si>
    <t>Rate of return (vanilla real CPIH-stripped) - FD wholesale</t>
  </si>
  <si>
    <t>Rate of return (pre-tax real)  - FD wholesale</t>
  </si>
  <si>
    <t>Rate of return (pre-tax nominal)  - FD wholesale</t>
  </si>
  <si>
    <t xml:space="preserve">Updated WACC in line with Final Determination 2019 </t>
  </si>
  <si>
    <t>Waste: Highway Drainage Charge</t>
  </si>
  <si>
    <t>Removed redundant inputs from InpC. Removed option of Large User or Intermediate Tariffs in line with Ofwat guidance.</t>
  </si>
  <si>
    <t>Finance</t>
  </si>
  <si>
    <t>Corrected facility allowing selection of rates from Wrexham or Chester areas</t>
  </si>
  <si>
    <t>Changed treatment of highway drainage charges in line with Ofwat final guidance on NAV charging as published January 2021</t>
  </si>
  <si>
    <t>Discount on highway drainage charges</t>
  </si>
  <si>
    <t>Discount on sufrace water charges</t>
  </si>
  <si>
    <t xml:space="preserve"> We will apply any discount to highway drainage charges and standing charges first.  </t>
  </si>
  <si>
    <t xml:space="preserve"> Volume discharged wil be based on customer meter </t>
  </si>
  <si>
    <t xml:space="preserve"> For each flat or terraced house </t>
  </si>
  <si>
    <t xml:space="preserve"> Not payable if the NAV has no surface water connection to our sewers </t>
  </si>
  <si>
    <t xml:space="preserve"> There is no standing charge for non-household wastewater </t>
  </si>
  <si>
    <t xml:space="preserve"> Volume discharged wil be based on customer meters and therefore NHH rates can be charged separately </t>
  </si>
  <si>
    <t xml:space="preserve"> The intermediate and large user fixed charges are part of the overall volumetric rate paid, and receive the same volumetric discount </t>
  </si>
  <si>
    <t xml:space="preserve"> Based on the size of each non-household property on the NAV site </t>
  </si>
  <si>
    <t>Sewers</t>
  </si>
  <si>
    <t>APR</t>
  </si>
  <si>
    <t>Sewerage: maintenance costs</t>
  </si>
  <si>
    <t>Sewerage: other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</si>
</sst>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_);\(#,##0\);&quot;-  &quot;;&quot; &quot;@&quot; &quot;"/>
    <numFmt numFmtId="165" formatCode="0.00%_);\-0.00%_);&quot;-  &quot;;&quot; &quot;@&quot; &quot;"/>
    <numFmt numFmtId="166" formatCode="#,##0.0000_);\(#,##0.0000\);&quot;-  &quot;;&quot; &quot;@&quot; &quot;"/>
    <numFmt numFmtId="167" formatCode="dd\ mmm\ yyyy_);\(###0\);&quot;-  &quot;;&quot; &quot;@&quot; &quot;"/>
    <numFmt numFmtId="168" formatCode="dd\ mmm\ yy_);\(###0\);&quot;-  &quot;;&quot; &quot;@&quot; &quot;"/>
    <numFmt numFmtId="169" formatCode="###0_);\(###0\);&quot;-  &quot;;&quot; &quot;@&quot; &quot;"/>
    <numFmt numFmtId="170" formatCode="#,##0.00_);\(#,##0.00\);&quot;-  &quot;;&quot; &quot;@&quot; &quot;"/>
    <numFmt numFmtId="171" formatCode="#,##0.000_);\(#,##0.000\);&quot;-  &quot;;&quot; &quot;@&quot; &quot;"/>
    <numFmt numFmtId="172" formatCode="dd/mm/yy;@"/>
    <numFmt numFmtId="173" formatCode="mmmm"/>
    <numFmt numFmtId="174" formatCode="0%_);\-0%_);&quot;-  &quot;;&quot; &quot;@&quot; &quot;"/>
    <numFmt numFmtId="175" formatCode="#,##0.0_);\(#,##0.0\);&quot;-  &quot;;&quot; &quot;@&quot; &quot;"/>
    <numFmt numFmtId="176" formatCode="0.0%_);\-0.0%_);&quot;-  &quot;;&quot; &quot;@&quot; &quot;"/>
    <numFmt numFmtId="177" formatCode="&quot;Powys&quot;;\ &quot;What?&quot;;&quot;Wrexham &quot;;&quot; &quot;@&quot; &quot;"/>
  </numFmts>
  <fonts count="27" x14ac:knownFonts="1">
    <font>
      <sz val="10"/>
      <color theme="1"/>
      <name val="Arial Narrow"/>
      <family val="2"/>
    </font>
    <font>
      <sz val="10"/>
      <color theme="1"/>
      <name val="arial narrow"/>
      <family val="2"/>
    </font>
    <font>
      <b/>
      <sz val="10"/>
      <color theme="1"/>
      <name val="arial narrow"/>
      <family val="2"/>
    </font>
    <font>
      <b/>
      <sz val="14"/>
      <color indexed="9"/>
      <name val="Arial Narrow"/>
      <family val="2"/>
    </font>
    <font>
      <b/>
      <sz val="10"/>
      <color indexed="9"/>
      <name val="Arial Narrow"/>
      <family val="2"/>
    </font>
    <font>
      <sz val="10"/>
      <color indexed="9"/>
      <name val="Arial Narrow"/>
      <family val="2"/>
    </font>
    <font>
      <b/>
      <u/>
      <sz val="10"/>
      <color indexed="9"/>
      <name val="Arial Narrow"/>
      <family val="2"/>
    </font>
    <font>
      <sz val="10"/>
      <name val="Arial Narrow"/>
      <family val="2"/>
    </font>
    <font>
      <b/>
      <sz val="10"/>
      <name val="Arial Narrow"/>
      <family val="2"/>
    </font>
    <font>
      <sz val="10"/>
      <color rgb="FF0000FF"/>
      <name val="arial narrow"/>
      <family val="2"/>
    </font>
    <font>
      <sz val="10"/>
      <color rgb="FF000000"/>
      <name val="Arial Narrow"/>
      <family val="2"/>
    </font>
    <font>
      <u/>
      <sz val="10"/>
      <color indexed="9"/>
      <name val="Arial Narrow"/>
      <family val="2"/>
    </font>
    <font>
      <u/>
      <sz val="10"/>
      <color theme="1"/>
      <name val="Arial Narrow"/>
      <family val="2"/>
    </font>
    <font>
      <u/>
      <sz val="10"/>
      <color theme="10"/>
      <name val="arial narrow"/>
      <family val="2"/>
    </font>
    <font>
      <u/>
      <sz val="10"/>
      <name val="Arial Narrow"/>
      <family val="2"/>
    </font>
    <font>
      <b/>
      <u/>
      <sz val="10"/>
      <color theme="1"/>
      <name val="arial narrow"/>
      <family val="2"/>
    </font>
    <font>
      <sz val="10"/>
      <color rgb="FFFF0000"/>
      <name val="arial narrow"/>
      <family val="2"/>
    </font>
    <font>
      <sz val="9"/>
      <color indexed="81"/>
      <name val="Tahoma"/>
      <family val="2"/>
    </font>
    <font>
      <b/>
      <sz val="9"/>
      <color indexed="81"/>
      <name val="Tahoma"/>
      <family val="2"/>
    </font>
    <font>
      <b/>
      <sz val="10"/>
      <color rgb="FF0000FF"/>
      <name val="arial narrow"/>
      <family val="2"/>
    </font>
    <font>
      <u/>
      <sz val="10"/>
      <color rgb="FF0000FF"/>
      <name val="Arial Narrow"/>
      <family val="2"/>
    </font>
    <font>
      <b/>
      <u/>
      <sz val="14"/>
      <color indexed="9"/>
      <name val="Arial Narrow"/>
      <family val="2"/>
    </font>
    <font>
      <u/>
      <sz val="10"/>
      <color rgb="FFFF0000"/>
      <name val="Arial Narrow"/>
      <family val="2"/>
    </font>
    <font>
      <b/>
      <sz val="10"/>
      <color rgb="FFFF0000"/>
      <name val="arial narrow"/>
      <family val="2"/>
    </font>
    <font>
      <b/>
      <sz val="10"/>
      <color theme="0"/>
      <name val="arial narrow"/>
      <family val="2"/>
    </font>
    <font>
      <b/>
      <u/>
      <sz val="10"/>
      <color rgb="FFFF0000"/>
      <name val="arial narrow"/>
      <family val="2"/>
    </font>
    <font>
      <b/>
      <u/>
      <sz val="10"/>
      <name val="Arial Narrow"/>
      <family val="2"/>
    </font>
  </fonts>
  <fills count="9">
    <fill>
      <patternFill patternType="none"/>
    </fill>
    <fill>
      <patternFill patternType="gray125"/>
    </fill>
    <fill>
      <patternFill patternType="solid">
        <fgColor rgb="FF002060"/>
        <bgColor indexed="64"/>
      </patternFill>
    </fill>
    <fill>
      <patternFill patternType="solid">
        <fgColor rgb="FFFFFF99"/>
        <bgColor indexed="64"/>
      </patternFill>
    </fill>
    <fill>
      <patternFill patternType="solid">
        <fgColor rgb="FFC0C0C0"/>
        <bgColor indexed="64"/>
      </patternFill>
    </fill>
    <fill>
      <patternFill patternType="solid">
        <fgColor rgb="FFFFC000"/>
        <bgColor indexed="64"/>
      </patternFill>
    </fill>
    <fill>
      <patternFill patternType="solid">
        <fgColor theme="3"/>
        <bgColor indexed="64"/>
      </patternFill>
    </fill>
    <fill>
      <patternFill patternType="solid">
        <fgColor rgb="FFC00000"/>
        <bgColor indexed="64"/>
      </patternFill>
    </fill>
    <fill>
      <patternFill patternType="solid">
        <fgColor rgb="FFFFFF00"/>
        <bgColor indexed="64"/>
      </patternFill>
    </fill>
  </fills>
  <borders count="10">
    <border>
      <left/>
      <right/>
      <top/>
      <bottom/>
      <diagonal/>
    </border>
    <border>
      <left/>
      <right/>
      <top/>
      <bottom style="double">
        <color indexed="9"/>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s>
  <cellStyleXfs count="8">
    <xf numFmtId="164" fontId="0" fillId="0" borderId="0" applyFont="0" applyFill="0" applyBorder="0" applyProtection="0">
      <alignment vertical="top"/>
    </xf>
    <xf numFmtId="165" fontId="1" fillId="0" borderId="0" applyFont="0" applyFill="0" applyBorder="0" applyProtection="0">
      <alignment vertical="top"/>
    </xf>
    <xf numFmtId="166" fontId="1" fillId="0" borderId="0" applyFont="0" applyFill="0" applyBorder="0" applyProtection="0">
      <alignment vertical="top"/>
    </xf>
    <xf numFmtId="167" fontId="1" fillId="0" borderId="0" applyFont="0" applyFill="0" applyBorder="0" applyProtection="0">
      <alignment vertical="top"/>
    </xf>
    <xf numFmtId="168" fontId="1" fillId="0" borderId="0" applyFont="0" applyFill="0" applyBorder="0" applyProtection="0">
      <alignment vertical="top"/>
    </xf>
    <xf numFmtId="169" fontId="1" fillId="0" borderId="0" applyFont="0" applyFill="0" applyBorder="0" applyProtection="0">
      <alignment vertical="top"/>
    </xf>
    <xf numFmtId="164" fontId="13" fillId="0" borderId="0" applyNumberFormat="0" applyFill="0" applyBorder="0" applyAlignment="0" applyProtection="0">
      <alignment vertical="top"/>
    </xf>
    <xf numFmtId="9" fontId="1" fillId="0" borderId="0" applyFont="0" applyFill="0" applyBorder="0" applyAlignment="0" applyProtection="0"/>
  </cellStyleXfs>
  <cellXfs count="448">
    <xf numFmtId="164" fontId="0" fillId="0" borderId="0" xfId="0">
      <alignment vertical="top"/>
    </xf>
    <xf numFmtId="0" fontId="3" fillId="2" borderId="0" xfId="0" applyNumberFormat="1" applyFont="1" applyFill="1" applyBorder="1" applyAlignment="1">
      <alignment horizontal="left"/>
    </xf>
    <xf numFmtId="0" fontId="4" fillId="2" borderId="0" xfId="0" applyNumberFormat="1" applyFont="1" applyFill="1" applyBorder="1" applyAlignment="1">
      <alignment horizontal="center"/>
    </xf>
    <xf numFmtId="0" fontId="4" fillId="2" borderId="0" xfId="0" applyNumberFormat="1" applyFont="1" applyFill="1" applyBorder="1" applyAlignment="1">
      <alignment horizontal="center" wrapText="1"/>
    </xf>
    <xf numFmtId="1" fontId="5" fillId="2" borderId="0" xfId="0" applyNumberFormat="1" applyFont="1" applyFill="1" applyBorder="1" applyAlignment="1">
      <alignment horizontal="right" wrapText="1"/>
    </xf>
    <xf numFmtId="0" fontId="6" fillId="2" borderId="0" xfId="0" applyNumberFormat="1" applyFont="1" applyFill="1" applyBorder="1" applyAlignment="1">
      <alignment horizontal="left"/>
    </xf>
    <xf numFmtId="0" fontId="4" fillId="2" borderId="0" xfId="0" applyNumberFormat="1" applyFont="1" applyFill="1" applyBorder="1" applyAlignment="1">
      <alignment horizontal="center" shrinkToFit="1"/>
    </xf>
    <xf numFmtId="164" fontId="2" fillId="0" borderId="0" xfId="0" applyFont="1" applyFill="1" applyBorder="1" applyAlignment="1">
      <alignment vertical="top" wrapText="1"/>
    </xf>
    <xf numFmtId="0" fontId="4" fillId="2" borderId="1" xfId="0" applyNumberFormat="1" applyFont="1" applyFill="1" applyBorder="1" applyAlignment="1">
      <alignment horizontal="center" wrapText="1"/>
    </xf>
    <xf numFmtId="0" fontId="4" fillId="2" borderId="1" xfId="0" applyNumberFormat="1" applyFont="1" applyFill="1" applyBorder="1" applyAlignment="1">
      <alignment horizontal="center"/>
    </xf>
    <xf numFmtId="1" fontId="4" fillId="2" borderId="1" xfId="0" applyNumberFormat="1" applyFont="1" applyFill="1" applyBorder="1" applyAlignment="1">
      <alignment horizontal="center" wrapText="1"/>
    </xf>
    <xf numFmtId="0" fontId="4" fillId="2" borderId="1" xfId="0" applyNumberFormat="1" applyFont="1" applyFill="1" applyBorder="1" applyAlignment="1">
      <alignment horizontal="left" wrapText="1"/>
    </xf>
    <xf numFmtId="0" fontId="4" fillId="2" borderId="1" xfId="0" applyNumberFormat="1" applyFont="1" applyFill="1" applyBorder="1" applyAlignment="1">
      <alignment horizontal="center" shrinkToFit="1"/>
    </xf>
    <xf numFmtId="164" fontId="2" fillId="0" borderId="0" xfId="0" applyFont="1" applyFill="1" applyAlignment="1">
      <alignment vertical="top" wrapText="1"/>
    </xf>
    <xf numFmtId="164" fontId="2" fillId="0" borderId="0" xfId="0" applyFont="1" applyFill="1" applyBorder="1" applyAlignment="1">
      <alignment vertical="top"/>
    </xf>
    <xf numFmtId="1" fontId="7" fillId="0" borderId="0" xfId="0" applyNumberFormat="1" applyFont="1" applyFill="1" applyBorder="1" applyAlignment="1">
      <alignment horizontal="right" vertical="top" wrapText="1"/>
    </xf>
    <xf numFmtId="164" fontId="8" fillId="0" borderId="0" xfId="0" applyFont="1" applyFill="1" applyBorder="1" applyAlignment="1">
      <alignment vertical="top" wrapText="1"/>
    </xf>
    <xf numFmtId="164" fontId="8" fillId="0" borderId="0" xfId="0" applyFont="1" applyFill="1" applyBorder="1" applyAlignment="1">
      <alignment vertical="top" shrinkToFit="1"/>
    </xf>
    <xf numFmtId="164" fontId="9" fillId="0" borderId="0" xfId="0" applyFont="1">
      <alignment vertical="top"/>
    </xf>
    <xf numFmtId="164" fontId="9" fillId="0" borderId="2" xfId="0" applyFont="1" applyBorder="1">
      <alignment vertical="top"/>
    </xf>
    <xf numFmtId="164" fontId="7" fillId="0" borderId="0" xfId="0" applyFont="1">
      <alignment vertical="top"/>
    </xf>
    <xf numFmtId="0" fontId="4" fillId="2" borderId="1" xfId="0" applyNumberFormat="1" applyFont="1" applyFill="1" applyBorder="1" applyAlignment="1">
      <alignment horizontal="right" shrinkToFit="1"/>
    </xf>
    <xf numFmtId="0" fontId="4" fillId="2" borderId="1" xfId="0" applyNumberFormat="1" applyFont="1" applyFill="1" applyBorder="1" applyAlignment="1">
      <alignment horizontal="left"/>
    </xf>
    <xf numFmtId="164" fontId="2" fillId="0" borderId="0" xfId="0" applyFont="1" applyFill="1" applyAlignment="1">
      <alignment vertical="top"/>
    </xf>
    <xf numFmtId="0" fontId="9" fillId="0" borderId="2" xfId="0" applyNumberFormat="1" applyFont="1" applyBorder="1">
      <alignment vertical="top"/>
    </xf>
    <xf numFmtId="0" fontId="0" fillId="0" borderId="0" xfId="0" applyNumberFormat="1">
      <alignment vertical="top"/>
    </xf>
    <xf numFmtId="0" fontId="9" fillId="0" borderId="2" xfId="0" applyNumberFormat="1" applyFont="1" applyFill="1" applyBorder="1">
      <alignment vertical="top"/>
    </xf>
    <xf numFmtId="0" fontId="0" fillId="0" borderId="2" xfId="0" applyNumberFormat="1" applyBorder="1">
      <alignment vertical="top"/>
    </xf>
    <xf numFmtId="164" fontId="0" fillId="0" borderId="0" xfId="0" applyFont="1">
      <alignment vertical="top"/>
    </xf>
    <xf numFmtId="164" fontId="0" fillId="0" borderId="0" xfId="0" applyFont="1" applyAlignment="1"/>
    <xf numFmtId="164" fontId="10" fillId="0" borderId="0" xfId="0" applyFont="1" applyBorder="1" applyAlignment="1">
      <alignment vertical="center" wrapText="1"/>
    </xf>
    <xf numFmtId="0" fontId="8" fillId="2" borderId="0" xfId="0" applyNumberFormat="1" applyFont="1" applyFill="1" applyBorder="1" applyAlignment="1">
      <alignment horizontal="center"/>
    </xf>
    <xf numFmtId="0" fontId="8" fillId="2" borderId="1" xfId="0" applyNumberFormat="1" applyFont="1" applyFill="1" applyBorder="1" applyAlignment="1">
      <alignment horizontal="center"/>
    </xf>
    <xf numFmtId="164" fontId="8" fillId="0" borderId="0" xfId="0" applyFont="1" applyFill="1" applyBorder="1" applyAlignment="1">
      <alignment vertical="top"/>
    </xf>
    <xf numFmtId="164" fontId="8" fillId="0" borderId="0" xfId="0" applyFont="1">
      <alignment vertical="top"/>
    </xf>
    <xf numFmtId="164" fontId="0" fillId="3" borderId="2" xfId="0" applyFont="1" applyFill="1" applyBorder="1">
      <alignment vertical="top"/>
    </xf>
    <xf numFmtId="0" fontId="11" fillId="2" borderId="0" xfId="0" applyNumberFormat="1" applyFont="1" applyFill="1" applyBorder="1" applyAlignment="1">
      <alignment horizontal="center" wrapText="1"/>
    </xf>
    <xf numFmtId="0" fontId="11" fillId="2" borderId="1" xfId="0" applyNumberFormat="1" applyFont="1" applyFill="1" applyBorder="1" applyAlignment="1">
      <alignment horizontal="center" wrapText="1"/>
    </xf>
    <xf numFmtId="164" fontId="12" fillId="0" borderId="0" xfId="0" applyFont="1" applyFill="1" applyBorder="1" applyAlignment="1">
      <alignment vertical="top" wrapText="1"/>
    </xf>
    <xf numFmtId="164" fontId="12" fillId="0" borderId="0" xfId="0" applyFont="1">
      <alignment vertical="top"/>
    </xf>
    <xf numFmtId="0" fontId="11" fillId="2" borderId="1" xfId="0" applyNumberFormat="1" applyFont="1" applyFill="1" applyBorder="1" applyAlignment="1">
      <alignment horizontal="center"/>
    </xf>
    <xf numFmtId="165" fontId="0" fillId="3" borderId="2" xfId="1" applyFont="1" applyFill="1" applyBorder="1">
      <alignment vertical="top"/>
    </xf>
    <xf numFmtId="164" fontId="0" fillId="0" borderId="0" xfId="0" applyFont="1" applyBorder="1">
      <alignment vertical="top"/>
    </xf>
    <xf numFmtId="164" fontId="8" fillId="0" borderId="0" xfId="0" applyFont="1" applyBorder="1">
      <alignment vertical="top"/>
    </xf>
    <xf numFmtId="164" fontId="12" fillId="0" borderId="0" xfId="0" applyFont="1" applyBorder="1">
      <alignment vertical="top"/>
    </xf>
    <xf numFmtId="164" fontId="9" fillId="0" borderId="0" xfId="0" applyFont="1" applyBorder="1">
      <alignment vertical="top"/>
    </xf>
    <xf numFmtId="1" fontId="5" fillId="2" borderId="0" xfId="0" applyNumberFormat="1" applyFont="1" applyFill="1" applyBorder="1" applyAlignment="1">
      <alignment horizontal="right" shrinkToFit="1"/>
    </xf>
    <xf numFmtId="1" fontId="4" fillId="2" borderId="1" xfId="0" applyNumberFormat="1" applyFont="1" applyFill="1" applyBorder="1" applyAlignment="1">
      <alignment horizontal="left" shrinkToFit="1"/>
    </xf>
    <xf numFmtId="1" fontId="7" fillId="0" borderId="0" xfId="0" applyNumberFormat="1" applyFont="1" applyFill="1" applyBorder="1" applyAlignment="1">
      <alignment horizontal="right" vertical="top" shrinkToFit="1"/>
    </xf>
    <xf numFmtId="164" fontId="0" fillId="0" borderId="0" xfId="0" applyFont="1" applyBorder="1" applyAlignment="1">
      <alignment vertical="top" shrinkToFit="1"/>
    </xf>
    <xf numFmtId="164" fontId="0" fillId="0" borderId="0" xfId="0" applyFont="1" applyAlignment="1">
      <alignment vertical="top" shrinkToFit="1"/>
    </xf>
    <xf numFmtId="1" fontId="4" fillId="2" borderId="1" xfId="0" applyNumberFormat="1" applyFont="1" applyFill="1" applyBorder="1" applyAlignment="1">
      <alignment horizontal="center" shrinkToFit="1"/>
    </xf>
    <xf numFmtId="164" fontId="13" fillId="0" borderId="0" xfId="6" applyAlignment="1">
      <alignment vertical="top" shrinkToFit="1"/>
    </xf>
    <xf numFmtId="164" fontId="13" fillId="0" borderId="0" xfId="6" applyAlignment="1" applyProtection="1"/>
    <xf numFmtId="164" fontId="9" fillId="0" borderId="3" xfId="0" applyFont="1" applyBorder="1">
      <alignment vertical="top"/>
    </xf>
    <xf numFmtId="164" fontId="0" fillId="0" borderId="2" xfId="0" applyBorder="1">
      <alignment vertical="top"/>
    </xf>
    <xf numFmtId="164" fontId="0" fillId="0" borderId="0" xfId="0" applyAlignment="1">
      <alignment vertical="top"/>
    </xf>
    <xf numFmtId="0" fontId="3" fillId="2" borderId="0" xfId="0" applyNumberFormat="1" applyFont="1" applyFill="1" applyBorder="1" applyAlignment="1"/>
    <xf numFmtId="0" fontId="4" fillId="2" borderId="1" xfId="0" applyNumberFormat="1" applyFont="1" applyFill="1" applyBorder="1" applyAlignment="1"/>
    <xf numFmtId="164" fontId="0" fillId="3" borderId="2" xfId="0" applyFont="1" applyFill="1" applyBorder="1" applyAlignment="1">
      <alignment horizontal="right" vertical="top"/>
    </xf>
    <xf numFmtId="165" fontId="9" fillId="0" borderId="2" xfId="1" applyFont="1" applyBorder="1">
      <alignment vertical="top"/>
    </xf>
    <xf numFmtId="164" fontId="2" fillId="0" borderId="0" xfId="0" applyFont="1">
      <alignment vertical="top"/>
    </xf>
    <xf numFmtId="170" fontId="10" fillId="3" borderId="2" xfId="0" applyNumberFormat="1" applyFont="1" applyFill="1" applyBorder="1">
      <alignment vertical="top"/>
    </xf>
    <xf numFmtId="164" fontId="8" fillId="0" borderId="0" xfId="0" applyFont="1" applyFill="1" applyBorder="1" applyAlignment="1">
      <alignment horizontal="center" vertical="top" wrapText="1"/>
    </xf>
    <xf numFmtId="164" fontId="0" fillId="0" borderId="0" xfId="0" applyFont="1" applyBorder="1" applyAlignment="1">
      <alignment horizontal="center" vertical="top"/>
    </xf>
    <xf numFmtId="164" fontId="0" fillId="0" borderId="0" xfId="0" applyFont="1" applyAlignment="1">
      <alignment horizontal="center" vertical="top"/>
    </xf>
    <xf numFmtId="170" fontId="9" fillId="0" borderId="2" xfId="0" applyNumberFormat="1" applyFont="1" applyBorder="1">
      <alignment vertical="top"/>
    </xf>
    <xf numFmtId="171" fontId="0" fillId="0" borderId="2" xfId="0" applyNumberFormat="1" applyFont="1" applyBorder="1">
      <alignment vertical="top"/>
    </xf>
    <xf numFmtId="164" fontId="13" fillId="0" borderId="0" xfId="6">
      <alignment vertical="top"/>
    </xf>
    <xf numFmtId="1" fontId="4" fillId="2" borderId="1" xfId="0" applyNumberFormat="1" applyFont="1" applyFill="1" applyBorder="1" applyAlignment="1">
      <alignment horizontal="left" wrapText="1"/>
    </xf>
    <xf numFmtId="165" fontId="0" fillId="3" borderId="4" xfId="1" applyFont="1" applyFill="1" applyBorder="1">
      <alignment vertical="top"/>
    </xf>
    <xf numFmtId="1" fontId="11" fillId="2" borderId="0" xfId="0" applyNumberFormat="1" applyFont="1" applyFill="1" applyBorder="1" applyAlignment="1">
      <alignment horizontal="right" wrapText="1"/>
    </xf>
    <xf numFmtId="1" fontId="6" fillId="2" borderId="1" xfId="0" applyNumberFormat="1" applyFont="1" applyFill="1" applyBorder="1" applyAlignment="1">
      <alignment horizontal="center" wrapText="1"/>
    </xf>
    <xf numFmtId="1" fontId="14" fillId="0" borderId="0" xfId="0" applyNumberFormat="1" applyFont="1" applyFill="1" applyBorder="1" applyAlignment="1">
      <alignment horizontal="right" vertical="top" wrapText="1"/>
    </xf>
    <xf numFmtId="171" fontId="9" fillId="0" borderId="0" xfId="0" applyNumberFormat="1" applyFont="1" applyBorder="1">
      <alignment vertical="top"/>
    </xf>
    <xf numFmtId="165" fontId="9" fillId="0" borderId="0" xfId="1" applyFont="1">
      <alignment vertical="top"/>
    </xf>
    <xf numFmtId="164" fontId="8" fillId="0" borderId="0" xfId="0" applyFont="1" applyFill="1" applyBorder="1" applyAlignment="1">
      <alignment horizontal="center" vertical="top" shrinkToFit="1"/>
    </xf>
    <xf numFmtId="0" fontId="0" fillId="0" borderId="0" xfId="0" applyNumberFormat="1" applyAlignment="1">
      <alignment horizontal="center" vertical="top" shrinkToFit="1"/>
    </xf>
    <xf numFmtId="164" fontId="0" fillId="0" borderId="0" xfId="0" applyAlignment="1">
      <alignment horizontal="center" vertical="top" shrinkToFit="1"/>
    </xf>
    <xf numFmtId="164" fontId="9" fillId="0" borderId="0" xfId="0" applyFont="1" applyAlignment="1">
      <alignment horizontal="center" vertical="top" shrinkToFit="1"/>
    </xf>
    <xf numFmtId="164" fontId="9" fillId="0" borderId="0" xfId="0" applyFont="1" applyAlignment="1">
      <alignment horizontal="center" vertical="top"/>
    </xf>
    <xf numFmtId="165" fontId="9" fillId="0" borderId="3" xfId="1" applyFont="1" applyBorder="1">
      <alignment vertical="top"/>
    </xf>
    <xf numFmtId="164" fontId="0" fillId="0" borderId="0" xfId="0" applyBorder="1">
      <alignment vertical="top"/>
    </xf>
    <xf numFmtId="170" fontId="0" fillId="0" borderId="2" xfId="0" applyNumberFormat="1" applyBorder="1">
      <alignment vertical="top"/>
    </xf>
    <xf numFmtId="166" fontId="0" fillId="0" borderId="2" xfId="0" applyNumberFormat="1" applyBorder="1">
      <alignment vertical="top"/>
    </xf>
    <xf numFmtId="170" fontId="9" fillId="0" borderId="3" xfId="0" applyNumberFormat="1" applyFont="1" applyBorder="1">
      <alignment vertical="top"/>
    </xf>
    <xf numFmtId="170" fontId="9" fillId="0" borderId="0" xfId="0" applyNumberFormat="1" applyFont="1" applyBorder="1">
      <alignment vertical="top"/>
    </xf>
    <xf numFmtId="164" fontId="7" fillId="0" borderId="0" xfId="0" applyFont="1" applyAlignment="1">
      <alignment vertical="top"/>
    </xf>
    <xf numFmtId="164" fontId="14" fillId="0" borderId="0" xfId="0" applyFont="1">
      <alignment vertical="top"/>
    </xf>
    <xf numFmtId="164" fontId="0" fillId="0" borderId="3" xfId="0" applyBorder="1">
      <alignment vertical="top"/>
    </xf>
    <xf numFmtId="164" fontId="0" fillId="0" borderId="0" xfId="0" applyBorder="1" applyAlignment="1">
      <alignment horizontal="center" vertical="top" shrinkToFit="1"/>
    </xf>
    <xf numFmtId="172" fontId="7" fillId="0" borderId="2" xfId="0" applyNumberFormat="1" applyFont="1" applyBorder="1">
      <alignment vertical="top"/>
    </xf>
    <xf numFmtId="172" fontId="7" fillId="0" borderId="0" xfId="0" applyNumberFormat="1" applyFont="1" applyBorder="1" applyAlignment="1">
      <alignment horizontal="center" vertical="top" shrinkToFit="1"/>
    </xf>
    <xf numFmtId="172" fontId="7" fillId="0" borderId="0" xfId="0" applyNumberFormat="1" applyFont="1" applyBorder="1">
      <alignment vertical="top"/>
    </xf>
    <xf numFmtId="172" fontId="7" fillId="0" borderId="3" xfId="0" applyNumberFormat="1" applyFont="1" applyBorder="1">
      <alignment vertical="top"/>
    </xf>
    <xf numFmtId="164" fontId="7" fillId="0" borderId="2" xfId="0" applyFont="1" applyBorder="1">
      <alignment vertical="top"/>
    </xf>
    <xf numFmtId="173" fontId="0" fillId="0" borderId="0" xfId="0" applyNumberFormat="1" applyAlignment="1">
      <alignment horizontal="left" vertical="top"/>
    </xf>
    <xf numFmtId="174" fontId="0" fillId="0" borderId="2" xfId="1" applyNumberFormat="1" applyFont="1" applyBorder="1">
      <alignment vertical="top"/>
    </xf>
    <xf numFmtId="164" fontId="7" fillId="0" borderId="0" xfId="0" applyFont="1" applyAlignment="1">
      <alignment horizontal="center" vertical="top"/>
    </xf>
    <xf numFmtId="165" fontId="7" fillId="0" borderId="2" xfId="1" applyFont="1" applyBorder="1">
      <alignment vertical="top"/>
    </xf>
    <xf numFmtId="170" fontId="0" fillId="0" borderId="3" xfId="0" applyNumberFormat="1" applyBorder="1">
      <alignment vertical="top"/>
    </xf>
    <xf numFmtId="166" fontId="9" fillId="0" borderId="2" xfId="0" applyNumberFormat="1" applyFont="1" applyBorder="1">
      <alignment vertical="top"/>
    </xf>
    <xf numFmtId="164" fontId="0" fillId="0" borderId="0" xfId="0" applyBorder="1" applyAlignment="1">
      <alignment vertical="top"/>
    </xf>
    <xf numFmtId="164" fontId="2" fillId="0" borderId="0" xfId="0" applyFont="1" applyBorder="1">
      <alignment vertical="top"/>
    </xf>
    <xf numFmtId="164" fontId="2" fillId="0" borderId="0" xfId="0" applyFont="1" applyAlignment="1">
      <alignment vertical="top"/>
    </xf>
    <xf numFmtId="164" fontId="15" fillId="0" borderId="0" xfId="0" applyFont="1">
      <alignment vertical="top"/>
    </xf>
    <xf numFmtId="164" fontId="2" fillId="0" borderId="2" xfId="0" applyFont="1" applyBorder="1">
      <alignment vertical="top"/>
    </xf>
    <xf numFmtId="165" fontId="7" fillId="0" borderId="3" xfId="1" applyFont="1" applyBorder="1">
      <alignment vertical="top"/>
    </xf>
    <xf numFmtId="165" fontId="0" fillId="0" borderId="4" xfId="1" applyFont="1" applyBorder="1" applyAlignment="1">
      <alignment vertical="top"/>
    </xf>
    <xf numFmtId="165" fontId="0" fillId="0" borderId="2" xfId="1" applyFont="1" applyBorder="1" applyAlignment="1">
      <alignment vertical="top"/>
    </xf>
    <xf numFmtId="166" fontId="0" fillId="0" borderId="2" xfId="2" applyFont="1" applyBorder="1">
      <alignment vertical="top"/>
    </xf>
    <xf numFmtId="164" fontId="2" fillId="0" borderId="2" xfId="0" applyFont="1" applyBorder="1" applyAlignment="1">
      <alignment horizontal="right" vertical="top"/>
    </xf>
    <xf numFmtId="164" fontId="0" fillId="0" borderId="2" xfId="0" applyFont="1" applyBorder="1" applyAlignment="1">
      <alignment horizontal="right" vertical="top"/>
    </xf>
    <xf numFmtId="164" fontId="8" fillId="0" borderId="0" xfId="0" applyFont="1" applyFill="1" applyBorder="1" applyAlignment="1">
      <alignment horizontal="center" shrinkToFit="1"/>
    </xf>
    <xf numFmtId="0" fontId="0" fillId="0" borderId="0" xfId="0" applyNumberFormat="1" applyAlignment="1">
      <alignment horizontal="center" shrinkToFit="1"/>
    </xf>
    <xf numFmtId="172" fontId="7" fillId="0" borderId="0" xfId="0" applyNumberFormat="1" applyFont="1" applyBorder="1" applyAlignment="1">
      <alignment horizontal="center" shrinkToFit="1"/>
    </xf>
    <xf numFmtId="164" fontId="0" fillId="0" borderId="0" xfId="0" applyBorder="1" applyAlignment="1">
      <alignment horizontal="center" shrinkToFit="1"/>
    </xf>
    <xf numFmtId="164" fontId="0" fillId="0" borderId="0" xfId="0" applyAlignment="1">
      <alignment horizontal="center" shrinkToFit="1"/>
    </xf>
    <xf numFmtId="164" fontId="9" fillId="0" borderId="0" xfId="0" applyFont="1" applyAlignment="1">
      <alignment horizontal="center" shrinkToFit="1"/>
    </xf>
    <xf numFmtId="164" fontId="9" fillId="0" borderId="0" xfId="0" applyFont="1" applyAlignment="1">
      <alignment horizontal="center"/>
    </xf>
    <xf numFmtId="164" fontId="7" fillId="0" borderId="0" xfId="0" applyFont="1" applyAlignment="1">
      <alignment horizontal="center"/>
    </xf>
    <xf numFmtId="164" fontId="2" fillId="0" borderId="0" xfId="0" applyFont="1" applyAlignment="1">
      <alignment horizontal="center" shrinkToFit="1"/>
    </xf>
    <xf numFmtId="164" fontId="0" fillId="0" borderId="0" xfId="0" applyAlignment="1">
      <alignment horizontal="center"/>
    </xf>
    <xf numFmtId="164" fontId="2" fillId="0" borderId="0" xfId="0" applyFont="1" applyAlignment="1">
      <alignment horizontal="center"/>
    </xf>
    <xf numFmtId="165" fontId="9" fillId="0" borderId="0" xfId="1" applyFont="1" applyAlignment="1">
      <alignment horizontal="center"/>
    </xf>
    <xf numFmtId="164" fontId="9" fillId="0" borderId="0" xfId="0" applyNumberFormat="1" applyFont="1">
      <alignment vertical="top"/>
    </xf>
    <xf numFmtId="164" fontId="9" fillId="0" borderId="2" xfId="0" applyNumberFormat="1" applyFont="1" applyBorder="1">
      <alignment vertical="top"/>
    </xf>
    <xf numFmtId="164" fontId="9" fillId="0" borderId="3" xfId="0" applyNumberFormat="1" applyFont="1" applyBorder="1">
      <alignment vertical="top"/>
    </xf>
    <xf numFmtId="165" fontId="9" fillId="0" borderId="0" xfId="1" applyFont="1" applyBorder="1">
      <alignment vertical="top"/>
    </xf>
    <xf numFmtId="164" fontId="9" fillId="4" borderId="2" xfId="0" applyFont="1" applyFill="1" applyBorder="1">
      <alignment vertical="top"/>
    </xf>
    <xf numFmtId="164" fontId="16" fillId="0" borderId="0" xfId="0" applyFont="1" applyBorder="1">
      <alignment vertical="top"/>
    </xf>
    <xf numFmtId="164" fontId="0" fillId="0" borderId="0" xfId="0" applyFont="1" applyAlignment="1">
      <alignment vertical="top" wrapText="1"/>
    </xf>
    <xf numFmtId="164" fontId="0" fillId="0" borderId="4" xfId="0" applyBorder="1">
      <alignment vertical="top"/>
    </xf>
    <xf numFmtId="164" fontId="7" fillId="0" borderId="0" xfId="0" applyNumberFormat="1" applyFont="1">
      <alignment vertical="top"/>
    </xf>
    <xf numFmtId="164" fontId="7" fillId="0" borderId="0" xfId="0" applyFont="1" applyAlignment="1">
      <alignment horizontal="center" vertical="top" shrinkToFit="1"/>
    </xf>
    <xf numFmtId="164" fontId="7" fillId="0" borderId="2" xfId="0" applyNumberFormat="1" applyFont="1" applyBorder="1">
      <alignment vertical="top"/>
    </xf>
    <xf numFmtId="165" fontId="9" fillId="0" borderId="0" xfId="1" applyFont="1" applyAlignment="1">
      <alignment horizontal="center" vertical="top"/>
    </xf>
    <xf numFmtId="164" fontId="0" fillId="0" borderId="4" xfId="0" applyNumberFormat="1" applyBorder="1">
      <alignment vertical="top"/>
    </xf>
    <xf numFmtId="164" fontId="16" fillId="0" borderId="3" xfId="0" applyFont="1" applyBorder="1">
      <alignment vertical="top"/>
    </xf>
    <xf numFmtId="165" fontId="0" fillId="0" borderId="0" xfId="1" applyFont="1">
      <alignment vertical="top"/>
    </xf>
    <xf numFmtId="165" fontId="2" fillId="0" borderId="0" xfId="1" applyFont="1">
      <alignment vertical="top"/>
    </xf>
    <xf numFmtId="165" fontId="12" fillId="0" borderId="0" xfId="1" applyFont="1">
      <alignment vertical="top"/>
    </xf>
    <xf numFmtId="164" fontId="0" fillId="0" borderId="5" xfId="0" applyBorder="1">
      <alignment vertical="top"/>
    </xf>
    <xf numFmtId="166" fontId="9" fillId="0" borderId="0" xfId="0" applyNumberFormat="1" applyFont="1" applyBorder="1">
      <alignment vertical="top"/>
    </xf>
    <xf numFmtId="164" fontId="7" fillId="0" borderId="0" xfId="0" applyFont="1" applyBorder="1">
      <alignment vertical="top"/>
    </xf>
    <xf numFmtId="164" fontId="0" fillId="3" borderId="2" xfId="0" applyFill="1" applyBorder="1">
      <alignment vertical="top"/>
    </xf>
    <xf numFmtId="1" fontId="4" fillId="2" borderId="1" xfId="0" applyNumberFormat="1" applyFont="1" applyFill="1" applyBorder="1" applyAlignment="1">
      <alignment horizontal="left"/>
    </xf>
    <xf numFmtId="164" fontId="0" fillId="4" borderId="2" xfId="0" applyFill="1" applyBorder="1">
      <alignment vertical="top"/>
    </xf>
    <xf numFmtId="164" fontId="9" fillId="0" borderId="4" xfId="0" applyFont="1" applyBorder="1">
      <alignment vertical="top"/>
    </xf>
    <xf numFmtId="165" fontId="7" fillId="0" borderId="0" xfId="1" applyFont="1">
      <alignment vertical="top"/>
    </xf>
    <xf numFmtId="165" fontId="8" fillId="0" borderId="0" xfId="1" applyFont="1">
      <alignment vertical="top"/>
    </xf>
    <xf numFmtId="165" fontId="14" fillId="0" borderId="0" xfId="1" applyFont="1">
      <alignment vertical="top"/>
    </xf>
    <xf numFmtId="165" fontId="19" fillId="0" borderId="0" xfId="1" applyFont="1" applyBorder="1">
      <alignment vertical="top"/>
    </xf>
    <xf numFmtId="165" fontId="20" fillId="0" borderId="0" xfId="1" applyFont="1" applyBorder="1">
      <alignment vertical="top"/>
    </xf>
    <xf numFmtId="165" fontId="9" fillId="0" borderId="0" xfId="1" applyFont="1" applyBorder="1" applyAlignment="1">
      <alignment horizontal="center" vertical="top"/>
    </xf>
    <xf numFmtId="166" fontId="9" fillId="0" borderId="3" xfId="0" applyNumberFormat="1" applyFont="1" applyBorder="1">
      <alignment vertical="top"/>
    </xf>
    <xf numFmtId="170" fontId="9" fillId="0" borderId="0" xfId="0" applyNumberFormat="1" applyFont="1" applyBorder="1" applyAlignment="1">
      <alignment horizontal="center" vertical="top"/>
    </xf>
    <xf numFmtId="0" fontId="4" fillId="2" borderId="0" xfId="0" applyNumberFormat="1" applyFont="1" applyFill="1" applyBorder="1" applyAlignment="1">
      <alignment horizontal="center" vertical="center" shrinkToFit="1"/>
    </xf>
    <xf numFmtId="0" fontId="4" fillId="2" borderId="1" xfId="0" applyNumberFormat="1" applyFont="1" applyFill="1" applyBorder="1" applyAlignment="1">
      <alignment horizontal="center" vertical="center" shrinkToFit="1"/>
    </xf>
    <xf numFmtId="164" fontId="9" fillId="0" borderId="0" xfId="0" applyFont="1" applyAlignment="1">
      <alignment horizontal="center" vertical="center"/>
    </xf>
    <xf numFmtId="164" fontId="8" fillId="0" borderId="0" xfId="0" applyFont="1" applyFill="1" applyBorder="1" applyAlignment="1">
      <alignment horizontal="center" vertical="center" shrinkToFit="1"/>
    </xf>
    <xf numFmtId="165" fontId="9" fillId="0" borderId="0" xfId="1" applyFont="1" applyAlignment="1">
      <alignment horizontal="center" vertical="center"/>
    </xf>
    <xf numFmtId="164" fontId="7" fillId="0" borderId="0" xfId="0" applyFont="1" applyAlignment="1">
      <alignment horizontal="center" vertical="center"/>
    </xf>
    <xf numFmtId="164" fontId="0" fillId="0" borderId="0" xfId="0" applyAlignment="1">
      <alignment horizontal="center" vertical="center" shrinkToFit="1"/>
    </xf>
    <xf numFmtId="164" fontId="0" fillId="0" borderId="0" xfId="0" applyAlignment="1">
      <alignment horizontal="center" vertical="center"/>
    </xf>
    <xf numFmtId="165" fontId="7" fillId="0" borderId="0" xfId="1" applyFont="1" applyAlignment="1">
      <alignment horizontal="center" vertical="center"/>
    </xf>
    <xf numFmtId="165" fontId="9" fillId="0" borderId="0" xfId="1" applyFont="1" applyBorder="1" applyAlignment="1">
      <alignment horizontal="center" vertical="center"/>
    </xf>
    <xf numFmtId="170" fontId="9" fillId="0" borderId="0" xfId="0" applyNumberFormat="1" applyFont="1" applyBorder="1" applyAlignment="1">
      <alignment horizontal="center" vertical="center"/>
    </xf>
    <xf numFmtId="164" fontId="8" fillId="0" borderId="0" xfId="0" applyFont="1" applyFill="1" applyBorder="1" applyAlignment="1">
      <alignment horizontal="center" vertical="center" wrapText="1"/>
    </xf>
    <xf numFmtId="0" fontId="0" fillId="0" borderId="0" xfId="0" applyNumberFormat="1" applyAlignment="1">
      <alignment horizontal="center" vertical="center"/>
    </xf>
    <xf numFmtId="0" fontId="4" fillId="2" borderId="0" xfId="0" applyNumberFormat="1" applyFont="1" applyFill="1" applyBorder="1" applyAlignment="1">
      <alignment horizontal="center" wrapText="1" shrinkToFit="1"/>
    </xf>
    <xf numFmtId="0" fontId="4" fillId="2" borderId="1" xfId="0" applyNumberFormat="1" applyFont="1" applyFill="1" applyBorder="1" applyAlignment="1">
      <alignment horizontal="center" wrapText="1" shrinkToFit="1"/>
    </xf>
    <xf numFmtId="164" fontId="7" fillId="0" borderId="4" xfId="0" applyFont="1" applyBorder="1">
      <alignment vertical="top"/>
    </xf>
    <xf numFmtId="170" fontId="7" fillId="0" borderId="0" xfId="0" applyNumberFormat="1" applyFont="1" applyBorder="1">
      <alignment vertical="top"/>
    </xf>
    <xf numFmtId="164" fontId="7" fillId="0" borderId="0" xfId="0" applyFont="1" applyAlignment="1">
      <alignment horizontal="center" vertical="center" shrinkToFit="1"/>
    </xf>
    <xf numFmtId="164" fontId="7" fillId="0" borderId="3" xfId="0" applyFont="1" applyBorder="1">
      <alignment vertical="top"/>
    </xf>
    <xf numFmtId="170" fontId="19" fillId="0" borderId="0" xfId="0" applyNumberFormat="1" applyFont="1" applyBorder="1">
      <alignment vertical="top"/>
    </xf>
    <xf numFmtId="170" fontId="20" fillId="0" borderId="0" xfId="0" applyNumberFormat="1" applyFont="1" applyBorder="1">
      <alignment vertical="top"/>
    </xf>
    <xf numFmtId="170" fontId="0" fillId="0" borderId="4" xfId="0" applyNumberFormat="1" applyBorder="1">
      <alignment vertical="top"/>
    </xf>
    <xf numFmtId="165" fontId="0" fillId="0" borderId="0" xfId="1" applyFont="1" applyBorder="1">
      <alignment vertical="top"/>
    </xf>
    <xf numFmtId="164" fontId="0" fillId="0" borderId="0" xfId="0" applyFont="1" applyAlignment="1">
      <alignment vertical="top"/>
    </xf>
    <xf numFmtId="164" fontId="0" fillId="0" borderId="0" xfId="0" applyFont="1" applyAlignment="1">
      <alignment horizontal="center"/>
    </xf>
    <xf numFmtId="165" fontId="16" fillId="0" borderId="0" xfId="1" applyFont="1">
      <alignment vertical="top"/>
    </xf>
    <xf numFmtId="165" fontId="22" fillId="0" borderId="0" xfId="1" applyFont="1">
      <alignment vertical="top"/>
    </xf>
    <xf numFmtId="165" fontId="16" fillId="0" borderId="0" xfId="1" applyFont="1" applyAlignment="1">
      <alignment horizontal="center" vertical="top"/>
    </xf>
    <xf numFmtId="164" fontId="16" fillId="0" borderId="0" xfId="0" applyFont="1" applyAlignment="1">
      <alignment horizontal="center" vertical="top" shrinkToFit="1"/>
    </xf>
    <xf numFmtId="165" fontId="16" fillId="0" borderId="2" xfId="1" applyFont="1" applyBorder="1">
      <alignment vertical="top"/>
    </xf>
    <xf numFmtId="164" fontId="16" fillId="0" borderId="0" xfId="0" applyFont="1" applyAlignment="1">
      <alignment vertical="top"/>
    </xf>
    <xf numFmtId="164" fontId="23" fillId="0" borderId="0" xfId="0" applyFont="1">
      <alignment vertical="top"/>
    </xf>
    <xf numFmtId="164" fontId="16" fillId="0" borderId="0" xfId="0" applyFont="1">
      <alignment vertical="top"/>
    </xf>
    <xf numFmtId="164" fontId="22" fillId="0" borderId="0" xfId="0" applyFont="1">
      <alignment vertical="top"/>
    </xf>
    <xf numFmtId="164" fontId="16" fillId="0" borderId="0" xfId="0" applyFont="1" applyAlignment="1">
      <alignment horizontal="center" vertical="center" shrinkToFit="1"/>
    </xf>
    <xf numFmtId="164" fontId="16" fillId="0" borderId="6" xfId="0" applyFont="1" applyBorder="1">
      <alignment vertical="top"/>
    </xf>
    <xf numFmtId="0" fontId="6" fillId="2" borderId="0" xfId="0" applyNumberFormat="1" applyFont="1" applyFill="1" applyBorder="1" applyAlignment="1">
      <alignment horizontal="center" wrapText="1"/>
    </xf>
    <xf numFmtId="0" fontId="6" fillId="2" borderId="1" xfId="0" applyNumberFormat="1" applyFont="1" applyFill="1" applyBorder="1" applyAlignment="1">
      <alignment horizontal="center" wrapText="1"/>
    </xf>
    <xf numFmtId="164" fontId="15" fillId="0" borderId="0" xfId="0" applyFont="1" applyFill="1" applyBorder="1" applyAlignment="1">
      <alignment vertical="top" wrapText="1"/>
    </xf>
    <xf numFmtId="0" fontId="0" fillId="0" borderId="0" xfId="0" applyNumberFormat="1" applyAlignment="1">
      <alignment horizontal="center" vertical="top"/>
    </xf>
    <xf numFmtId="164" fontId="0" fillId="0" borderId="0" xfId="0" applyAlignment="1">
      <alignment horizontal="center" vertical="top"/>
    </xf>
    <xf numFmtId="166" fontId="7" fillId="0" borderId="2" xfId="2" applyFont="1" applyBorder="1">
      <alignment vertical="top"/>
    </xf>
    <xf numFmtId="164" fontId="10" fillId="3" borderId="2" xfId="0" applyNumberFormat="1" applyFont="1" applyFill="1" applyBorder="1">
      <alignment vertical="top"/>
    </xf>
    <xf numFmtId="170" fontId="9" fillId="0" borderId="0" xfId="0" applyNumberFormat="1" applyFont="1">
      <alignment vertical="top"/>
    </xf>
    <xf numFmtId="170" fontId="9" fillId="0" borderId="0" xfId="0" applyNumberFormat="1" applyFont="1" applyAlignment="1">
      <alignment horizontal="center" vertical="top"/>
    </xf>
    <xf numFmtId="164" fontId="2" fillId="5" borderId="2" xfId="0" applyFont="1" applyFill="1" applyBorder="1">
      <alignment vertical="top"/>
    </xf>
    <xf numFmtId="164" fontId="8" fillId="3" borderId="2" xfId="0" applyFont="1" applyFill="1" applyBorder="1">
      <alignment vertical="top"/>
    </xf>
    <xf numFmtId="164" fontId="24" fillId="6" borderId="2" xfId="0" applyFont="1" applyFill="1" applyBorder="1">
      <alignment vertical="top"/>
    </xf>
    <xf numFmtId="164" fontId="24" fillId="7" borderId="2" xfId="0" applyFont="1" applyFill="1" applyBorder="1">
      <alignment vertical="top"/>
    </xf>
    <xf numFmtId="164" fontId="8" fillId="0" borderId="2" xfId="0" applyFont="1" applyFill="1" applyBorder="1">
      <alignment vertical="top"/>
    </xf>
    <xf numFmtId="164" fontId="19" fillId="0" borderId="2" xfId="0" applyFont="1" applyFill="1" applyBorder="1">
      <alignment vertical="top"/>
    </xf>
    <xf numFmtId="164" fontId="23" fillId="0" borderId="3" xfId="0" applyFont="1" applyFill="1" applyBorder="1">
      <alignment vertical="top"/>
    </xf>
    <xf numFmtId="164" fontId="23" fillId="0" borderId="0" xfId="0" applyFont="1" applyAlignment="1">
      <alignment vertical="top"/>
    </xf>
    <xf numFmtId="164" fontId="25" fillId="0" borderId="0" xfId="0" applyFont="1">
      <alignment vertical="top"/>
    </xf>
    <xf numFmtId="164" fontId="23" fillId="0" borderId="6" xfId="0" applyFont="1" applyBorder="1">
      <alignment vertical="top"/>
    </xf>
    <xf numFmtId="164" fontId="16" fillId="0" borderId="2" xfId="0" applyFont="1" applyBorder="1">
      <alignment vertical="top"/>
    </xf>
    <xf numFmtId="164" fontId="9" fillId="0" borderId="5" xfId="0" applyFont="1" applyBorder="1">
      <alignment vertical="top"/>
    </xf>
    <xf numFmtId="164" fontId="8" fillId="0" borderId="0" xfId="0" applyFont="1" applyFill="1" applyBorder="1" applyAlignment="1">
      <alignment horizontal="right" vertical="top" shrinkToFit="1"/>
    </xf>
    <xf numFmtId="0" fontId="0" fillId="0" borderId="0" xfId="0" applyNumberFormat="1" applyAlignment="1">
      <alignment horizontal="right" vertical="top" shrinkToFit="1"/>
    </xf>
    <xf numFmtId="165" fontId="9" fillId="0" borderId="0" xfId="1" applyFont="1" applyAlignment="1">
      <alignment horizontal="right" vertical="top"/>
    </xf>
    <xf numFmtId="164" fontId="0" fillId="0" borderId="0" xfId="0" applyAlignment="1">
      <alignment horizontal="right" vertical="top" shrinkToFit="1"/>
    </xf>
    <xf numFmtId="164" fontId="9" fillId="0" borderId="0" xfId="0" applyFont="1" applyAlignment="1">
      <alignment horizontal="right" vertical="top" shrinkToFit="1"/>
    </xf>
    <xf numFmtId="164" fontId="9" fillId="0" borderId="0" xfId="0" applyFont="1" applyAlignment="1">
      <alignment horizontal="right" vertical="top"/>
    </xf>
    <xf numFmtId="164" fontId="0" fillId="0" borderId="2" xfId="0" applyBorder="1" applyAlignment="1">
      <alignment horizontal="right" vertical="top"/>
    </xf>
    <xf numFmtId="164" fontId="0" fillId="0" borderId="0" xfId="0" applyBorder="1" applyAlignment="1">
      <alignment horizontal="right" vertical="top"/>
    </xf>
    <xf numFmtId="164" fontId="0" fillId="0" borderId="3" xfId="0" applyBorder="1" applyAlignment="1">
      <alignment horizontal="right" vertical="top"/>
    </xf>
    <xf numFmtId="164" fontId="0" fillId="0" borderId="2" xfId="0" applyBorder="1" applyAlignment="1">
      <alignment horizontal="right" vertical="top" shrinkToFit="1"/>
    </xf>
    <xf numFmtId="164" fontId="9" fillId="0" borderId="2" xfId="0" applyFont="1" applyBorder="1" applyAlignment="1">
      <alignment horizontal="right" vertical="top"/>
    </xf>
    <xf numFmtId="164" fontId="7" fillId="0" borderId="0" xfId="0" applyFont="1" applyAlignment="1">
      <alignment horizontal="right" vertical="top" shrinkToFit="1"/>
    </xf>
    <xf numFmtId="164" fontId="0" fillId="0" borderId="4" xfId="0" applyBorder="1" applyAlignment="1">
      <alignment horizontal="right" vertical="top"/>
    </xf>
    <xf numFmtId="164" fontId="23" fillId="0" borderId="6" xfId="0" applyFont="1" applyBorder="1" applyAlignment="1">
      <alignment horizontal="right" vertical="top"/>
    </xf>
    <xf numFmtId="164" fontId="16" fillId="0" borderId="2" xfId="0" applyFont="1" applyBorder="1" applyAlignment="1">
      <alignment horizontal="right" vertical="top" shrinkToFit="1"/>
    </xf>
    <xf numFmtId="0" fontId="4" fillId="2" borderId="0" xfId="0" applyNumberFormat="1" applyFont="1" applyFill="1" applyBorder="1" applyAlignment="1">
      <alignment horizontal="right" shrinkToFit="1"/>
    </xf>
    <xf numFmtId="164" fontId="8" fillId="0" borderId="0" xfId="0" applyFont="1" applyFill="1" applyBorder="1" applyAlignment="1">
      <alignment horizontal="right" vertical="top" wrapText="1"/>
    </xf>
    <xf numFmtId="0" fontId="0" fillId="0" borderId="0" xfId="0" applyNumberFormat="1" applyAlignment="1">
      <alignment horizontal="right" vertical="top"/>
    </xf>
    <xf numFmtId="165" fontId="0" fillId="0" borderId="0" xfId="1" applyFont="1" applyAlignment="1">
      <alignment horizontal="right" vertical="top"/>
    </xf>
    <xf numFmtId="164" fontId="0" fillId="0" borderId="0" xfId="0" applyAlignment="1">
      <alignment horizontal="right" vertical="top"/>
    </xf>
    <xf numFmtId="165" fontId="7" fillId="0" borderId="0" xfId="1" applyFont="1" applyBorder="1">
      <alignment vertical="top"/>
    </xf>
    <xf numFmtId="164" fontId="16" fillId="0" borderId="4" xfId="0" applyFont="1" applyBorder="1" applyAlignment="1">
      <alignment horizontal="right" vertical="top" shrinkToFit="1"/>
    </xf>
    <xf numFmtId="164" fontId="0" fillId="0" borderId="0" xfId="0" applyBorder="1" applyAlignment="1">
      <alignment horizontal="center" vertical="top"/>
    </xf>
    <xf numFmtId="164" fontId="16" fillId="0" borderId="2" xfId="0" applyFont="1" applyBorder="1" applyAlignment="1">
      <alignment horizontal="right" vertical="top"/>
    </xf>
    <xf numFmtId="164" fontId="0" fillId="4" borderId="0" xfId="0" applyFill="1">
      <alignment vertical="top"/>
    </xf>
    <xf numFmtId="164" fontId="9" fillId="0" borderId="0" xfId="0" applyFont="1" applyBorder="1" applyAlignment="1">
      <alignment horizontal="center" vertical="top"/>
    </xf>
    <xf numFmtId="166" fontId="7" fillId="0" borderId="0" xfId="0" applyNumberFormat="1" applyFont="1" applyBorder="1">
      <alignment vertical="top"/>
    </xf>
    <xf numFmtId="171" fontId="7" fillId="0" borderId="2" xfId="0" applyNumberFormat="1" applyFont="1" applyBorder="1">
      <alignment vertical="top"/>
    </xf>
    <xf numFmtId="164" fontId="0" fillId="0" borderId="0" xfId="0" applyBorder="1" applyAlignment="1">
      <alignment horizontal="right" vertical="top" shrinkToFit="1"/>
    </xf>
    <xf numFmtId="170" fontId="0" fillId="0" borderId="0" xfId="0" applyNumberFormat="1" applyBorder="1">
      <alignment vertical="top"/>
    </xf>
    <xf numFmtId="164" fontId="16" fillId="0" borderId="0" xfId="0" applyFont="1" applyAlignment="1">
      <alignment horizontal="center" vertical="top"/>
    </xf>
    <xf numFmtId="164" fontId="9" fillId="0" borderId="0" xfId="0" applyNumberFormat="1" applyFont="1" applyAlignment="1">
      <alignment horizontal="center" vertical="top"/>
    </xf>
    <xf numFmtId="165" fontId="0" fillId="0" borderId="0" xfId="1" applyFont="1" applyAlignment="1">
      <alignment horizontal="center" vertical="top"/>
    </xf>
    <xf numFmtId="164" fontId="7" fillId="0" borderId="0" xfId="0" applyNumberFormat="1" applyFont="1" applyAlignment="1">
      <alignment horizontal="center" vertical="top"/>
    </xf>
    <xf numFmtId="164" fontId="23" fillId="0" borderId="0" xfId="0" applyFont="1" applyAlignment="1">
      <alignment horizontal="center" vertical="top"/>
    </xf>
    <xf numFmtId="164" fontId="0" fillId="3" borderId="4" xfId="0" applyFill="1" applyBorder="1">
      <alignment vertical="top"/>
    </xf>
    <xf numFmtId="170" fontId="7" fillId="0" borderId="4" xfId="0" applyNumberFormat="1" applyFont="1" applyBorder="1">
      <alignment vertical="top"/>
    </xf>
    <xf numFmtId="164" fontId="7" fillId="0" borderId="2" xfId="0" applyFont="1" applyBorder="1" applyAlignment="1">
      <alignment horizontal="right" vertical="top" shrinkToFit="1"/>
    </xf>
    <xf numFmtId="175" fontId="0" fillId="0" borderId="0" xfId="2" applyNumberFormat="1" applyFont="1">
      <alignment vertical="top"/>
    </xf>
    <xf numFmtId="166" fontId="9" fillId="0" borderId="2" xfId="2" applyFont="1" applyBorder="1">
      <alignment vertical="top"/>
    </xf>
    <xf numFmtId="166" fontId="7" fillId="0" borderId="0" xfId="2" applyFont="1" applyBorder="1">
      <alignment vertical="top"/>
    </xf>
    <xf numFmtId="165" fontId="0" fillId="0" borderId="2" xfId="1" applyFont="1" applyBorder="1">
      <alignment vertical="top"/>
    </xf>
    <xf numFmtId="165" fontId="9" fillId="3" borderId="2" xfId="1" applyFont="1" applyFill="1" applyBorder="1">
      <alignment vertical="top"/>
    </xf>
    <xf numFmtId="170" fontId="9" fillId="3" borderId="2" xfId="0" applyNumberFormat="1" applyFont="1" applyFill="1" applyBorder="1">
      <alignment vertical="top"/>
    </xf>
    <xf numFmtId="165" fontId="7" fillId="3" borderId="2" xfId="1" applyFont="1" applyFill="1" applyBorder="1">
      <alignment vertical="top"/>
    </xf>
    <xf numFmtId="166" fontId="9" fillId="3" borderId="2" xfId="2" applyFont="1" applyFill="1" applyBorder="1">
      <alignment vertical="top"/>
    </xf>
    <xf numFmtId="166" fontId="9" fillId="3" borderId="3" xfId="2" applyFont="1" applyFill="1" applyBorder="1">
      <alignment vertical="top"/>
    </xf>
    <xf numFmtId="165" fontId="9" fillId="0" borderId="0" xfId="1" applyFont="1" applyFill="1" applyBorder="1">
      <alignment vertical="top"/>
    </xf>
    <xf numFmtId="164" fontId="0" fillId="0" borderId="0" xfId="0" applyAlignment="1">
      <alignment horizontal="left" vertical="center" shrinkToFit="1"/>
    </xf>
    <xf numFmtId="164" fontId="16" fillId="4" borderId="0" xfId="0" applyFont="1" applyFill="1">
      <alignment vertical="top"/>
    </xf>
    <xf numFmtId="165" fontId="16" fillId="4" borderId="0" xfId="1" applyFont="1" applyFill="1" applyBorder="1">
      <alignment vertical="top"/>
    </xf>
    <xf numFmtId="164" fontId="16" fillId="4" borderId="0" xfId="0" applyFont="1" applyFill="1" applyAlignment="1">
      <alignment horizontal="center" vertical="top"/>
    </xf>
    <xf numFmtId="165" fontId="16" fillId="4" borderId="5" xfId="1" applyFont="1" applyFill="1" applyBorder="1">
      <alignment vertical="top"/>
    </xf>
    <xf numFmtId="165" fontId="16" fillId="4" borderId="4" xfId="1" applyFont="1" applyFill="1" applyBorder="1">
      <alignment vertical="top"/>
    </xf>
    <xf numFmtId="165" fontId="16" fillId="4" borderId="2" xfId="1" applyFont="1" applyFill="1" applyBorder="1">
      <alignment vertical="top"/>
    </xf>
    <xf numFmtId="164" fontId="0" fillId="0" borderId="0" xfId="0" applyBorder="1" applyAlignment="1">
      <alignment horizontal="center" vertical="center" shrinkToFit="1"/>
    </xf>
    <xf numFmtId="171" fontId="9" fillId="0" borderId="2" xfId="0" applyNumberFormat="1" applyFont="1" applyBorder="1">
      <alignment vertical="top"/>
    </xf>
    <xf numFmtId="171" fontId="0" fillId="0" borderId="2" xfId="0" applyNumberFormat="1" applyBorder="1">
      <alignment vertical="top"/>
    </xf>
    <xf numFmtId="164" fontId="0" fillId="0" borderId="0" xfId="0" applyFill="1" applyBorder="1" applyAlignment="1">
      <alignment vertical="top"/>
    </xf>
    <xf numFmtId="164" fontId="2" fillId="0" borderId="0" xfId="0" applyFont="1" applyFill="1" applyBorder="1">
      <alignment vertical="top"/>
    </xf>
    <xf numFmtId="164" fontId="0" fillId="0" borderId="0" xfId="0" applyFill="1" applyBorder="1">
      <alignment vertical="top"/>
    </xf>
    <xf numFmtId="164" fontId="12" fillId="0" borderId="0" xfId="0" applyFont="1" applyFill="1" applyBorder="1">
      <alignment vertical="top"/>
    </xf>
    <xf numFmtId="164" fontId="9" fillId="0" borderId="0" xfId="0" applyFont="1" applyFill="1" applyBorder="1">
      <alignment vertical="top"/>
    </xf>
    <xf numFmtId="171" fontId="9" fillId="0" borderId="0" xfId="0" applyNumberFormat="1" applyFont="1" applyFill="1" applyBorder="1">
      <alignment vertical="top"/>
    </xf>
    <xf numFmtId="164" fontId="0" fillId="0" borderId="0" xfId="0" applyFill="1" applyBorder="1" applyAlignment="1">
      <alignment horizontal="right" vertical="top" shrinkToFit="1"/>
    </xf>
    <xf numFmtId="171" fontId="7" fillId="0" borderId="0" xfId="0" applyNumberFormat="1" applyFont="1" applyBorder="1">
      <alignment vertical="top"/>
    </xf>
    <xf numFmtId="171" fontId="9" fillId="0" borderId="0" xfId="0" applyNumberFormat="1" applyFont="1" applyAlignment="1">
      <alignment horizontal="center" vertical="top"/>
    </xf>
    <xf numFmtId="171" fontId="7" fillId="0" borderId="0" xfId="0" applyNumberFormat="1" applyFont="1" applyAlignment="1">
      <alignment horizontal="center" vertical="top"/>
    </xf>
    <xf numFmtId="171" fontId="9" fillId="0" borderId="0" xfId="0" applyNumberFormat="1" applyFont="1" applyFill="1" applyBorder="1" applyAlignment="1">
      <alignment horizontal="center" vertical="top"/>
    </xf>
    <xf numFmtId="166" fontId="0" fillId="0" borderId="0" xfId="2" applyFont="1">
      <alignment vertical="top"/>
    </xf>
    <xf numFmtId="164" fontId="0" fillId="4" borderId="0" xfId="0" applyFill="1" applyAlignment="1">
      <alignment vertical="top"/>
    </xf>
    <xf numFmtId="164" fontId="2" fillId="4" borderId="0" xfId="0" applyFont="1" applyFill="1">
      <alignment vertical="top"/>
    </xf>
    <xf numFmtId="164" fontId="12" fillId="4" borderId="0" xfId="0" applyFont="1" applyFill="1">
      <alignment vertical="top"/>
    </xf>
    <xf numFmtId="164" fontId="9" fillId="4" borderId="0" xfId="0" applyFont="1" applyFill="1">
      <alignment vertical="top"/>
    </xf>
    <xf numFmtId="171" fontId="9" fillId="4" borderId="0" xfId="0" applyNumberFormat="1" applyFont="1" applyFill="1" applyBorder="1">
      <alignment vertical="top"/>
    </xf>
    <xf numFmtId="171" fontId="9" fillId="4" borderId="0" xfId="0" applyNumberFormat="1" applyFont="1" applyFill="1" applyAlignment="1">
      <alignment horizontal="center" vertical="top"/>
    </xf>
    <xf numFmtId="164" fontId="0" fillId="4" borderId="0" xfId="0" applyFill="1" applyAlignment="1">
      <alignment horizontal="right" vertical="top" shrinkToFit="1"/>
    </xf>
    <xf numFmtId="171" fontId="0" fillId="4" borderId="0" xfId="0" applyNumberFormat="1" applyFill="1" applyBorder="1">
      <alignment vertical="top"/>
    </xf>
    <xf numFmtId="171" fontId="0" fillId="0" borderId="2" xfId="2" applyNumberFormat="1" applyFont="1" applyBorder="1">
      <alignment vertical="top"/>
    </xf>
    <xf numFmtId="164" fontId="0" fillId="0" borderId="0" xfId="0" applyFont="1" applyFill="1" applyBorder="1">
      <alignment vertical="top"/>
    </xf>
    <xf numFmtId="166" fontId="7" fillId="0" borderId="3" xfId="2" applyFont="1" applyBorder="1">
      <alignment vertical="top"/>
    </xf>
    <xf numFmtId="164" fontId="7" fillId="0" borderId="2" xfId="0" applyFont="1" applyBorder="1" applyAlignment="1">
      <alignment horizontal="right" vertical="top"/>
    </xf>
    <xf numFmtId="164" fontId="7" fillId="0" borderId="0" xfId="0" applyFont="1" applyBorder="1" applyAlignment="1">
      <alignment horizontal="right" vertical="top"/>
    </xf>
    <xf numFmtId="164" fontId="7" fillId="0" borderId="3" xfId="0" applyFont="1" applyBorder="1" applyAlignment="1">
      <alignment horizontal="right" vertical="top"/>
    </xf>
    <xf numFmtId="164" fontId="9" fillId="0" borderId="0" xfId="0" applyFont="1" applyBorder="1" applyAlignment="1">
      <alignment horizontal="right" vertical="top"/>
    </xf>
    <xf numFmtId="164" fontId="7" fillId="0" borderId="0" xfId="0" applyFont="1" applyFill="1" applyBorder="1" applyAlignment="1">
      <alignment horizontal="center" vertical="center" shrinkToFit="1"/>
    </xf>
    <xf numFmtId="164" fontId="7" fillId="0" borderId="6" xfId="0" applyFont="1" applyBorder="1" applyAlignment="1">
      <alignment horizontal="right" vertical="top"/>
    </xf>
    <xf numFmtId="164" fontId="7" fillId="0" borderId="0" xfId="0" applyFont="1" applyBorder="1" applyAlignment="1">
      <alignment vertical="top"/>
    </xf>
    <xf numFmtId="164" fontId="14" fillId="0" borderId="0" xfId="0" applyFont="1" applyBorder="1">
      <alignment vertical="top"/>
    </xf>
    <xf numFmtId="164" fontId="0" fillId="0" borderId="2" xfId="0" applyFont="1" applyBorder="1">
      <alignment vertical="top"/>
    </xf>
    <xf numFmtId="164" fontId="8" fillId="0" borderId="0" xfId="0" applyFont="1" applyFill="1" applyBorder="1">
      <alignment vertical="top"/>
    </xf>
    <xf numFmtId="164" fontId="0" fillId="0" borderId="0" xfId="0" applyFont="1" applyFill="1" applyBorder="1" applyAlignment="1">
      <alignment horizontal="center" vertical="top"/>
    </xf>
    <xf numFmtId="165" fontId="7" fillId="3" borderId="7" xfId="1" applyFont="1" applyFill="1" applyBorder="1">
      <alignment vertical="top"/>
    </xf>
    <xf numFmtId="165" fontId="9" fillId="0" borderId="2" xfId="1" applyFont="1" applyFill="1" applyBorder="1">
      <alignment vertical="top"/>
    </xf>
    <xf numFmtId="170" fontId="0" fillId="0" borderId="0" xfId="0" applyNumberFormat="1" applyFont="1">
      <alignment vertical="top"/>
    </xf>
    <xf numFmtId="164" fontId="2" fillId="0" borderId="0" xfId="0" applyFont="1" applyBorder="1" applyAlignment="1">
      <alignment horizontal="right" vertical="top"/>
    </xf>
    <xf numFmtId="164" fontId="0" fillId="0" borderId="0" xfId="0" applyFont="1" applyBorder="1" applyAlignment="1">
      <alignment vertical="top"/>
    </xf>
    <xf numFmtId="164" fontId="0" fillId="0" borderId="0" xfId="0" applyFont="1" applyBorder="1" applyAlignment="1">
      <alignment horizontal="center"/>
    </xf>
    <xf numFmtId="164" fontId="7" fillId="0" borderId="6" xfId="0" applyFont="1" applyBorder="1">
      <alignment vertical="top"/>
    </xf>
    <xf numFmtId="164" fontId="16" fillId="0" borderId="0" xfId="0" applyFont="1" applyAlignment="1">
      <alignment horizontal="right" vertical="top" shrinkToFit="1"/>
    </xf>
    <xf numFmtId="170" fontId="16" fillId="0" borderId="2" xfId="0" applyNumberFormat="1" applyFont="1" applyBorder="1">
      <alignment vertical="top"/>
    </xf>
    <xf numFmtId="164" fontId="8" fillId="0" borderId="6" xfId="0" applyFont="1" applyBorder="1">
      <alignment vertical="top"/>
    </xf>
    <xf numFmtId="164" fontId="8" fillId="0" borderId="0" xfId="0" applyFont="1" applyAlignment="1">
      <alignment vertical="top"/>
    </xf>
    <xf numFmtId="164" fontId="26" fillId="0" borderId="0" xfId="0" applyFont="1">
      <alignment vertical="top"/>
    </xf>
    <xf numFmtId="164" fontId="8" fillId="0" borderId="0" xfId="0" applyFont="1" applyAlignment="1">
      <alignment horizontal="center" vertical="top"/>
    </xf>
    <xf numFmtId="164" fontId="8" fillId="0" borderId="2" xfId="0" applyFont="1" applyBorder="1" applyAlignment="1">
      <alignment horizontal="right" vertical="top"/>
    </xf>
    <xf numFmtId="164" fontId="2" fillId="0" borderId="0" xfId="0" applyFont="1" applyBorder="1" applyAlignment="1">
      <alignment vertical="top"/>
    </xf>
    <xf numFmtId="164" fontId="15" fillId="0" borderId="0" xfId="0" applyFont="1" applyBorder="1">
      <alignment vertical="top"/>
    </xf>
    <xf numFmtId="0" fontId="4" fillId="2" borderId="1" xfId="0" applyNumberFormat="1" applyFont="1" applyFill="1" applyBorder="1" applyAlignment="1">
      <alignment horizontal="left" shrinkToFit="1"/>
    </xf>
    <xf numFmtId="165" fontId="9" fillId="0" borderId="4" xfId="1" applyFont="1" applyBorder="1">
      <alignment vertical="top"/>
    </xf>
    <xf numFmtId="164" fontId="0" fillId="0" borderId="0" xfId="0" applyFont="1" applyFill="1">
      <alignment vertical="top"/>
    </xf>
    <xf numFmtId="164" fontId="8" fillId="0" borderId="0" xfId="0" applyFont="1" applyFill="1">
      <alignment vertical="top"/>
    </xf>
    <xf numFmtId="164" fontId="12" fillId="0" borderId="0" xfId="0" applyFont="1" applyFill="1">
      <alignment vertical="top"/>
    </xf>
    <xf numFmtId="164" fontId="0" fillId="0" borderId="0" xfId="0" applyFont="1" applyFill="1" applyAlignment="1">
      <alignment vertical="top" shrinkToFit="1"/>
    </xf>
    <xf numFmtId="164" fontId="0" fillId="0" borderId="0" xfId="0" applyFont="1" applyFill="1" applyAlignment="1">
      <alignment horizontal="center" vertical="top"/>
    </xf>
    <xf numFmtId="166" fontId="9" fillId="0" borderId="0" xfId="2" applyFont="1" applyFill="1" applyBorder="1">
      <alignment vertical="top"/>
    </xf>
    <xf numFmtId="165" fontId="7" fillId="0" borderId="0" xfId="1" applyFont="1" applyAlignment="1">
      <alignment horizontal="center" vertical="top"/>
    </xf>
    <xf numFmtId="164" fontId="19" fillId="0" borderId="0" xfId="0" applyFont="1">
      <alignment vertical="top"/>
    </xf>
    <xf numFmtId="164" fontId="20" fillId="0" borderId="0" xfId="0" applyFont="1">
      <alignment vertical="top"/>
    </xf>
    <xf numFmtId="166" fontId="9" fillId="0" borderId="0" xfId="2" applyFont="1">
      <alignment vertical="top"/>
    </xf>
    <xf numFmtId="166" fontId="19" fillId="0" borderId="0" xfId="2" applyFont="1">
      <alignment vertical="top"/>
    </xf>
    <xf numFmtId="166" fontId="20" fillId="0" borderId="0" xfId="2" applyFont="1">
      <alignment vertical="top"/>
    </xf>
    <xf numFmtId="166" fontId="9" fillId="0" borderId="0" xfId="2" applyFont="1" applyBorder="1">
      <alignment vertical="top"/>
    </xf>
    <xf numFmtId="170" fontId="9" fillId="0" borderId="0" xfId="2" applyNumberFormat="1" applyFont="1">
      <alignment vertical="top"/>
    </xf>
    <xf numFmtId="170" fontId="19" fillId="0" borderId="0" xfId="2" applyNumberFormat="1" applyFont="1">
      <alignment vertical="top"/>
    </xf>
    <xf numFmtId="170" fontId="20" fillId="0" borderId="0" xfId="2" applyNumberFormat="1" applyFont="1">
      <alignment vertical="top"/>
    </xf>
    <xf numFmtId="170" fontId="9" fillId="0" borderId="0" xfId="2" applyNumberFormat="1" applyFont="1" applyBorder="1">
      <alignment vertical="top"/>
    </xf>
    <xf numFmtId="166" fontId="9" fillId="0" borderId="0" xfId="2" applyFont="1" applyAlignment="1">
      <alignment horizontal="center" vertical="top"/>
    </xf>
    <xf numFmtId="170" fontId="9" fillId="0" borderId="0" xfId="2" applyNumberFormat="1" applyFont="1" applyAlignment="1">
      <alignment horizontal="center" vertical="top"/>
    </xf>
    <xf numFmtId="170" fontId="9" fillId="0" borderId="2" xfId="2" applyNumberFormat="1" applyFont="1" applyBorder="1">
      <alignment vertical="top"/>
    </xf>
    <xf numFmtId="164" fontId="16" fillId="0" borderId="0" xfId="0" applyFont="1" applyFill="1">
      <alignment vertical="top"/>
    </xf>
    <xf numFmtId="165" fontId="16" fillId="0" borderId="0" xfId="1" applyFont="1" applyFill="1" applyBorder="1">
      <alignment vertical="top"/>
    </xf>
    <xf numFmtId="164" fontId="16" fillId="0" borderId="0" xfId="0" applyFont="1" applyFill="1" applyAlignment="1">
      <alignment horizontal="center" vertical="top"/>
    </xf>
    <xf numFmtId="165" fontId="16" fillId="0" borderId="5" xfId="1" applyFont="1" applyFill="1" applyBorder="1">
      <alignment vertical="top"/>
    </xf>
    <xf numFmtId="165" fontId="16" fillId="0" borderId="4" xfId="1" applyFont="1" applyFill="1" applyBorder="1">
      <alignment vertical="top"/>
    </xf>
    <xf numFmtId="165" fontId="16" fillId="0" borderId="2" xfId="1" applyFont="1" applyFill="1" applyBorder="1">
      <alignment vertical="top"/>
    </xf>
    <xf numFmtId="164" fontId="16" fillId="0" borderId="0" xfId="0" applyFont="1" applyFill="1" applyBorder="1">
      <alignment vertical="top"/>
    </xf>
    <xf numFmtId="164" fontId="16" fillId="0" borderId="0" xfId="0" applyFont="1" applyFill="1" applyBorder="1" applyAlignment="1">
      <alignment horizontal="center" vertical="top"/>
    </xf>
    <xf numFmtId="170" fontId="19" fillId="0" borderId="0" xfId="0" applyNumberFormat="1" applyFont="1">
      <alignment vertical="top"/>
    </xf>
    <xf numFmtId="170" fontId="20" fillId="0" borderId="0" xfId="0" applyNumberFormat="1" applyFont="1">
      <alignment vertical="top"/>
    </xf>
    <xf numFmtId="176" fontId="7" fillId="0" borderId="2" xfId="1" applyNumberFormat="1" applyFont="1" applyBorder="1">
      <alignment vertical="top"/>
    </xf>
    <xf numFmtId="176" fontId="9" fillId="0" borderId="0" xfId="1" applyNumberFormat="1" applyFont="1" applyBorder="1">
      <alignment vertical="top"/>
    </xf>
    <xf numFmtId="176" fontId="9" fillId="0" borderId="2" xfId="1" applyNumberFormat="1" applyFont="1" applyBorder="1">
      <alignment vertical="top"/>
    </xf>
    <xf numFmtId="164" fontId="0" fillId="0" borderId="2" xfId="0" applyFont="1" applyFill="1" applyBorder="1">
      <alignment vertical="top"/>
    </xf>
    <xf numFmtId="164" fontId="9" fillId="0" borderId="0" xfId="0" applyFont="1" applyAlignment="1">
      <alignment horizontal="center" vertical="center" shrinkToFit="1"/>
    </xf>
    <xf numFmtId="164" fontId="7" fillId="0" borderId="0" xfId="0" applyFont="1" applyFill="1" applyBorder="1">
      <alignment vertical="top"/>
    </xf>
    <xf numFmtId="164" fontId="7" fillId="0" borderId="0" xfId="0" applyFont="1" applyFill="1" applyBorder="1" applyAlignment="1">
      <alignment vertical="top"/>
    </xf>
    <xf numFmtId="164" fontId="14" fillId="0" borderId="0" xfId="0" applyFont="1" applyFill="1" applyBorder="1">
      <alignment vertical="top"/>
    </xf>
    <xf numFmtId="164" fontId="7" fillId="0" borderId="0" xfId="0" applyFont="1" applyFill="1" applyBorder="1" applyAlignment="1">
      <alignment horizontal="center" vertical="center"/>
    </xf>
    <xf numFmtId="164" fontId="0" fillId="0" borderId="6" xfId="0" applyBorder="1">
      <alignment vertical="top"/>
    </xf>
    <xf numFmtId="165" fontId="8" fillId="0" borderId="0" xfId="1" applyFont="1" applyBorder="1">
      <alignment vertical="top"/>
    </xf>
    <xf numFmtId="165" fontId="14" fillId="0" borderId="0" xfId="1" applyFont="1" applyBorder="1">
      <alignment vertical="top"/>
    </xf>
    <xf numFmtId="165" fontId="7" fillId="0" borderId="0" xfId="1" applyFont="1" applyBorder="1" applyAlignment="1">
      <alignment horizontal="center" vertical="center"/>
    </xf>
    <xf numFmtId="164" fontId="7" fillId="4" borderId="5" xfId="0" applyFont="1" applyFill="1" applyBorder="1">
      <alignment vertical="top"/>
    </xf>
    <xf numFmtId="166" fontId="0" fillId="0" borderId="0" xfId="0" applyNumberFormat="1" applyBorder="1">
      <alignment vertical="top"/>
    </xf>
    <xf numFmtId="166" fontId="0" fillId="0" borderId="3" xfId="0" applyNumberFormat="1" applyBorder="1">
      <alignment vertical="top"/>
    </xf>
    <xf numFmtId="164" fontId="9" fillId="0" borderId="9" xfId="0" applyFont="1" applyBorder="1">
      <alignment vertical="top"/>
    </xf>
    <xf numFmtId="166" fontId="0" fillId="0" borderId="3" xfId="2" applyFont="1" applyBorder="1">
      <alignment vertical="top"/>
    </xf>
    <xf numFmtId="166" fontId="0" fillId="0" borderId="4" xfId="2" applyFont="1" applyBorder="1">
      <alignment vertical="top"/>
    </xf>
    <xf numFmtId="165" fontId="0" fillId="0" borderId="0" xfId="1" applyFont="1" applyFill="1" applyBorder="1">
      <alignment vertical="top"/>
    </xf>
    <xf numFmtId="165" fontId="7" fillId="0" borderId="0" xfId="1" applyFont="1" applyFill="1" applyBorder="1">
      <alignment vertical="top"/>
    </xf>
    <xf numFmtId="166" fontId="16" fillId="0" borderId="2" xfId="2" applyFont="1" applyBorder="1">
      <alignment vertical="top"/>
    </xf>
    <xf numFmtId="0" fontId="4" fillId="0" borderId="0" xfId="0" applyNumberFormat="1" applyFont="1" applyFill="1" applyBorder="1" applyAlignment="1">
      <alignment horizontal="center" shrinkToFit="1"/>
    </xf>
    <xf numFmtId="0" fontId="4" fillId="0" borderId="0" xfId="0" applyNumberFormat="1" applyFont="1" applyFill="1" applyBorder="1" applyAlignment="1">
      <alignment horizontal="right" shrinkToFit="1"/>
    </xf>
    <xf numFmtId="0" fontId="4" fillId="0" borderId="0" xfId="0" applyNumberFormat="1" applyFont="1" applyFill="1" applyBorder="1" applyAlignment="1">
      <alignment horizontal="left" shrinkToFit="1"/>
    </xf>
    <xf numFmtId="166" fontId="0" fillId="0" borderId="0" xfId="2" applyFont="1" applyFill="1" applyBorder="1">
      <alignment vertical="top"/>
    </xf>
    <xf numFmtId="166" fontId="7" fillId="0" borderId="0" xfId="2" applyFont="1" applyFill="1" applyBorder="1">
      <alignment vertical="top"/>
    </xf>
    <xf numFmtId="164" fontId="0" fillId="0" borderId="0" xfId="0" applyFill="1" applyBorder="1" applyAlignment="1">
      <alignment horizontal="right" vertical="top"/>
    </xf>
    <xf numFmtId="165" fontId="16" fillId="0" borderId="0" xfId="1" applyFont="1" applyBorder="1">
      <alignment vertical="top"/>
    </xf>
    <xf numFmtId="166" fontId="9" fillId="0" borderId="4" xfId="2" applyFont="1" applyBorder="1">
      <alignment vertical="top"/>
    </xf>
    <xf numFmtId="0" fontId="4" fillId="2" borderId="0" xfId="0" applyNumberFormat="1" applyFont="1" applyFill="1" applyBorder="1" applyAlignment="1">
      <alignment horizontal="left" wrapText="1" shrinkToFit="1"/>
    </xf>
    <xf numFmtId="0" fontId="4" fillId="2" borderId="0" xfId="0" applyNumberFormat="1" applyFont="1" applyFill="1" applyBorder="1" applyAlignment="1">
      <alignment horizontal="left"/>
    </xf>
    <xf numFmtId="0" fontId="8" fillId="2" borderId="0" xfId="0" applyNumberFormat="1" applyFont="1" applyFill="1" applyBorder="1" applyAlignment="1">
      <alignment horizontal="left"/>
    </xf>
    <xf numFmtId="0" fontId="8" fillId="2" borderId="1" xfId="0" applyNumberFormat="1" applyFont="1" applyFill="1" applyBorder="1" applyAlignment="1">
      <alignment horizontal="right" shrinkToFit="1"/>
    </xf>
    <xf numFmtId="0" fontId="8" fillId="0" borderId="0" xfId="0" applyNumberFormat="1" applyFont="1" applyFill="1" applyBorder="1" applyAlignment="1">
      <alignment horizontal="right" shrinkToFit="1"/>
    </xf>
    <xf numFmtId="164" fontId="7" fillId="0" borderId="0" xfId="0" applyFont="1" applyFill="1" applyBorder="1" applyAlignment="1">
      <alignment horizontal="right" vertical="top"/>
    </xf>
    <xf numFmtId="0" fontId="24" fillId="2" borderId="1" xfId="0" applyNumberFormat="1" applyFont="1" applyFill="1" applyBorder="1" applyAlignment="1">
      <alignment horizontal="left" shrinkToFit="1"/>
    </xf>
    <xf numFmtId="170" fontId="7" fillId="0" borderId="2" xfId="2" applyNumberFormat="1" applyFont="1" applyBorder="1">
      <alignment vertical="top"/>
    </xf>
    <xf numFmtId="170" fontId="0" fillId="0" borderId="0" xfId="0" applyNumberFormat="1" applyBorder="1" applyAlignment="1">
      <alignment horizontal="center" vertical="top"/>
    </xf>
    <xf numFmtId="170" fontId="7" fillId="0" borderId="0" xfId="0" applyNumberFormat="1" applyFont="1" applyBorder="1" applyAlignment="1">
      <alignment horizontal="center" vertical="top"/>
    </xf>
    <xf numFmtId="170" fontId="7" fillId="0" borderId="2" xfId="0" applyNumberFormat="1" applyFont="1" applyBorder="1">
      <alignment vertical="top"/>
    </xf>
    <xf numFmtId="164" fontId="9" fillId="0" borderId="0" xfId="0" applyFont="1" applyFill="1" applyBorder="1" applyAlignment="1">
      <alignment horizontal="center" vertical="top"/>
    </xf>
    <xf numFmtId="170" fontId="7" fillId="0" borderId="0" xfId="2" applyNumberFormat="1" applyFont="1" applyBorder="1">
      <alignment vertical="top"/>
    </xf>
    <xf numFmtId="166" fontId="9" fillId="0" borderId="0" xfId="2" applyFont="1" applyBorder="1" applyAlignment="1">
      <alignment horizontal="center" vertical="top"/>
    </xf>
    <xf numFmtId="166" fontId="0" fillId="0" borderId="0" xfId="2" applyFont="1" applyBorder="1">
      <alignment vertical="top"/>
    </xf>
    <xf numFmtId="164" fontId="7" fillId="0" borderId="0" xfId="0" applyFont="1" applyBorder="1" applyAlignment="1">
      <alignment horizontal="center" vertical="top"/>
    </xf>
    <xf numFmtId="164" fontId="7" fillId="0" borderId="5" xfId="0" applyFont="1" applyBorder="1" applyAlignment="1">
      <alignment horizontal="right" vertical="top"/>
    </xf>
    <xf numFmtId="165" fontId="7" fillId="0" borderId="2" xfId="1" applyFont="1" applyFill="1" applyBorder="1">
      <alignment vertical="top"/>
    </xf>
    <xf numFmtId="164" fontId="7" fillId="0" borderId="0" xfId="0" applyFont="1" applyFill="1" applyBorder="1" applyAlignment="1">
      <alignment vertical="top" wrapText="1"/>
    </xf>
    <xf numFmtId="164" fontId="8" fillId="0" borderId="6" xfId="0" applyFont="1" applyFill="1" applyBorder="1" applyAlignment="1">
      <alignment horizontal="right" vertical="top" shrinkToFit="1"/>
    </xf>
    <xf numFmtId="164" fontId="0" fillId="3" borderId="2" xfId="0" applyFont="1" applyFill="1" applyBorder="1" applyAlignment="1" applyProtection="1">
      <alignment horizontal="right" vertical="top"/>
      <protection locked="0"/>
    </xf>
    <xf numFmtId="164" fontId="0" fillId="3" borderId="2" xfId="0" applyFill="1" applyBorder="1" applyProtection="1">
      <alignment vertical="top"/>
      <protection locked="0"/>
    </xf>
    <xf numFmtId="164" fontId="10" fillId="3" borderId="2" xfId="0" applyFont="1" applyFill="1" applyBorder="1" applyProtection="1">
      <alignment vertical="top"/>
      <protection locked="0"/>
    </xf>
    <xf numFmtId="170" fontId="0" fillId="3" borderId="2" xfId="0" applyNumberFormat="1" applyFont="1" applyFill="1" applyBorder="1" applyProtection="1">
      <alignment vertical="top"/>
      <protection locked="0"/>
    </xf>
    <xf numFmtId="170" fontId="0" fillId="3" borderId="3" xfId="0" applyNumberFormat="1" applyFont="1" applyFill="1" applyBorder="1" applyProtection="1">
      <alignment vertical="top"/>
      <protection locked="0"/>
    </xf>
    <xf numFmtId="165" fontId="0" fillId="3" borderId="2" xfId="1" applyFont="1" applyFill="1" applyBorder="1" applyProtection="1">
      <alignment vertical="top"/>
      <protection locked="0"/>
    </xf>
    <xf numFmtId="164" fontId="0" fillId="3" borderId="4" xfId="0" applyFont="1" applyFill="1" applyBorder="1" applyAlignment="1" applyProtection="1">
      <alignment horizontal="right" vertical="top"/>
      <protection locked="0"/>
    </xf>
    <xf numFmtId="164" fontId="0" fillId="3" borderId="2" xfId="0" applyFont="1" applyFill="1" applyBorder="1" applyProtection="1">
      <alignment vertical="top"/>
      <protection locked="0"/>
    </xf>
    <xf numFmtId="164" fontId="0" fillId="3" borderId="8" xfId="0" applyFont="1" applyFill="1" applyBorder="1" applyProtection="1">
      <alignment vertical="top"/>
      <protection locked="0"/>
    </xf>
    <xf numFmtId="164" fontId="0" fillId="3" borderId="9" xfId="0" applyFont="1" applyFill="1" applyBorder="1" applyProtection="1">
      <alignment vertical="top"/>
      <protection locked="0"/>
    </xf>
    <xf numFmtId="177" fontId="9" fillId="0" borderId="0" xfId="0" applyNumberFormat="1" applyFont="1" applyFill="1" applyBorder="1" applyAlignment="1" applyProtection="1">
      <alignment horizontal="right" vertical="top"/>
      <protection locked="0"/>
    </xf>
    <xf numFmtId="164" fontId="9" fillId="0" borderId="0" xfId="0" applyFont="1" applyBorder="1" applyAlignment="1">
      <alignment horizontal="center" vertical="center" shrinkToFit="1"/>
    </xf>
    <xf numFmtId="164" fontId="9" fillId="0" borderId="0" xfId="0" applyFont="1" applyAlignment="1">
      <alignment horizontal="left" vertical="center" shrinkToFit="1"/>
    </xf>
    <xf numFmtId="164" fontId="0" fillId="3" borderId="7" xfId="0" applyFont="1" applyFill="1" applyBorder="1">
      <alignment vertical="top"/>
    </xf>
    <xf numFmtId="164" fontId="9" fillId="0" borderId="2" xfId="0" applyFont="1" applyFill="1" applyBorder="1" applyProtection="1">
      <alignment vertical="top"/>
      <protection locked="0"/>
    </xf>
    <xf numFmtId="164" fontId="7" fillId="0" borderId="8" xfId="0" applyFont="1" applyBorder="1">
      <alignment vertical="top"/>
    </xf>
    <xf numFmtId="165" fontId="0" fillId="0" borderId="2" xfId="1" applyFont="1" applyFill="1" applyBorder="1">
      <alignment vertical="top"/>
    </xf>
    <xf numFmtId="166" fontId="16" fillId="0" borderId="0" xfId="2" applyFont="1" applyBorder="1">
      <alignment vertical="top"/>
    </xf>
    <xf numFmtId="165" fontId="0" fillId="0" borderId="2" xfId="1" applyFont="1" applyFill="1" applyBorder="1" applyProtection="1">
      <alignment vertical="top"/>
      <protection locked="0"/>
    </xf>
    <xf numFmtId="0" fontId="0" fillId="3" borderId="3" xfId="1" applyNumberFormat="1" applyFont="1" applyFill="1" applyBorder="1" applyAlignment="1">
      <alignment horizontal="right" vertical="top"/>
    </xf>
    <xf numFmtId="164" fontId="0" fillId="3" borderId="4" xfId="0" applyFont="1" applyFill="1" applyBorder="1">
      <alignment vertical="top"/>
    </xf>
    <xf numFmtId="164" fontId="0" fillId="0" borderId="0" xfId="0" applyFont="1" applyBorder="1" applyAlignment="1">
      <alignment horizontal="right" vertical="top"/>
    </xf>
    <xf numFmtId="164" fontId="16" fillId="0" borderId="0" xfId="0" applyFont="1" applyAlignment="1">
      <alignment horizontal="center"/>
    </xf>
    <xf numFmtId="164" fontId="16" fillId="0" borderId="0" xfId="0" applyFont="1" applyBorder="1" applyAlignment="1">
      <alignment vertical="top"/>
    </xf>
    <xf numFmtId="164" fontId="23" fillId="0" borderId="0" xfId="0" applyFont="1" applyBorder="1">
      <alignment vertical="top"/>
    </xf>
    <xf numFmtId="164" fontId="22" fillId="0" borderId="0" xfId="0" applyFont="1" applyBorder="1">
      <alignment vertical="top"/>
    </xf>
    <xf numFmtId="164" fontId="16" fillId="0" borderId="0" xfId="0" applyFont="1" applyBorder="1" applyAlignment="1">
      <alignment horizontal="center" vertical="top" shrinkToFit="1"/>
    </xf>
    <xf numFmtId="164" fontId="9" fillId="4" borderId="0" xfId="0" applyFont="1" applyFill="1" applyBorder="1">
      <alignment vertical="top"/>
    </xf>
    <xf numFmtId="164" fontId="0" fillId="3" borderId="3" xfId="0" applyFont="1" applyFill="1" applyBorder="1" applyAlignment="1" applyProtection="1">
      <alignment horizontal="right" vertical="top"/>
      <protection locked="0"/>
    </xf>
    <xf numFmtId="165" fontId="0" fillId="3" borderId="3" xfId="1" applyFont="1" applyFill="1" applyBorder="1" applyProtection="1">
      <alignment vertical="top"/>
      <protection locked="0"/>
    </xf>
    <xf numFmtId="164" fontId="7" fillId="3" borderId="2" xfId="0" applyFont="1" applyFill="1" applyBorder="1" applyProtection="1">
      <alignment vertical="top"/>
      <protection locked="0"/>
    </xf>
    <xf numFmtId="164" fontId="9" fillId="3" borderId="2" xfId="0" applyFont="1" applyFill="1" applyBorder="1" applyProtection="1">
      <alignment vertical="top"/>
      <protection locked="0"/>
    </xf>
    <xf numFmtId="170" fontId="7" fillId="3" borderId="2" xfId="0" applyNumberFormat="1" applyFont="1" applyFill="1" applyBorder="1" applyProtection="1">
      <alignment vertical="top"/>
      <protection locked="0"/>
    </xf>
    <xf numFmtId="164" fontId="0" fillId="3" borderId="3" xfId="0" applyFont="1" applyFill="1" applyBorder="1" applyProtection="1">
      <alignment vertical="top"/>
      <protection locked="0"/>
    </xf>
    <xf numFmtId="171" fontId="0" fillId="3" borderId="2" xfId="0" applyNumberFormat="1" applyFont="1" applyFill="1" applyBorder="1" applyProtection="1">
      <alignment vertical="top"/>
      <protection locked="0"/>
    </xf>
    <xf numFmtId="166" fontId="9" fillId="3" borderId="2" xfId="2" applyFont="1" applyFill="1" applyBorder="1" applyProtection="1">
      <alignment vertical="top"/>
      <protection locked="0"/>
    </xf>
    <xf numFmtId="0" fontId="7" fillId="3" borderId="2" xfId="0" applyNumberFormat="1" applyFont="1" applyFill="1" applyBorder="1" applyProtection="1">
      <alignment vertical="top"/>
      <protection locked="0"/>
    </xf>
    <xf numFmtId="166" fontId="7" fillId="3" borderId="2" xfId="2" applyFont="1" applyFill="1" applyBorder="1">
      <alignment vertical="top"/>
    </xf>
    <xf numFmtId="170" fontId="9" fillId="3" borderId="3" xfId="0" applyNumberFormat="1" applyFont="1" applyFill="1" applyBorder="1">
      <alignment vertical="top"/>
    </xf>
    <xf numFmtId="164" fontId="0" fillId="5" borderId="2" xfId="0" applyFill="1" applyBorder="1">
      <alignment vertical="top"/>
    </xf>
    <xf numFmtId="164" fontId="16" fillId="5" borderId="2" xfId="0" applyFont="1" applyFill="1" applyBorder="1">
      <alignment vertical="top"/>
    </xf>
    <xf numFmtId="166" fontId="9" fillId="8" borderId="2" xfId="2" applyFont="1" applyFill="1" applyBorder="1">
      <alignment vertical="top"/>
    </xf>
    <xf numFmtId="166" fontId="7" fillId="0" borderId="3" xfId="0" applyNumberFormat="1" applyFont="1" applyBorder="1">
      <alignment vertical="top"/>
    </xf>
    <xf numFmtId="165" fontId="16" fillId="0" borderId="3" xfId="1" applyFont="1" applyFill="1" applyBorder="1">
      <alignment vertical="top"/>
    </xf>
  </cellXfs>
  <cellStyles count="8">
    <cellStyle name="DateLong" xfId="3" xr:uid="{00000000-0005-0000-0000-000000000000}"/>
    <cellStyle name="DateShort" xfId="4" xr:uid="{00000000-0005-0000-0000-000001000000}"/>
    <cellStyle name="Factor" xfId="2" xr:uid="{00000000-0005-0000-0000-000002000000}"/>
    <cellStyle name="Hyperlink" xfId="6" builtinId="8"/>
    <cellStyle name="Normal" xfId="0" builtinId="0" customBuiltin="1"/>
    <cellStyle name="Percent" xfId="1" builtinId="5" customBuiltin="1"/>
    <cellStyle name="Percent 3" xfId="7" xr:uid="{69E5974D-6D03-43D0-993B-861580953BD5}"/>
    <cellStyle name="Year" xfId="5" xr:uid="{00000000-0005-0000-0000-000006000000}"/>
  </cellStyles>
  <dxfs count="293">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ont>
        <color theme="0"/>
      </font>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12</xdr:col>
      <xdr:colOff>180975</xdr:colOff>
      <xdr:row>0</xdr:row>
      <xdr:rowOff>28574</xdr:rowOff>
    </xdr:from>
    <xdr:to>
      <xdr:col>21</xdr:col>
      <xdr:colOff>85725</xdr:colOff>
      <xdr:row>6</xdr:row>
      <xdr:rowOff>19049</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2695575" y="28574"/>
          <a:ext cx="1619250" cy="962025"/>
        </a:xfrm>
        <a:prstGeom prst="rect">
          <a:avLst/>
        </a:prstGeom>
        <a:solidFill>
          <a:srgbClr val="FFFF00"/>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latin typeface="Arial Narrow" panose="020B0606020202030204" pitchFamily="34" charset="0"/>
            </a:rPr>
            <a:t>UserInput</a:t>
          </a:r>
        </a:p>
        <a:p>
          <a:pPr algn="l"/>
          <a:r>
            <a:rPr lang="en-GB" sz="1000" b="0" baseline="0">
              <a:latin typeface="Arial Narrow" panose="020B0606020202030204" pitchFamily="34" charset="0"/>
            </a:rPr>
            <a:t>Mains length, volume variables, assumptions. </a:t>
          </a:r>
          <a:endParaRPr lang="en-GB" sz="1000" b="0">
            <a:latin typeface="Arial Narrow" panose="020B0606020202030204" pitchFamily="34" charset="0"/>
          </a:endParaRPr>
        </a:p>
        <a:p>
          <a:pPr algn="l"/>
          <a:endParaRPr lang="en-GB" sz="1000" b="1">
            <a:latin typeface="Arial Narrow" panose="020B0606020202030204" pitchFamily="34" charset="0"/>
          </a:endParaRPr>
        </a:p>
      </xdr:txBody>
    </xdr:sp>
    <xdr:clientData/>
  </xdr:twoCellAnchor>
  <xdr:twoCellAnchor>
    <xdr:from>
      <xdr:col>12</xdr:col>
      <xdr:colOff>180975</xdr:colOff>
      <xdr:row>13</xdr:row>
      <xdr:rowOff>76199</xdr:rowOff>
    </xdr:from>
    <xdr:to>
      <xdr:col>21</xdr:col>
      <xdr:colOff>85725</xdr:colOff>
      <xdr:row>19</xdr:row>
      <xdr:rowOff>66675</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695575" y="2181224"/>
          <a:ext cx="1619250" cy="962026"/>
        </a:xfrm>
        <a:prstGeom prst="rect">
          <a:avLst/>
        </a:prstGeom>
        <a:solidFill>
          <a:srgbClr val="FFFF00"/>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latin typeface="Arial Narrow" panose="020B0606020202030204" pitchFamily="34" charset="0"/>
            </a:rPr>
            <a:t>InpS</a:t>
          </a:r>
        </a:p>
        <a:p>
          <a:pPr algn="l"/>
          <a:r>
            <a:rPr lang="en-GB" sz="1000" b="0" baseline="0">
              <a:latin typeface="Arial Narrow" panose="020B0606020202030204" pitchFamily="34" charset="0"/>
            </a:rPr>
            <a:t>Series inputs - items which change over time incl infra maintenance, inflation, leakage and  tariffs (ST input)</a:t>
          </a:r>
          <a:endParaRPr lang="en-GB" sz="1000" b="0">
            <a:latin typeface="Arial Narrow" panose="020B0606020202030204" pitchFamily="34" charset="0"/>
          </a:endParaRPr>
        </a:p>
        <a:p>
          <a:pPr algn="l"/>
          <a:endParaRPr lang="en-GB" sz="1000" b="1">
            <a:latin typeface="Arial Narrow" panose="020B0606020202030204" pitchFamily="34" charset="0"/>
          </a:endParaRPr>
        </a:p>
      </xdr:txBody>
    </xdr:sp>
    <xdr:clientData/>
  </xdr:twoCellAnchor>
  <xdr:twoCellAnchor>
    <xdr:from>
      <xdr:col>27</xdr:col>
      <xdr:colOff>157163</xdr:colOff>
      <xdr:row>0</xdr:row>
      <xdr:rowOff>19049</xdr:rowOff>
    </xdr:from>
    <xdr:to>
      <xdr:col>36</xdr:col>
      <xdr:colOff>61913</xdr:colOff>
      <xdr:row>6</xdr:row>
      <xdr:rowOff>15062</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5529263" y="19049"/>
          <a:ext cx="1619250" cy="967563"/>
        </a:xfrm>
        <a:prstGeom prst="rect">
          <a:avLst/>
        </a:prstGeom>
        <a:solidFill>
          <a:schemeClr val="tx2"/>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solidFill>
                <a:schemeClr val="bg1"/>
              </a:solidFill>
              <a:latin typeface="Arial Narrow" panose="020B0606020202030204" pitchFamily="34" charset="0"/>
            </a:rPr>
            <a:t>Commuted</a:t>
          </a:r>
          <a:r>
            <a:rPr lang="en-GB" sz="1000" b="1" baseline="0">
              <a:solidFill>
                <a:schemeClr val="bg1"/>
              </a:solidFill>
              <a:latin typeface="Arial Narrow" panose="020B0606020202030204" pitchFamily="34" charset="0"/>
            </a:rPr>
            <a:t> Sum (ComSum)</a:t>
          </a:r>
          <a:endParaRPr lang="en-GB" sz="1000" b="0" baseline="0">
            <a:solidFill>
              <a:schemeClr val="bg1"/>
            </a:solidFill>
            <a:latin typeface="Arial Narrow" panose="020B0606020202030204" pitchFamily="34" charset="0"/>
          </a:endParaRPr>
        </a:p>
        <a:p>
          <a:pPr algn="l"/>
          <a:r>
            <a:rPr lang="en-GB" sz="1000" b="0" baseline="0">
              <a:solidFill>
                <a:schemeClr val="bg1"/>
              </a:solidFill>
              <a:latin typeface="Arial Narrow" panose="020B0606020202030204" pitchFamily="34" charset="0"/>
            </a:rPr>
            <a:t>Performs a cross check to see whether commuted sum is equal to or greater than cost of on-site mains*</a:t>
          </a:r>
          <a:endParaRPr lang="en-GB" sz="1000" b="0">
            <a:solidFill>
              <a:schemeClr val="bg1"/>
            </a:solidFill>
            <a:latin typeface="Arial Narrow" panose="020B0606020202030204" pitchFamily="34" charset="0"/>
          </a:endParaRPr>
        </a:p>
        <a:p>
          <a:pPr algn="l"/>
          <a:endParaRPr lang="en-GB" sz="1000" b="1">
            <a:solidFill>
              <a:schemeClr val="bg1"/>
            </a:solidFill>
            <a:latin typeface="Arial Narrow" panose="020B0606020202030204" pitchFamily="34" charset="0"/>
          </a:endParaRPr>
        </a:p>
      </xdr:txBody>
    </xdr:sp>
    <xdr:clientData/>
  </xdr:twoCellAnchor>
  <xdr:twoCellAnchor>
    <xdr:from>
      <xdr:col>32</xdr:col>
      <xdr:colOff>14288</xdr:colOff>
      <xdr:row>6</xdr:row>
      <xdr:rowOff>15062</xdr:rowOff>
    </xdr:from>
    <xdr:to>
      <xdr:col>32</xdr:col>
      <xdr:colOff>14288</xdr:colOff>
      <xdr:row>17</xdr:row>
      <xdr:rowOff>95249</xdr:rowOff>
    </xdr:to>
    <xdr:cxnSp macro="">
      <xdr:nvCxnSpPr>
        <xdr:cNvPr id="5" name="Elbow Connector 4">
          <a:extLst>
            <a:ext uri="{FF2B5EF4-FFF2-40B4-BE49-F238E27FC236}">
              <a16:creationId xmlns:a16="http://schemas.microsoft.com/office/drawing/2014/main" id="{00000000-0008-0000-0000-000005000000}"/>
            </a:ext>
          </a:extLst>
        </xdr:cNvPr>
        <xdr:cNvCxnSpPr>
          <a:stCxn id="4" idx="2"/>
          <a:endCxn id="12" idx="0"/>
        </xdr:cNvCxnSpPr>
      </xdr:nvCxnSpPr>
      <xdr:spPr>
        <a:xfrm>
          <a:off x="6338888" y="986612"/>
          <a:ext cx="0" cy="1861362"/>
        </a:xfrm>
        <a:prstGeom prst="straightConnector1">
          <a:avLst/>
        </a:prstGeom>
        <a:ln w="22225">
          <a:solidFill>
            <a:schemeClr val="tx2"/>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3</xdr:row>
      <xdr:rowOff>23812</xdr:rowOff>
    </xdr:from>
    <xdr:to>
      <xdr:col>27</xdr:col>
      <xdr:colOff>157163</xdr:colOff>
      <xdr:row>20</xdr:row>
      <xdr:rowOff>93256</xdr:rowOff>
    </xdr:to>
    <xdr:cxnSp macro="">
      <xdr:nvCxnSpPr>
        <xdr:cNvPr id="6" name="Elbow Connector 5">
          <a:extLst>
            <a:ext uri="{FF2B5EF4-FFF2-40B4-BE49-F238E27FC236}">
              <a16:creationId xmlns:a16="http://schemas.microsoft.com/office/drawing/2014/main" id="{00000000-0008-0000-0000-000006000000}"/>
            </a:ext>
          </a:extLst>
        </xdr:cNvPr>
        <xdr:cNvCxnSpPr>
          <a:stCxn id="2" idx="3"/>
          <a:endCxn id="12" idx="1"/>
        </xdr:cNvCxnSpPr>
      </xdr:nvCxnSpPr>
      <xdr:spPr>
        <a:xfrm>
          <a:off x="4314825" y="509587"/>
          <a:ext cx="1214438" cy="2822169"/>
        </a:xfrm>
        <a:prstGeom prst="bentConnector3">
          <a:avLst>
            <a:gd name="adj1" fmla="val 50000"/>
          </a:avLst>
        </a:prstGeom>
        <a:ln w="22225">
          <a:solidFill>
            <a:schemeClr val="accent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3</xdr:row>
      <xdr:rowOff>17056</xdr:rowOff>
    </xdr:from>
    <xdr:to>
      <xdr:col>27</xdr:col>
      <xdr:colOff>157163</xdr:colOff>
      <xdr:row>3</xdr:row>
      <xdr:rowOff>23812</xdr:rowOff>
    </xdr:to>
    <xdr:cxnSp macro="">
      <xdr:nvCxnSpPr>
        <xdr:cNvPr id="7" name="Elbow Connector 6">
          <a:extLst>
            <a:ext uri="{FF2B5EF4-FFF2-40B4-BE49-F238E27FC236}">
              <a16:creationId xmlns:a16="http://schemas.microsoft.com/office/drawing/2014/main" id="{00000000-0008-0000-0000-000007000000}"/>
            </a:ext>
          </a:extLst>
        </xdr:cNvPr>
        <xdr:cNvCxnSpPr>
          <a:stCxn id="2" idx="3"/>
          <a:endCxn id="4" idx="1"/>
        </xdr:cNvCxnSpPr>
      </xdr:nvCxnSpPr>
      <xdr:spPr>
        <a:xfrm flipV="1">
          <a:off x="4314825" y="502831"/>
          <a:ext cx="1214438" cy="6756"/>
        </a:xfrm>
        <a:prstGeom prst="bentConnector3">
          <a:avLst>
            <a:gd name="adj1" fmla="val 50000"/>
          </a:avLst>
        </a:prstGeom>
        <a:ln w="2222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157163</xdr:colOff>
      <xdr:row>17</xdr:row>
      <xdr:rowOff>95249</xdr:rowOff>
    </xdr:from>
    <xdr:to>
      <xdr:col>36</xdr:col>
      <xdr:colOff>61913</xdr:colOff>
      <xdr:row>23</xdr:row>
      <xdr:rowOff>91262</xdr:rowOff>
    </xdr:to>
    <xdr:sp macro="" textlink="">
      <xdr:nvSpPr>
        <xdr:cNvPr id="12" name="Rectangle 11">
          <a:extLst>
            <a:ext uri="{FF2B5EF4-FFF2-40B4-BE49-F238E27FC236}">
              <a16:creationId xmlns:a16="http://schemas.microsoft.com/office/drawing/2014/main" id="{00000000-0008-0000-0000-00000C000000}"/>
            </a:ext>
          </a:extLst>
        </xdr:cNvPr>
        <xdr:cNvSpPr/>
      </xdr:nvSpPr>
      <xdr:spPr>
        <a:xfrm>
          <a:off x="5529263" y="2847974"/>
          <a:ext cx="1619250" cy="967563"/>
        </a:xfrm>
        <a:prstGeom prst="rect">
          <a:avLst/>
        </a:prstGeom>
        <a:solidFill>
          <a:schemeClr val="tx2"/>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solidFill>
                <a:schemeClr val="bg1"/>
              </a:solidFill>
              <a:latin typeface="Arial Narrow" panose="020B0606020202030204" pitchFamily="34" charset="0"/>
            </a:rPr>
            <a:t>Costs</a:t>
          </a:r>
          <a:endParaRPr lang="en-GB" sz="1000" b="0" baseline="0">
            <a:solidFill>
              <a:schemeClr val="bg1"/>
            </a:solidFill>
            <a:latin typeface="Arial Narrow" panose="020B0606020202030204" pitchFamily="34" charset="0"/>
          </a:endParaRPr>
        </a:p>
        <a:p>
          <a:pPr algn="l"/>
          <a:r>
            <a:rPr lang="en-GB" sz="1000" b="0" baseline="0">
              <a:solidFill>
                <a:schemeClr val="bg1"/>
              </a:solidFill>
              <a:latin typeface="Arial Narrow" panose="020B0606020202030204" pitchFamily="34" charset="0"/>
            </a:rPr>
            <a:t>Calculates the cost of mains, meters and maintenance for a site of this size</a:t>
          </a:r>
          <a:endParaRPr lang="en-GB" sz="1000" b="0">
            <a:solidFill>
              <a:schemeClr val="bg1"/>
            </a:solidFill>
            <a:latin typeface="Arial Narrow" panose="020B0606020202030204" pitchFamily="34" charset="0"/>
          </a:endParaRPr>
        </a:p>
        <a:p>
          <a:pPr algn="l"/>
          <a:endParaRPr lang="en-GB" sz="1000" b="1">
            <a:solidFill>
              <a:schemeClr val="bg1"/>
            </a:solidFill>
            <a:latin typeface="Arial Narrow" panose="020B0606020202030204" pitchFamily="34" charset="0"/>
          </a:endParaRPr>
        </a:p>
      </xdr:txBody>
    </xdr:sp>
    <xdr:clientData/>
  </xdr:twoCellAnchor>
  <xdr:twoCellAnchor>
    <xdr:from>
      <xdr:col>21</xdr:col>
      <xdr:colOff>85725</xdr:colOff>
      <xdr:row>16</xdr:row>
      <xdr:rowOff>71437</xdr:rowOff>
    </xdr:from>
    <xdr:to>
      <xdr:col>27</xdr:col>
      <xdr:colOff>157163</xdr:colOff>
      <xdr:row>20</xdr:row>
      <xdr:rowOff>93256</xdr:rowOff>
    </xdr:to>
    <xdr:cxnSp macro="">
      <xdr:nvCxnSpPr>
        <xdr:cNvPr id="15" name="Elbow Connector 6">
          <a:extLst>
            <a:ext uri="{FF2B5EF4-FFF2-40B4-BE49-F238E27FC236}">
              <a16:creationId xmlns:a16="http://schemas.microsoft.com/office/drawing/2014/main" id="{00000000-0008-0000-0000-00000F000000}"/>
            </a:ext>
          </a:extLst>
        </xdr:cNvPr>
        <xdr:cNvCxnSpPr>
          <a:stCxn id="3" idx="3"/>
          <a:endCxn id="12" idx="1"/>
        </xdr:cNvCxnSpPr>
      </xdr:nvCxnSpPr>
      <xdr:spPr>
        <a:xfrm>
          <a:off x="4314825" y="2662237"/>
          <a:ext cx="1214438" cy="669519"/>
        </a:xfrm>
        <a:prstGeom prst="bentConnector3">
          <a:avLst>
            <a:gd name="adj1" fmla="val 50000"/>
          </a:avLst>
        </a:prstGeom>
        <a:ln w="2222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157163</xdr:colOff>
      <xdr:row>24</xdr:row>
      <xdr:rowOff>9524</xdr:rowOff>
    </xdr:from>
    <xdr:to>
      <xdr:col>36</xdr:col>
      <xdr:colOff>61913</xdr:colOff>
      <xdr:row>30</xdr:row>
      <xdr:rowOff>5537</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5300663" y="3248024"/>
          <a:ext cx="1619250" cy="967563"/>
        </a:xfrm>
        <a:prstGeom prst="rect">
          <a:avLst/>
        </a:prstGeom>
        <a:solidFill>
          <a:schemeClr val="tx2"/>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solidFill>
                <a:schemeClr val="bg1"/>
              </a:solidFill>
              <a:latin typeface="Arial Narrow" panose="020B0606020202030204" pitchFamily="34" charset="0"/>
            </a:rPr>
            <a:t>Standard Charges</a:t>
          </a:r>
          <a:endParaRPr lang="en-GB" sz="1000" b="0" baseline="0">
            <a:solidFill>
              <a:schemeClr val="bg1"/>
            </a:solidFill>
            <a:latin typeface="Arial Narrow" panose="020B0606020202030204" pitchFamily="34" charset="0"/>
          </a:endParaRPr>
        </a:p>
        <a:p>
          <a:pPr algn="l"/>
          <a:r>
            <a:rPr lang="en-GB" sz="1000" b="0" baseline="0">
              <a:solidFill>
                <a:schemeClr val="bg1"/>
              </a:solidFill>
              <a:latin typeface="Arial Narrow" panose="020B0606020202030204" pitchFamily="34" charset="0"/>
            </a:rPr>
            <a:t>Calculates the standard wholesale charges that would apply to a site of this size</a:t>
          </a:r>
          <a:endParaRPr lang="en-GB" sz="1000" b="0">
            <a:solidFill>
              <a:schemeClr val="bg1"/>
            </a:solidFill>
            <a:latin typeface="Arial Narrow" panose="020B0606020202030204" pitchFamily="34" charset="0"/>
          </a:endParaRPr>
        </a:p>
        <a:p>
          <a:pPr algn="l"/>
          <a:endParaRPr lang="en-GB" sz="1000" b="1">
            <a:solidFill>
              <a:schemeClr val="bg1"/>
            </a:solidFill>
            <a:latin typeface="Arial Narrow" panose="020B0606020202030204" pitchFamily="34" charset="0"/>
          </a:endParaRPr>
        </a:p>
      </xdr:txBody>
    </xdr:sp>
    <xdr:clientData/>
  </xdr:twoCellAnchor>
  <xdr:twoCellAnchor>
    <xdr:from>
      <xdr:col>17</xdr:col>
      <xdr:colOff>38099</xdr:colOff>
      <xdr:row>19</xdr:row>
      <xdr:rowOff>66675</xdr:rowOff>
    </xdr:from>
    <xdr:to>
      <xdr:col>27</xdr:col>
      <xdr:colOff>157162</xdr:colOff>
      <xdr:row>27</xdr:row>
      <xdr:rowOff>7531</xdr:rowOff>
    </xdr:to>
    <xdr:cxnSp macro="">
      <xdr:nvCxnSpPr>
        <xdr:cNvPr id="24" name="Elbow Connector 6">
          <a:extLst>
            <a:ext uri="{FF2B5EF4-FFF2-40B4-BE49-F238E27FC236}">
              <a16:creationId xmlns:a16="http://schemas.microsoft.com/office/drawing/2014/main" id="{00000000-0008-0000-0000-000018000000}"/>
            </a:ext>
          </a:extLst>
        </xdr:cNvPr>
        <xdr:cNvCxnSpPr>
          <a:stCxn id="3" idx="2"/>
          <a:endCxn id="23" idx="1"/>
        </xdr:cNvCxnSpPr>
      </xdr:nvCxnSpPr>
      <xdr:spPr>
        <a:xfrm rot="16200000" flipH="1">
          <a:off x="3899103" y="2749346"/>
          <a:ext cx="1236256" cy="2024063"/>
        </a:xfrm>
        <a:prstGeom prst="bentConnector2">
          <a:avLst/>
        </a:prstGeom>
        <a:ln w="2222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3</xdr:row>
      <xdr:rowOff>23812</xdr:rowOff>
    </xdr:from>
    <xdr:to>
      <xdr:col>27</xdr:col>
      <xdr:colOff>157163</xdr:colOff>
      <xdr:row>27</xdr:row>
      <xdr:rowOff>7531</xdr:rowOff>
    </xdr:to>
    <xdr:cxnSp macro="">
      <xdr:nvCxnSpPr>
        <xdr:cNvPr id="27" name="Elbow Connector 26">
          <a:extLst>
            <a:ext uri="{FF2B5EF4-FFF2-40B4-BE49-F238E27FC236}">
              <a16:creationId xmlns:a16="http://schemas.microsoft.com/office/drawing/2014/main" id="{00000000-0008-0000-0000-00001B000000}"/>
            </a:ext>
          </a:extLst>
        </xdr:cNvPr>
        <xdr:cNvCxnSpPr>
          <a:stCxn id="2" idx="3"/>
          <a:endCxn id="23" idx="1"/>
        </xdr:cNvCxnSpPr>
      </xdr:nvCxnSpPr>
      <xdr:spPr>
        <a:xfrm>
          <a:off x="4314825" y="509587"/>
          <a:ext cx="1214438" cy="3869919"/>
        </a:xfrm>
        <a:prstGeom prst="bentConnector3">
          <a:avLst>
            <a:gd name="adj1" fmla="val 50000"/>
          </a:avLst>
        </a:prstGeom>
        <a:ln w="22225">
          <a:solidFill>
            <a:schemeClr val="accent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61913</xdr:colOff>
      <xdr:row>3</xdr:row>
      <xdr:rowOff>17056</xdr:rowOff>
    </xdr:from>
    <xdr:to>
      <xdr:col>36</xdr:col>
      <xdr:colOff>74613</xdr:colOff>
      <xdr:row>20</xdr:row>
      <xdr:rowOff>93256</xdr:rowOff>
    </xdr:to>
    <xdr:cxnSp macro="">
      <xdr:nvCxnSpPr>
        <xdr:cNvPr id="30" name="Elbow Connector 4">
          <a:extLst>
            <a:ext uri="{FF2B5EF4-FFF2-40B4-BE49-F238E27FC236}">
              <a16:creationId xmlns:a16="http://schemas.microsoft.com/office/drawing/2014/main" id="{00000000-0008-0000-0000-00001E000000}"/>
            </a:ext>
          </a:extLst>
        </xdr:cNvPr>
        <xdr:cNvCxnSpPr>
          <a:stCxn id="12" idx="3"/>
          <a:endCxn id="4" idx="3"/>
        </xdr:cNvCxnSpPr>
      </xdr:nvCxnSpPr>
      <xdr:spPr>
        <a:xfrm flipV="1">
          <a:off x="7148513" y="502831"/>
          <a:ext cx="12700" cy="2828925"/>
        </a:xfrm>
        <a:prstGeom prst="bentConnector3">
          <a:avLst>
            <a:gd name="adj1" fmla="val 1800000"/>
          </a:avLst>
        </a:prstGeom>
        <a:ln w="22225">
          <a:solidFill>
            <a:schemeClr val="tx2"/>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61913</xdr:colOff>
      <xdr:row>20</xdr:row>
      <xdr:rowOff>93256</xdr:rowOff>
    </xdr:from>
    <xdr:to>
      <xdr:col>40</xdr:col>
      <xdr:colOff>23813</xdr:colOff>
      <xdr:row>22</xdr:row>
      <xdr:rowOff>7531</xdr:rowOff>
    </xdr:to>
    <xdr:cxnSp macro="">
      <xdr:nvCxnSpPr>
        <xdr:cNvPr id="34" name="Elbow Connector 4">
          <a:extLst>
            <a:ext uri="{FF2B5EF4-FFF2-40B4-BE49-F238E27FC236}">
              <a16:creationId xmlns:a16="http://schemas.microsoft.com/office/drawing/2014/main" id="{00000000-0008-0000-0000-000022000000}"/>
            </a:ext>
          </a:extLst>
        </xdr:cNvPr>
        <xdr:cNvCxnSpPr>
          <a:stCxn id="12" idx="3"/>
          <a:endCxn id="38" idx="1"/>
        </xdr:cNvCxnSpPr>
      </xdr:nvCxnSpPr>
      <xdr:spPr>
        <a:xfrm>
          <a:off x="7205663" y="3331756"/>
          <a:ext cx="723900" cy="238125"/>
        </a:xfrm>
        <a:prstGeom prst="bentConnector3">
          <a:avLst>
            <a:gd name="adj1" fmla="val 50000"/>
          </a:avLst>
        </a:prstGeom>
        <a:ln w="22225">
          <a:solidFill>
            <a:schemeClr val="tx2"/>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23813</xdr:colOff>
      <xdr:row>19</xdr:row>
      <xdr:rowOff>9524</xdr:rowOff>
    </xdr:from>
    <xdr:to>
      <xdr:col>48</xdr:col>
      <xdr:colOff>119063</xdr:colOff>
      <xdr:row>25</xdr:row>
      <xdr:rowOff>5537</xdr:rowOff>
    </xdr:to>
    <xdr:sp macro="" textlink="">
      <xdr:nvSpPr>
        <xdr:cNvPr id="38" name="Rectangle 37">
          <a:extLst>
            <a:ext uri="{FF2B5EF4-FFF2-40B4-BE49-F238E27FC236}">
              <a16:creationId xmlns:a16="http://schemas.microsoft.com/office/drawing/2014/main" id="{00000000-0008-0000-0000-000026000000}"/>
            </a:ext>
          </a:extLst>
        </xdr:cNvPr>
        <xdr:cNvSpPr/>
      </xdr:nvSpPr>
      <xdr:spPr>
        <a:xfrm>
          <a:off x="7643813" y="3086099"/>
          <a:ext cx="1619250" cy="967563"/>
        </a:xfrm>
        <a:prstGeom prst="rect">
          <a:avLst/>
        </a:prstGeom>
        <a:solidFill>
          <a:srgbClr val="C00000"/>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solidFill>
                <a:schemeClr val="bg1"/>
              </a:solidFill>
              <a:latin typeface="Arial Narrow" panose="020B0606020202030204" pitchFamily="34" charset="0"/>
            </a:rPr>
            <a:t>Discount Calculation</a:t>
          </a:r>
          <a:endParaRPr lang="en-GB" sz="1000" b="0" baseline="0">
            <a:solidFill>
              <a:schemeClr val="bg1"/>
            </a:solidFill>
            <a:latin typeface="Arial Narrow" panose="020B0606020202030204" pitchFamily="34" charset="0"/>
          </a:endParaRPr>
        </a:p>
        <a:p>
          <a:pPr algn="l"/>
          <a:r>
            <a:rPr lang="en-GB" sz="1000" b="0" baseline="0">
              <a:solidFill>
                <a:schemeClr val="bg1"/>
              </a:solidFill>
              <a:latin typeface="Arial Narrow" panose="020B0606020202030204" pitchFamily="34" charset="0"/>
            </a:rPr>
            <a:t>Calculates the present value of standard charges and costs for the site; calculates required discount and compares to Intermediate / Large User</a:t>
          </a:r>
          <a:endParaRPr lang="en-GB" sz="1000" b="0">
            <a:solidFill>
              <a:schemeClr val="bg1"/>
            </a:solidFill>
            <a:latin typeface="Arial Narrow" panose="020B0606020202030204" pitchFamily="34" charset="0"/>
          </a:endParaRPr>
        </a:p>
        <a:p>
          <a:pPr algn="l"/>
          <a:endParaRPr lang="en-GB" sz="1000" b="1">
            <a:solidFill>
              <a:schemeClr val="bg1"/>
            </a:solidFill>
            <a:latin typeface="Arial Narrow" panose="020B0606020202030204" pitchFamily="34" charset="0"/>
          </a:endParaRPr>
        </a:p>
      </xdr:txBody>
    </xdr:sp>
    <xdr:clientData/>
  </xdr:twoCellAnchor>
  <xdr:twoCellAnchor>
    <xdr:from>
      <xdr:col>48</xdr:col>
      <xdr:colOff>119063</xdr:colOff>
      <xdr:row>22</xdr:row>
      <xdr:rowOff>7531</xdr:rowOff>
    </xdr:from>
    <xdr:to>
      <xdr:col>51</xdr:col>
      <xdr:colOff>128588</xdr:colOff>
      <xdr:row>27</xdr:row>
      <xdr:rowOff>36106</xdr:rowOff>
    </xdr:to>
    <xdr:cxnSp macro="">
      <xdr:nvCxnSpPr>
        <xdr:cNvPr id="40" name="Elbow Connector 4">
          <a:extLst>
            <a:ext uri="{FF2B5EF4-FFF2-40B4-BE49-F238E27FC236}">
              <a16:creationId xmlns:a16="http://schemas.microsoft.com/office/drawing/2014/main" id="{00000000-0008-0000-0000-000028000000}"/>
            </a:ext>
          </a:extLst>
        </xdr:cNvPr>
        <xdr:cNvCxnSpPr>
          <a:stCxn id="38" idx="3"/>
          <a:endCxn id="25" idx="1"/>
        </xdr:cNvCxnSpPr>
      </xdr:nvCxnSpPr>
      <xdr:spPr>
        <a:xfrm>
          <a:off x="9548813" y="3569881"/>
          <a:ext cx="581025" cy="838200"/>
        </a:xfrm>
        <a:prstGeom prst="bentConnector3">
          <a:avLst>
            <a:gd name="adj1" fmla="val 50000"/>
          </a:avLst>
        </a:prstGeom>
        <a:ln w="22225">
          <a:solidFill>
            <a:srgbClr val="C0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9</xdr:row>
      <xdr:rowOff>138112</xdr:rowOff>
    </xdr:from>
    <xdr:to>
      <xdr:col>44</xdr:col>
      <xdr:colOff>71438</xdr:colOff>
      <xdr:row>19</xdr:row>
      <xdr:rowOff>9524</xdr:rowOff>
    </xdr:to>
    <xdr:cxnSp macro="">
      <xdr:nvCxnSpPr>
        <xdr:cNvPr id="46" name="Elbow Connector 45">
          <a:extLst>
            <a:ext uri="{FF2B5EF4-FFF2-40B4-BE49-F238E27FC236}">
              <a16:creationId xmlns:a16="http://schemas.microsoft.com/office/drawing/2014/main" id="{00000000-0008-0000-0000-00002E000000}"/>
            </a:ext>
          </a:extLst>
        </xdr:cNvPr>
        <xdr:cNvCxnSpPr>
          <a:stCxn id="47" idx="3"/>
          <a:endCxn id="38" idx="0"/>
        </xdr:cNvCxnSpPr>
      </xdr:nvCxnSpPr>
      <xdr:spPr>
        <a:xfrm>
          <a:off x="4314825" y="1595437"/>
          <a:ext cx="4367213" cy="1490662"/>
        </a:xfrm>
        <a:prstGeom prst="bentConnector2">
          <a:avLst/>
        </a:prstGeom>
        <a:ln w="22225">
          <a:solidFill>
            <a:schemeClr val="accent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16</xdr:row>
      <xdr:rowOff>71437</xdr:rowOff>
    </xdr:from>
    <xdr:to>
      <xdr:col>44</xdr:col>
      <xdr:colOff>71438</xdr:colOff>
      <xdr:row>19</xdr:row>
      <xdr:rowOff>9524</xdr:rowOff>
    </xdr:to>
    <xdr:cxnSp macro="">
      <xdr:nvCxnSpPr>
        <xdr:cNvPr id="49" name="Elbow Connector 48">
          <a:extLst>
            <a:ext uri="{FF2B5EF4-FFF2-40B4-BE49-F238E27FC236}">
              <a16:creationId xmlns:a16="http://schemas.microsoft.com/office/drawing/2014/main" id="{00000000-0008-0000-0000-000031000000}"/>
            </a:ext>
          </a:extLst>
        </xdr:cNvPr>
        <xdr:cNvCxnSpPr>
          <a:stCxn id="3" idx="3"/>
          <a:endCxn id="38" idx="0"/>
        </xdr:cNvCxnSpPr>
      </xdr:nvCxnSpPr>
      <xdr:spPr>
        <a:xfrm>
          <a:off x="4314825" y="2662237"/>
          <a:ext cx="4367213" cy="423862"/>
        </a:xfrm>
        <a:prstGeom prst="bentConnector2">
          <a:avLst/>
        </a:prstGeom>
        <a:ln w="22225">
          <a:solidFill>
            <a:schemeClr val="accent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180975</xdr:colOff>
      <xdr:row>6</xdr:row>
      <xdr:rowOff>142874</xdr:rowOff>
    </xdr:from>
    <xdr:to>
      <xdr:col>21</xdr:col>
      <xdr:colOff>85725</xdr:colOff>
      <xdr:row>12</xdr:row>
      <xdr:rowOff>133350</xdr:rowOff>
    </xdr:to>
    <xdr:sp macro="" textlink="">
      <xdr:nvSpPr>
        <xdr:cNvPr id="47" name="Rectangle 46">
          <a:extLst>
            <a:ext uri="{FF2B5EF4-FFF2-40B4-BE49-F238E27FC236}">
              <a16:creationId xmlns:a16="http://schemas.microsoft.com/office/drawing/2014/main" id="{00000000-0008-0000-0000-00002F000000}"/>
            </a:ext>
          </a:extLst>
        </xdr:cNvPr>
        <xdr:cNvSpPr/>
      </xdr:nvSpPr>
      <xdr:spPr>
        <a:xfrm>
          <a:off x="2695575" y="1114424"/>
          <a:ext cx="1619250" cy="962026"/>
        </a:xfrm>
        <a:prstGeom prst="rect">
          <a:avLst/>
        </a:prstGeom>
        <a:solidFill>
          <a:srgbClr val="FFFF00"/>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GB" sz="1000" b="1">
              <a:latin typeface="Arial Narrow" panose="020B0606020202030204" pitchFamily="34" charset="0"/>
            </a:rPr>
            <a:t>InpC</a:t>
          </a:r>
        </a:p>
        <a:p>
          <a:pPr algn="l"/>
          <a:r>
            <a:rPr lang="en-GB" sz="1000" b="0" baseline="0">
              <a:latin typeface="Arial Narrow" panose="020B0606020202030204" pitchFamily="34" charset="0"/>
            </a:rPr>
            <a:t>Cost input;  model variables; asset lives; discount rate; options (Severn Trent input)</a:t>
          </a:r>
          <a:endParaRPr lang="en-GB" sz="1000" b="0">
            <a:latin typeface="Arial Narrow" panose="020B0606020202030204" pitchFamily="34" charset="0"/>
          </a:endParaRPr>
        </a:p>
        <a:p>
          <a:pPr algn="l"/>
          <a:endParaRPr lang="en-GB" sz="1000" b="1">
            <a:latin typeface="Arial Narrow" panose="020B0606020202030204" pitchFamily="34" charset="0"/>
          </a:endParaRPr>
        </a:p>
      </xdr:txBody>
    </xdr:sp>
    <xdr:clientData/>
  </xdr:twoCellAnchor>
  <xdr:twoCellAnchor>
    <xdr:from>
      <xdr:col>51</xdr:col>
      <xdr:colOff>128588</xdr:colOff>
      <xdr:row>24</xdr:row>
      <xdr:rowOff>38099</xdr:rowOff>
    </xdr:from>
    <xdr:to>
      <xdr:col>60</xdr:col>
      <xdr:colOff>33338</xdr:colOff>
      <xdr:row>30</xdr:row>
      <xdr:rowOff>34112</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10129838" y="3924299"/>
          <a:ext cx="1619250" cy="967563"/>
        </a:xfrm>
        <a:prstGeom prst="rect">
          <a:avLst/>
        </a:prstGeom>
        <a:solidFill>
          <a:srgbClr val="C00000"/>
        </a:solidFill>
        <a:ln>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en-GB" sz="1000" b="1">
              <a:solidFill>
                <a:schemeClr val="bg1"/>
              </a:solidFill>
              <a:effectLst/>
              <a:latin typeface="Arial Narrow" panose="020B0606020202030204" pitchFamily="34" charset="0"/>
              <a:ea typeface="+mn-ea"/>
              <a:cs typeface="+mn-cs"/>
            </a:rPr>
            <a:t>Rates</a:t>
          </a:r>
          <a:endParaRPr lang="en-GB" sz="1000">
            <a:solidFill>
              <a:schemeClr val="bg1"/>
            </a:solidFill>
            <a:effectLst/>
            <a:latin typeface="Arial Narrow" panose="020B0606020202030204" pitchFamily="34" charset="0"/>
          </a:endParaRPr>
        </a:p>
        <a:p>
          <a:r>
            <a:rPr lang="en-GB" sz="1000" b="0" baseline="0">
              <a:solidFill>
                <a:schemeClr val="bg1"/>
              </a:solidFill>
              <a:effectLst/>
              <a:latin typeface="Arial Narrow" panose="020B0606020202030204" pitchFamily="34" charset="0"/>
              <a:ea typeface="+mn-ea"/>
              <a:cs typeface="+mn-cs"/>
            </a:rPr>
            <a:t>Applies the relevant discounts to the current wholesale charges</a:t>
          </a:r>
          <a:endParaRPr lang="en-GB" sz="1000">
            <a:solidFill>
              <a:schemeClr val="bg1"/>
            </a:solidFill>
            <a:effectLst/>
            <a:latin typeface="Arial Narrow" panose="020B0606020202030204" pitchFamily="34" charset="0"/>
          </a:endParaRPr>
        </a:p>
        <a:p>
          <a:pPr algn="l"/>
          <a:endParaRPr lang="en-GB" sz="1000" b="1">
            <a:solidFill>
              <a:schemeClr val="bg1"/>
            </a:solidFill>
            <a:latin typeface="Arial Narrow" panose="020B0606020202030204" pitchFamily="34" charset="0"/>
          </a:endParaRPr>
        </a:p>
      </xdr:txBody>
    </xdr:sp>
    <xdr:clientData/>
  </xdr:twoCellAnchor>
  <xdr:twoCellAnchor>
    <xdr:from>
      <xdr:col>34</xdr:col>
      <xdr:colOff>157163</xdr:colOff>
      <xdr:row>22</xdr:row>
      <xdr:rowOff>7531</xdr:rowOff>
    </xdr:from>
    <xdr:to>
      <xdr:col>40</xdr:col>
      <xdr:colOff>23813</xdr:colOff>
      <xdr:row>27</xdr:row>
      <xdr:rowOff>7532</xdr:rowOff>
    </xdr:to>
    <xdr:cxnSp macro="">
      <xdr:nvCxnSpPr>
        <xdr:cNvPr id="26" name="Elbow Connector 4">
          <a:extLst>
            <a:ext uri="{FF2B5EF4-FFF2-40B4-BE49-F238E27FC236}">
              <a16:creationId xmlns:a16="http://schemas.microsoft.com/office/drawing/2014/main" id="{00000000-0008-0000-0000-00001A000000}"/>
            </a:ext>
          </a:extLst>
        </xdr:cNvPr>
        <xdr:cNvCxnSpPr>
          <a:endCxn id="38" idx="1"/>
        </xdr:cNvCxnSpPr>
      </xdr:nvCxnSpPr>
      <xdr:spPr>
        <a:xfrm flipV="1">
          <a:off x="6919913" y="3569881"/>
          <a:ext cx="1009650" cy="809626"/>
        </a:xfrm>
        <a:prstGeom prst="bentConnector3">
          <a:avLst>
            <a:gd name="adj1" fmla="val 50000"/>
          </a:avLst>
        </a:prstGeom>
        <a:ln w="22225">
          <a:solidFill>
            <a:schemeClr val="tx2"/>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61913</xdr:colOff>
      <xdr:row>27</xdr:row>
      <xdr:rowOff>7531</xdr:rowOff>
    </xdr:from>
    <xdr:to>
      <xdr:col>51</xdr:col>
      <xdr:colOff>128588</xdr:colOff>
      <xdr:row>27</xdr:row>
      <xdr:rowOff>36106</xdr:rowOff>
    </xdr:to>
    <xdr:cxnSp macro="">
      <xdr:nvCxnSpPr>
        <xdr:cNvPr id="31" name="Elbow Connector 4">
          <a:extLst>
            <a:ext uri="{FF2B5EF4-FFF2-40B4-BE49-F238E27FC236}">
              <a16:creationId xmlns:a16="http://schemas.microsoft.com/office/drawing/2014/main" id="{00000000-0008-0000-0000-00001F000000}"/>
            </a:ext>
          </a:extLst>
        </xdr:cNvPr>
        <xdr:cNvCxnSpPr>
          <a:stCxn id="23" idx="3"/>
          <a:endCxn id="25" idx="1"/>
        </xdr:cNvCxnSpPr>
      </xdr:nvCxnSpPr>
      <xdr:spPr>
        <a:xfrm>
          <a:off x="7205663" y="4379506"/>
          <a:ext cx="2924175" cy="28575"/>
        </a:xfrm>
        <a:prstGeom prst="straightConnector1">
          <a:avLst/>
        </a:prstGeom>
        <a:ln w="22225">
          <a:solidFill>
            <a:schemeClr val="tx2"/>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file:///C:\Users\LFoxxx4\AppData\Local\Microsoft\Windows\INetCache\HD\NAV%20Charging%20Development" TargetMode="External"/><Relationship Id="rId13" Type="http://schemas.openxmlformats.org/officeDocument/2006/relationships/comments" Target="../comments1.xml"/><Relationship Id="rId3" Type="http://schemas.openxmlformats.org/officeDocument/2006/relationships/hyperlink" Target="file:///C:\Users\LFoxxx4\AppData\userdata\users\JMclau2\Office\UnsavedFiles\160615%20Site%20Set%20up%20Costs.docx" TargetMode="External"/><Relationship Id="rId7" Type="http://schemas.openxmlformats.org/officeDocument/2006/relationships/hyperlink" Target="file:///C:\Users\LFoxxx4\AppData\userdata\users\JMclau2\Office\NAV%20Charging%20Development" TargetMode="External"/><Relationship Id="rId12" Type="http://schemas.openxmlformats.org/officeDocument/2006/relationships/vmlDrawing" Target="../drawings/vmlDrawing1.vml"/><Relationship Id="rId2" Type="http://schemas.openxmlformats.org/officeDocument/2006/relationships/hyperlink" Target="file:///C:\Users\LFoxxx4\AppData\userdata\users\JMclau2\Office\MSC%20Review\2015-16%20Review" TargetMode="External"/><Relationship Id="rId1" Type="http://schemas.openxmlformats.org/officeDocument/2006/relationships/hyperlink" Target="file:///C:\Users\LFoxxx4\AppData\userdata\users\JMclau2\Office\MSC%20Review\2015-16%20Review\MSC%20Review%202015-16.xlsx" TargetMode="External"/><Relationship Id="rId6" Type="http://schemas.openxmlformats.org/officeDocument/2006/relationships/hyperlink" Target="file:///C:\Users\LFoxxx4\AppData\userdata\users\JMclau2\Office\MSC%20Review\2015-16%20Review" TargetMode="External"/><Relationship Id="rId11" Type="http://schemas.openxmlformats.org/officeDocument/2006/relationships/printerSettings" Target="../printerSettings/printerSettings3.bin"/><Relationship Id="rId5" Type="http://schemas.openxmlformats.org/officeDocument/2006/relationships/hyperlink" Target="file:///C:\Users\LFoxxx4\AppData\userdata\users\JMclau2\Office\MSC%20Review\2015-16%20Review" TargetMode="External"/><Relationship Id="rId10" Type="http://schemas.openxmlformats.org/officeDocument/2006/relationships/hyperlink" Target="file:///C:\Users\LFoxxx4\AppData\Local\Microsoft\Windows\INetCache\HD\NAV%20Charging%20Development" TargetMode="External"/><Relationship Id="rId4" Type="http://schemas.openxmlformats.org/officeDocument/2006/relationships/hyperlink" Target="file:///C:\Users\LFoxxx4\AppData\userdata\users\JMclau2\Office\NAV%20Charging%20Development" TargetMode="External"/><Relationship Id="rId9" Type="http://schemas.openxmlformats.org/officeDocument/2006/relationships/hyperlink" Target="file:///C:\Users\LFoxxx4\AppData\Local\Microsoft\Windows\INetCache\HD\NAV%20Charging%20Development" TargetMode="Externa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file:///C:\Users\LFoxxx4\AppData\userdata\PR14\08%20PR14%20Final%20Determination\120%20Ofwat%20models" TargetMode="External"/><Relationship Id="rId7" Type="http://schemas.openxmlformats.org/officeDocument/2006/relationships/printerSettings" Target="../printerSettings/printerSettings4.bin"/><Relationship Id="rId2" Type="http://schemas.openxmlformats.org/officeDocument/2006/relationships/hyperlink" Target="file:///C:\Users\LFoxxx4\AppData\userdata\PR14\08%20PR14%20Final%20Determination\120%20Ofwat%20models" TargetMode="External"/><Relationship Id="rId1" Type="http://schemas.openxmlformats.org/officeDocument/2006/relationships/hyperlink" Target="file:///C:\Users\LFoxxx4\AppData\userdata\Strategy\Indices\2016" TargetMode="External"/><Relationship Id="rId6" Type="http://schemas.openxmlformats.org/officeDocument/2006/relationships/hyperlink" Target="file:///C:\Users\LFoxxx4\AppData\userdata\users\JMclau2\Office\MSC%20Review\2015-16%20Review\MSC%20Review%202015-16.xlsx" TargetMode="External"/><Relationship Id="rId5" Type="http://schemas.openxmlformats.org/officeDocument/2006/relationships/hyperlink" Target="file:///C:\Users\LFoxxx4\AppData\Local\Microsoft\Windows\INetCache\HD\NAV%20Charging%20Development" TargetMode="External"/><Relationship Id="rId4" Type="http://schemas.openxmlformats.org/officeDocument/2006/relationships/hyperlink" Target="file:///C:\Users\LFoxxx4\AppData\userdata\Strategy\Indices\2016" TargetMode="Externa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C000"/>
  </sheetPr>
  <dimension ref="A1:AM51"/>
  <sheetViews>
    <sheetView showGridLines="0" tabSelected="1" workbookViewId="0">
      <selection activeCell="F24" sqref="F24"/>
    </sheetView>
  </sheetViews>
  <sheetFormatPr defaultColWidth="3.33203125" defaultRowHeight="12.75" x14ac:dyDescent="0.2"/>
  <cols>
    <col min="1" max="1" width="3.33203125" style="56"/>
    <col min="3" max="3" width="8.33203125" bestFit="1" customWidth="1"/>
  </cols>
  <sheetData>
    <row r="1" spans="1:39" x14ac:dyDescent="0.2">
      <c r="A1"/>
      <c r="B1" s="61" t="s">
        <v>229</v>
      </c>
    </row>
    <row r="2" spans="1:39" x14ac:dyDescent="0.2">
      <c r="A2"/>
      <c r="B2" s="61"/>
      <c r="C2" s="202">
        <v>1</v>
      </c>
      <c r="D2" t="s">
        <v>230</v>
      </c>
    </row>
    <row r="3" spans="1:39" x14ac:dyDescent="0.2">
      <c r="A3"/>
      <c r="B3" s="61"/>
      <c r="C3" s="203">
        <v>2</v>
      </c>
      <c r="D3" t="s">
        <v>231</v>
      </c>
    </row>
    <row r="4" spans="1:39" x14ac:dyDescent="0.2">
      <c r="A4"/>
      <c r="B4" s="61"/>
      <c r="C4" s="204">
        <v>3</v>
      </c>
      <c r="D4" t="s">
        <v>232</v>
      </c>
    </row>
    <row r="5" spans="1:39" x14ac:dyDescent="0.2">
      <c r="A5"/>
      <c r="B5" s="61"/>
      <c r="C5" s="205">
        <v>4</v>
      </c>
      <c r="D5" t="s">
        <v>233</v>
      </c>
    </row>
    <row r="6" spans="1:39" x14ac:dyDescent="0.2">
      <c r="A6"/>
      <c r="B6" s="61" t="s">
        <v>234</v>
      </c>
      <c r="AM6" t="s">
        <v>240</v>
      </c>
    </row>
    <row r="7" spans="1:39" x14ac:dyDescent="0.2">
      <c r="A7"/>
      <c r="C7" s="203">
        <v>1</v>
      </c>
      <c r="D7" t="s">
        <v>235</v>
      </c>
    </row>
    <row r="8" spans="1:39" x14ac:dyDescent="0.2">
      <c r="A8"/>
      <c r="C8" s="206">
        <v>2</v>
      </c>
      <c r="D8" t="s">
        <v>236</v>
      </c>
    </row>
    <row r="9" spans="1:39" x14ac:dyDescent="0.2">
      <c r="A9"/>
      <c r="C9" s="207">
        <v>3</v>
      </c>
      <c r="D9" s="18" t="s">
        <v>237</v>
      </c>
      <c r="AA9" t="s">
        <v>243</v>
      </c>
    </row>
    <row r="10" spans="1:39" x14ac:dyDescent="0.2">
      <c r="A10"/>
      <c r="C10" s="208">
        <v>4</v>
      </c>
      <c r="D10" s="189" t="s">
        <v>238</v>
      </c>
    </row>
    <row r="11" spans="1:39" x14ac:dyDescent="0.2">
      <c r="A11"/>
      <c r="C11" s="147">
        <v>5</v>
      </c>
      <c r="D11" t="s">
        <v>239</v>
      </c>
    </row>
    <row r="13" spans="1:39" x14ac:dyDescent="0.2">
      <c r="AG13" t="s">
        <v>241</v>
      </c>
    </row>
    <row r="26" spans="18:39" x14ac:dyDescent="0.2">
      <c r="AM26" t="s">
        <v>445</v>
      </c>
    </row>
    <row r="28" spans="18:39" x14ac:dyDescent="0.2">
      <c r="R28" t="s">
        <v>242</v>
      </c>
    </row>
    <row r="32" spans="18:39" x14ac:dyDescent="0.2">
      <c r="AC32" t="s">
        <v>435</v>
      </c>
    </row>
    <row r="33" spans="2:5" x14ac:dyDescent="0.2">
      <c r="B33" t="s">
        <v>264</v>
      </c>
    </row>
    <row r="34" spans="2:5" x14ac:dyDescent="0.2">
      <c r="C34" s="252">
        <v>1</v>
      </c>
      <c r="E34" t="s">
        <v>265</v>
      </c>
    </row>
    <row r="35" spans="2:5" x14ac:dyDescent="0.2">
      <c r="C35" s="252">
        <v>2</v>
      </c>
      <c r="E35" t="s">
        <v>266</v>
      </c>
    </row>
    <row r="36" spans="2:5" x14ac:dyDescent="0.2">
      <c r="C36" s="252">
        <v>3</v>
      </c>
      <c r="E36" t="s">
        <v>267</v>
      </c>
    </row>
    <row r="37" spans="2:5" x14ac:dyDescent="0.2">
      <c r="C37" s="252">
        <v>4</v>
      </c>
      <c r="E37" t="s">
        <v>274</v>
      </c>
    </row>
    <row r="38" spans="2:5" x14ac:dyDescent="0.2">
      <c r="C38" s="252">
        <v>5</v>
      </c>
      <c r="E38" t="s">
        <v>357</v>
      </c>
    </row>
    <row r="39" spans="2:5" x14ac:dyDescent="0.2">
      <c r="C39" s="252">
        <v>6</v>
      </c>
      <c r="E39" t="s">
        <v>358</v>
      </c>
    </row>
    <row r="40" spans="2:5" x14ac:dyDescent="0.2">
      <c r="C40" s="252">
        <v>7</v>
      </c>
      <c r="E40" t="s">
        <v>385</v>
      </c>
    </row>
    <row r="41" spans="2:5" x14ac:dyDescent="0.2">
      <c r="C41" s="252">
        <v>8</v>
      </c>
      <c r="E41" t="s">
        <v>384</v>
      </c>
    </row>
    <row r="42" spans="2:5" x14ac:dyDescent="0.2">
      <c r="C42" s="252">
        <v>9</v>
      </c>
      <c r="E42" t="s">
        <v>504</v>
      </c>
    </row>
    <row r="43" spans="2:5" x14ac:dyDescent="0.2">
      <c r="C43" s="252">
        <v>10</v>
      </c>
      <c r="E43" t="s">
        <v>444</v>
      </c>
    </row>
    <row r="44" spans="2:5" x14ac:dyDescent="0.2">
      <c r="C44" s="252">
        <v>11</v>
      </c>
      <c r="E44" t="s">
        <v>503</v>
      </c>
    </row>
    <row r="45" spans="2:5" x14ac:dyDescent="0.2">
      <c r="C45" s="252">
        <v>12</v>
      </c>
      <c r="E45" t="s">
        <v>477</v>
      </c>
    </row>
    <row r="46" spans="2:5" x14ac:dyDescent="0.2">
      <c r="C46" s="252">
        <v>12.1</v>
      </c>
      <c r="E46" t="s">
        <v>505</v>
      </c>
    </row>
    <row r="47" spans="2:5" x14ac:dyDescent="0.2">
      <c r="C47" s="252">
        <v>12.2</v>
      </c>
      <c r="E47" t="s">
        <v>506</v>
      </c>
    </row>
    <row r="48" spans="2:5" x14ac:dyDescent="0.2">
      <c r="C48" s="252">
        <v>12.3</v>
      </c>
      <c r="E48" t="s">
        <v>510</v>
      </c>
    </row>
    <row r="49" spans="3:5" x14ac:dyDescent="0.2">
      <c r="C49" s="252">
        <v>12.4</v>
      </c>
      <c r="E49" t="s">
        <v>512</v>
      </c>
    </row>
    <row r="50" spans="3:5" x14ac:dyDescent="0.2">
      <c r="C50" s="252">
        <v>12.5</v>
      </c>
      <c r="E50" t="s">
        <v>514</v>
      </c>
    </row>
    <row r="51" spans="3:5" x14ac:dyDescent="0.2">
      <c r="C51" s="252">
        <v>12.6</v>
      </c>
      <c r="E51" t="s">
        <v>515</v>
      </c>
    </row>
  </sheetData>
  <sheetProtection algorithmName="SHA-512" hashValue="IEQl1cdw3X9RTZ/V1ZVE/+Sq+wxrzVCG55hflGdFKDaHKy5VOi++IiBrvwY1nsg/jqvCJfLqSH0hpnjHIvRzYw==" saltValue="x/P2+Lg+q5xjGtaYHaaOBw==" spinCount="100000" sheet="1" objects="1" scenarios="1"/>
  <conditionalFormatting sqref="C7:C10 C3:C5">
    <cfRule type="cellIs" dxfId="292" priority="1" operator="lessThan">
      <formula>0</formula>
    </cfRule>
  </conditionalFormatting>
  <pageMargins left="0.7" right="0.7" top="0.75" bottom="0.75" header="0.3" footer="0.3"/>
  <pageSetup paperSize="9" orientation="portrait" horizontalDpi="4294967293" verticalDpi="0" r:id="rId1"/>
  <headerFooter>
    <oddHeader>&amp;L&amp;"Calibri"&amp;10&amp;K000000ST Classification: OFFICIAL COMMERCIAL&amp;1#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FFFF00"/>
    <outlinePr summaryBelow="0" summaryRight="0"/>
  </sheetPr>
  <dimension ref="A1:CM91"/>
  <sheetViews>
    <sheetView showGridLines="0" zoomScaleNormal="100" workbookViewId="0">
      <pane xSplit="9" ySplit="3" topLeftCell="J4" activePane="bottomRight" state="frozen"/>
      <selection activeCell="E42" sqref="E42"/>
      <selection pane="topRight" activeCell="E42" sqref="E42"/>
      <selection pane="bottomLeft" activeCell="E42" sqref="E42"/>
      <selection pane="bottomRight" activeCell="H14" sqref="H14"/>
    </sheetView>
  </sheetViews>
  <sheetFormatPr defaultColWidth="0" defaultRowHeight="12.75" outlineLevelRow="1" x14ac:dyDescent="0.2"/>
  <cols>
    <col min="1" max="1" width="1.6640625" style="28" customWidth="1"/>
    <col min="2" max="2" width="1.6640625" style="34" customWidth="1"/>
    <col min="3" max="3" width="1.6640625" style="39" customWidth="1"/>
    <col min="4" max="4" width="16.5" style="50" customWidth="1"/>
    <col min="5" max="5" width="53" style="28" bestFit="1" customWidth="1"/>
    <col min="6" max="6" width="10" style="28" customWidth="1"/>
    <col min="7" max="7" width="16" style="28" bestFit="1" customWidth="1"/>
    <col min="8" max="8" width="10.1640625" style="65" customWidth="1"/>
    <col min="9" max="9" width="2.6640625" style="28" customWidth="1"/>
    <col min="10" max="10" width="119.5" style="28" customWidth="1"/>
    <col min="11" max="12" width="14.6640625" style="28" hidden="1" customWidth="1"/>
    <col min="13" max="16384" width="9.33203125" style="28" hidden="1"/>
  </cols>
  <sheetData>
    <row r="1" spans="1:91" ht="18" x14ac:dyDescent="0.25">
      <c r="A1" s="1" t="s">
        <v>231</v>
      </c>
      <c r="B1" s="31"/>
      <c r="C1" s="36"/>
      <c r="D1" s="46"/>
      <c r="E1" s="5"/>
      <c r="F1" s="5"/>
      <c r="G1" s="3"/>
      <c r="H1" s="6"/>
      <c r="I1" s="7"/>
      <c r="J1" s="170"/>
      <c r="K1" s="170"/>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row>
    <row r="2" spans="1:91" ht="13.5" thickBot="1" x14ac:dyDescent="0.25">
      <c r="A2" s="8"/>
      <c r="B2" s="32"/>
      <c r="C2" s="37"/>
      <c r="D2" s="47"/>
      <c r="E2" s="11" t="s">
        <v>3</v>
      </c>
      <c r="F2" s="12"/>
      <c r="G2" s="12" t="s">
        <v>7</v>
      </c>
      <c r="H2" s="12" t="s">
        <v>1</v>
      </c>
      <c r="I2" s="13"/>
      <c r="J2" s="171"/>
      <c r="K2" s="171"/>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row>
    <row r="3" spans="1:91" ht="13.5" thickTop="1" x14ac:dyDescent="0.2"/>
    <row r="4" spans="1:91" s="29" customFormat="1" ht="13.5" thickBot="1" x14ac:dyDescent="0.25">
      <c r="A4" s="22" t="s">
        <v>27</v>
      </c>
      <c r="B4" s="32"/>
      <c r="C4" s="40"/>
      <c r="D4" s="51"/>
      <c r="E4" s="22"/>
      <c r="F4" s="12"/>
      <c r="G4" s="12"/>
      <c r="H4" s="12"/>
      <c r="I4" s="23"/>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row>
    <row r="5" spans="1:91" ht="3" customHeight="1" outlineLevel="1" thickTop="1" x14ac:dyDescent="0.2">
      <c r="A5" s="7"/>
      <c r="B5" s="33"/>
      <c r="C5" s="38"/>
      <c r="D5" s="48"/>
      <c r="E5" s="16"/>
      <c r="F5" s="17"/>
      <c r="G5" s="16"/>
      <c r="H5" s="63"/>
      <c r="I5" s="13"/>
    </row>
    <row r="6" spans="1:91" outlineLevel="1" x14ac:dyDescent="0.2">
      <c r="E6" s="28" t="str">
        <f xml:space="preserve"> "Company: " &amp; IF( G6, K6, L6 )</f>
        <v>Company: Hafren Dyfrdwy</v>
      </c>
      <c r="G6" s="411">
        <v>0</v>
      </c>
      <c r="H6" s="65" t="s">
        <v>134</v>
      </c>
      <c r="J6" s="28" t="str">
        <f xml:space="preserve"> "1 = " &amp; K6 &amp; ", 0 = " &amp; L6</f>
        <v>1 = Severn Trent, 0 = Hafren Dyfrdwy</v>
      </c>
      <c r="K6" s="41" t="s">
        <v>485</v>
      </c>
      <c r="L6" s="41" t="s">
        <v>484</v>
      </c>
      <c r="M6" s="417">
        <v>1</v>
      </c>
      <c r="N6" s="35">
        <v>0</v>
      </c>
    </row>
    <row r="7" spans="1:91" outlineLevel="1" x14ac:dyDescent="0.2">
      <c r="E7" s="28" t="str">
        <f xml:space="preserve"> "Zone: " &amp; IF( G7, K7, L7)</f>
        <v>Zone: Powys</v>
      </c>
      <c r="G7" s="411">
        <v>1</v>
      </c>
      <c r="H7" s="65" t="s">
        <v>134</v>
      </c>
      <c r="J7" s="28" t="str">
        <f xml:space="preserve"> "1 = " &amp; K7 &amp; ", 0 = " &amp; L7</f>
        <v>1 = Powys, 0 = Wrexham</v>
      </c>
      <c r="K7" s="420" t="str">
        <f xml:space="preserve"> IF( $G6, " Main Area", "Powys" )</f>
        <v>Powys</v>
      </c>
      <c r="L7" s="420" t="str">
        <f xml:space="preserve"> IF( $G6, "Chester", "Wrexham" )</f>
        <v>Wrexham</v>
      </c>
      <c r="M7" s="417">
        <v>1</v>
      </c>
      <c r="N7" s="35">
        <v>0</v>
      </c>
    </row>
    <row r="8" spans="1:91" outlineLevel="1" x14ac:dyDescent="0.2">
      <c r="E8" s="30" t="s">
        <v>361</v>
      </c>
      <c r="G8" s="404" t="b">
        <v>0</v>
      </c>
      <c r="H8" s="65" t="s">
        <v>134</v>
      </c>
      <c r="J8" s="28" t="s">
        <v>389</v>
      </c>
    </row>
    <row r="9" spans="1:91" outlineLevel="1" x14ac:dyDescent="0.2">
      <c r="E9" s="30" t="s">
        <v>491</v>
      </c>
      <c r="G9" s="404" t="s">
        <v>495</v>
      </c>
      <c r="H9" s="65" t="s">
        <v>490</v>
      </c>
      <c r="J9" s="28" t="str">
        <f xml:space="preserve"> IF( G6, "Percentage rate contribution from developers applied from 2018-19", "Not relevant in Wales" )</f>
        <v>Not relevant in Wales</v>
      </c>
      <c r="K9" s="423" t="s">
        <v>496</v>
      </c>
      <c r="L9" s="423" t="s">
        <v>493</v>
      </c>
      <c r="M9" s="423" t="s">
        <v>494</v>
      </c>
      <c r="N9" s="423" t="s">
        <v>495</v>
      </c>
    </row>
    <row r="10" spans="1:91" outlineLevel="1" x14ac:dyDescent="0.2">
      <c r="E10" s="30" t="str">
        <f xml:space="preserve"> IF( OR( G9 = K9, G6 = 0 ), "DAD calculation used", IF( G9 = "NA", "NA", "Flat rate income offset applied " ) )</f>
        <v>DAD calculation used</v>
      </c>
      <c r="G10" s="422">
        <f>HLOOKUP( G9, $K$9:$N$10, 2 )</f>
        <v>0</v>
      </c>
      <c r="H10" s="65" t="s">
        <v>14</v>
      </c>
      <c r="K10" s="41">
        <v>1</v>
      </c>
      <c r="L10" s="41">
        <v>0.91</v>
      </c>
      <c r="M10" s="41">
        <v>0.9</v>
      </c>
      <c r="N10" s="41"/>
    </row>
    <row r="11" spans="1:91" outlineLevel="1" x14ac:dyDescent="0.2">
      <c r="E11" s="28" t="s">
        <v>359</v>
      </c>
      <c r="G11" s="404" t="b">
        <v>0</v>
      </c>
      <c r="H11" s="65" t="s">
        <v>134</v>
      </c>
      <c r="J11" s="28" t="s">
        <v>462</v>
      </c>
      <c r="M11" s="424" t="b">
        <v>1</v>
      </c>
      <c r="N11" s="424" t="b">
        <v>0</v>
      </c>
    </row>
    <row r="12" spans="1:91" outlineLevel="1" x14ac:dyDescent="0.2">
      <c r="E12" s="28" t="s">
        <v>492</v>
      </c>
      <c r="G12" s="404" t="b">
        <v>1</v>
      </c>
      <c r="H12" s="65" t="s">
        <v>134</v>
      </c>
      <c r="J12" s="28" t="s">
        <v>486</v>
      </c>
      <c r="M12" s="35" t="b">
        <v>1</v>
      </c>
      <c r="N12" s="35" t="b">
        <v>0</v>
      </c>
    </row>
    <row r="13" spans="1:91" outlineLevel="1" x14ac:dyDescent="0.2"/>
    <row r="14" spans="1:91" s="29" customFormat="1" ht="13.5" thickBot="1" x14ac:dyDescent="0.25">
      <c r="A14" s="22" t="s">
        <v>324</v>
      </c>
      <c r="B14" s="32"/>
      <c r="C14" s="40"/>
      <c r="D14" s="51"/>
      <c r="E14" s="22"/>
      <c r="F14" s="12"/>
      <c r="G14" s="12"/>
      <c r="H14" s="12"/>
      <c r="I14" s="23"/>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row>
    <row r="15" spans="1:91" ht="3" customHeight="1" outlineLevel="1" thickTop="1" x14ac:dyDescent="0.2">
      <c r="A15" s="7"/>
      <c r="B15" s="33"/>
      <c r="C15" s="38"/>
      <c r="D15" s="48"/>
      <c r="E15" s="16"/>
      <c r="F15" s="17"/>
      <c r="G15" s="16"/>
      <c r="H15" s="63"/>
      <c r="I15" s="13"/>
    </row>
    <row r="16" spans="1:91" customFormat="1" outlineLevel="1" x14ac:dyDescent="0.2">
      <c r="A16" s="56"/>
      <c r="B16" s="61"/>
      <c r="D16" s="50"/>
      <c r="E16" t="s">
        <v>360</v>
      </c>
      <c r="G16" s="405">
        <v>8.4</v>
      </c>
      <c r="H16" s="78" t="s">
        <v>248</v>
      </c>
      <c r="I16" s="217"/>
    </row>
    <row r="17" spans="1:91" outlineLevel="1" x14ac:dyDescent="0.2">
      <c r="E17" s="30" t="s">
        <v>250</v>
      </c>
      <c r="G17" s="406">
        <v>4</v>
      </c>
      <c r="H17" s="65" t="s">
        <v>10</v>
      </c>
    </row>
    <row r="18" spans="1:91" outlineLevel="1" x14ac:dyDescent="0.2"/>
    <row r="19" spans="1:91" s="29" customFormat="1" ht="13.5" thickBot="1" x14ac:dyDescent="0.25">
      <c r="A19" s="22" t="s">
        <v>194</v>
      </c>
      <c r="B19" s="32"/>
      <c r="C19" s="40"/>
      <c r="D19" s="51"/>
      <c r="E19" s="22"/>
      <c r="F19" s="12"/>
      <c r="G19" s="12"/>
      <c r="H19" s="12"/>
      <c r="I19" s="23"/>
      <c r="J19" s="322"/>
      <c r="K19" s="12" t="s">
        <v>386</v>
      </c>
      <c r="L19" s="12" t="s">
        <v>387</v>
      </c>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row>
    <row r="20" spans="1:91" ht="3" customHeight="1" outlineLevel="1" thickTop="1" x14ac:dyDescent="0.2">
      <c r="A20" s="7"/>
      <c r="B20" s="33"/>
      <c r="C20" s="38"/>
      <c r="D20" s="48"/>
      <c r="E20" s="16"/>
      <c r="F20" s="17"/>
      <c r="G20" s="16"/>
      <c r="H20" s="63"/>
      <c r="I20" s="13"/>
      <c r="K20" s="16"/>
      <c r="L20" s="16"/>
    </row>
    <row r="21" spans="1:91" outlineLevel="1" x14ac:dyDescent="0.2">
      <c r="B21" s="34" t="s">
        <v>390</v>
      </c>
    </row>
    <row r="22" spans="1:91" outlineLevel="1" x14ac:dyDescent="0.2">
      <c r="E22" s="28" t="s">
        <v>102</v>
      </c>
      <c r="G22" s="407">
        <v>12</v>
      </c>
      <c r="H22" s="65" t="s">
        <v>101</v>
      </c>
    </row>
    <row r="23" spans="1:91" outlineLevel="1" x14ac:dyDescent="0.2">
      <c r="E23" s="28" t="s">
        <v>104</v>
      </c>
      <c r="G23" s="407">
        <v>26</v>
      </c>
      <c r="H23" s="65" t="s">
        <v>101</v>
      </c>
    </row>
    <row r="24" spans="1:91" outlineLevel="1" x14ac:dyDescent="0.2">
      <c r="E24" s="28" t="s">
        <v>103</v>
      </c>
      <c r="G24" s="407">
        <v>24</v>
      </c>
      <c r="H24" s="65" t="s">
        <v>101</v>
      </c>
    </row>
    <row r="25" spans="1:91" outlineLevel="1" x14ac:dyDescent="0.2">
      <c r="E25" s="28" t="s">
        <v>105</v>
      </c>
      <c r="G25" s="407">
        <v>18</v>
      </c>
      <c r="H25" s="65" t="s">
        <v>101</v>
      </c>
    </row>
    <row r="26" spans="1:91" outlineLevel="1" x14ac:dyDescent="0.2">
      <c r="E26" s="28" t="s">
        <v>244</v>
      </c>
      <c r="G26" s="407">
        <v>4</v>
      </c>
      <c r="H26" s="65" t="s">
        <v>101</v>
      </c>
    </row>
    <row r="27" spans="1:91" outlineLevel="1" x14ac:dyDescent="0.2"/>
    <row r="28" spans="1:91" outlineLevel="1" x14ac:dyDescent="0.2">
      <c r="B28" s="34" t="s">
        <v>404</v>
      </c>
    </row>
    <row r="29" spans="1:91" outlineLevel="1" x14ac:dyDescent="0.2">
      <c r="E29" s="28" t="s">
        <v>197</v>
      </c>
      <c r="G29" s="407">
        <v>2.2400000000000002</v>
      </c>
      <c r="H29" s="65" t="s">
        <v>84</v>
      </c>
    </row>
    <row r="30" spans="1:91" outlineLevel="1" x14ac:dyDescent="0.2">
      <c r="E30" s="28" t="s">
        <v>198</v>
      </c>
      <c r="G30" s="407">
        <v>2.2400000000000002</v>
      </c>
      <c r="H30" s="65" t="s">
        <v>84</v>
      </c>
    </row>
    <row r="31" spans="1:91" outlineLevel="1" x14ac:dyDescent="0.2">
      <c r="E31" s="28" t="s">
        <v>199</v>
      </c>
      <c r="G31" s="407">
        <v>2.4900000000000002</v>
      </c>
      <c r="H31" s="65" t="s">
        <v>84</v>
      </c>
    </row>
    <row r="32" spans="1:91" outlineLevel="1" x14ac:dyDescent="0.2">
      <c r="E32" s="28" t="s">
        <v>200</v>
      </c>
      <c r="G32" s="407">
        <v>2.6</v>
      </c>
      <c r="H32" s="65" t="s">
        <v>84</v>
      </c>
    </row>
    <row r="33" spans="2:12" outlineLevel="1" x14ac:dyDescent="0.2">
      <c r="E33" s="28" t="s">
        <v>83</v>
      </c>
      <c r="G33" s="407">
        <v>104.77298469224148</v>
      </c>
      <c r="H33" s="65" t="s">
        <v>201</v>
      </c>
    </row>
    <row r="34" spans="2:12" outlineLevel="1" x14ac:dyDescent="0.2"/>
    <row r="35" spans="2:12" outlineLevel="1" x14ac:dyDescent="0.2">
      <c r="E35" s="28" t="s">
        <v>99</v>
      </c>
      <c r="G35" s="408">
        <v>3</v>
      </c>
      <c r="H35" s="65" t="s">
        <v>97</v>
      </c>
    </row>
    <row r="36" spans="2:12" outlineLevel="1" x14ac:dyDescent="0.2">
      <c r="E36" s="28" t="s">
        <v>96</v>
      </c>
      <c r="G36" s="407">
        <v>12</v>
      </c>
      <c r="H36" s="65" t="s">
        <v>97</v>
      </c>
    </row>
    <row r="37" spans="2:12" outlineLevel="1" x14ac:dyDescent="0.2">
      <c r="E37" s="28" t="s">
        <v>328</v>
      </c>
      <c r="G37" s="409">
        <v>0.98</v>
      </c>
      <c r="H37" s="65" t="s">
        <v>14</v>
      </c>
    </row>
    <row r="38" spans="2:12" outlineLevel="1" x14ac:dyDescent="0.2"/>
    <row r="39" spans="2:12" outlineLevel="1" x14ac:dyDescent="0.2">
      <c r="E39" s="28" t="s">
        <v>355</v>
      </c>
      <c r="G39" s="19">
        <f xml:space="preserve"> StandardCharges!$G$96</f>
        <v>8927.7042948116396</v>
      </c>
      <c r="H39" s="65" t="s">
        <v>356</v>
      </c>
    </row>
    <row r="40" spans="2:12" outlineLevel="1" x14ac:dyDescent="0.2">
      <c r="E40" s="28" t="s">
        <v>362</v>
      </c>
      <c r="G40" s="409">
        <v>0.39829029051518317</v>
      </c>
      <c r="H40" s="65" t="s">
        <v>14</v>
      </c>
    </row>
    <row r="41" spans="2:12" outlineLevel="1" x14ac:dyDescent="0.2">
      <c r="E41" s="28" t="s">
        <v>354</v>
      </c>
      <c r="G41" s="303" t="str">
        <f xml:space="preserve"> INDEX( $E$45:$E$55, MATCH( G39, K45:K55, 1 ), 1 )</f>
        <v>Meter size 42 mm</v>
      </c>
      <c r="H41" s="65" t="s">
        <v>26</v>
      </c>
    </row>
    <row r="42" spans="2:12" outlineLevel="1" x14ac:dyDescent="0.2">
      <c r="E42" s="28" t="s">
        <v>174</v>
      </c>
      <c r="G42" s="410" t="s">
        <v>46</v>
      </c>
      <c r="H42" s="65" t="s">
        <v>26</v>
      </c>
    </row>
    <row r="43" spans="2:12" outlineLevel="1" x14ac:dyDescent="0.2"/>
    <row r="44" spans="2:12" outlineLevel="1" x14ac:dyDescent="0.2">
      <c r="B44" s="34" t="s">
        <v>393</v>
      </c>
    </row>
    <row r="45" spans="2:12" outlineLevel="1" x14ac:dyDescent="0.2">
      <c r="E45" s="28" t="s">
        <v>401</v>
      </c>
      <c r="G45" s="411"/>
      <c r="H45" s="65" t="s">
        <v>141</v>
      </c>
      <c r="K45" s="412">
        <v>0</v>
      </c>
      <c r="L45" s="357">
        <f xml:space="preserve"> K46</f>
        <v>100</v>
      </c>
    </row>
    <row r="46" spans="2:12" outlineLevel="1" x14ac:dyDescent="0.2">
      <c r="E46" s="28" t="s">
        <v>483</v>
      </c>
      <c r="G46" s="411"/>
      <c r="H46" s="65" t="s">
        <v>141</v>
      </c>
      <c r="K46" s="412">
        <v>100</v>
      </c>
      <c r="L46" s="357">
        <f xml:space="preserve"> K47</f>
        <v>200</v>
      </c>
    </row>
    <row r="47" spans="2:12" outlineLevel="1" x14ac:dyDescent="0.2">
      <c r="E47" s="28" t="s">
        <v>400</v>
      </c>
      <c r="G47" s="411"/>
      <c r="H47" s="65" t="s">
        <v>141</v>
      </c>
      <c r="K47" s="412">
        <v>200</v>
      </c>
      <c r="L47" s="357">
        <f xml:space="preserve"> K48</f>
        <v>1000</v>
      </c>
    </row>
    <row r="48" spans="2:12" outlineLevel="1" x14ac:dyDescent="0.2">
      <c r="E48" s="28" t="s">
        <v>46</v>
      </c>
      <c r="G48" s="411"/>
      <c r="H48" s="65" t="s">
        <v>141</v>
      </c>
      <c r="K48" s="412">
        <v>1000</v>
      </c>
      <c r="L48" s="357">
        <f xml:space="preserve"> K49</f>
        <v>25000</v>
      </c>
    </row>
    <row r="49" spans="5:12" outlineLevel="1" x14ac:dyDescent="0.2">
      <c r="E49" s="28" t="s">
        <v>47</v>
      </c>
      <c r="G49" s="411"/>
      <c r="H49" s="65" t="s">
        <v>141</v>
      </c>
      <c r="K49" s="412">
        <v>25000</v>
      </c>
      <c r="L49" s="357">
        <f t="shared" ref="L49:L54" si="0" xml:space="preserve"> K50</f>
        <v>40000</v>
      </c>
    </row>
    <row r="50" spans="5:12" outlineLevel="1" x14ac:dyDescent="0.2">
      <c r="E50" s="28" t="s">
        <v>48</v>
      </c>
      <c r="G50" s="411"/>
      <c r="H50" s="65" t="s">
        <v>141</v>
      </c>
      <c r="K50" s="412">
        <v>40000</v>
      </c>
      <c r="L50" s="357">
        <f t="shared" si="0"/>
        <v>100000</v>
      </c>
    </row>
    <row r="51" spans="5:12" outlineLevel="1" x14ac:dyDescent="0.2">
      <c r="E51" s="28" t="s">
        <v>49</v>
      </c>
      <c r="G51" s="411"/>
      <c r="H51" s="65" t="s">
        <v>141</v>
      </c>
      <c r="K51" s="412">
        <v>100000</v>
      </c>
      <c r="L51" s="357">
        <f t="shared" si="0"/>
        <v>250000</v>
      </c>
    </row>
    <row r="52" spans="5:12" outlineLevel="1" x14ac:dyDescent="0.2">
      <c r="E52" s="28" t="s">
        <v>50</v>
      </c>
      <c r="G52" s="411"/>
      <c r="H52" s="65" t="s">
        <v>141</v>
      </c>
      <c r="K52" s="412">
        <v>250000</v>
      </c>
      <c r="L52" s="357">
        <f t="shared" si="0"/>
        <v>500000</v>
      </c>
    </row>
    <row r="53" spans="5:12" outlineLevel="1" x14ac:dyDescent="0.2">
      <c r="E53" s="28" t="s">
        <v>51</v>
      </c>
      <c r="G53" s="411"/>
      <c r="H53" s="65" t="s">
        <v>141</v>
      </c>
      <c r="K53" s="413">
        <v>500000</v>
      </c>
      <c r="L53" s="357">
        <f t="shared" si="0"/>
        <v>750000</v>
      </c>
    </row>
    <row r="54" spans="5:12" outlineLevel="1" x14ac:dyDescent="0.2">
      <c r="E54" s="28" t="s">
        <v>52</v>
      </c>
      <c r="G54" s="411"/>
      <c r="H54" s="65" t="s">
        <v>141</v>
      </c>
      <c r="K54" s="413">
        <v>750000</v>
      </c>
      <c r="L54" s="357">
        <f t="shared" si="0"/>
        <v>1000000</v>
      </c>
    </row>
    <row r="55" spans="5:12" outlineLevel="1" x14ac:dyDescent="0.2">
      <c r="E55" s="28" t="s">
        <v>53</v>
      </c>
      <c r="G55" s="411"/>
      <c r="H55" s="65" t="s">
        <v>141</v>
      </c>
      <c r="K55" s="412">
        <v>1000000</v>
      </c>
      <c r="L55" s="112" t="s">
        <v>388</v>
      </c>
    </row>
    <row r="56" spans="5:12" outlineLevel="1" x14ac:dyDescent="0.2"/>
    <row r="57" spans="5:12" outlineLevel="1" x14ac:dyDescent="0.2">
      <c r="E57" s="28" t="s">
        <v>397</v>
      </c>
      <c r="G57" s="411"/>
      <c r="H57" s="65" t="s">
        <v>101</v>
      </c>
    </row>
    <row r="58" spans="5:12" outlineLevel="1" x14ac:dyDescent="0.2">
      <c r="E58" s="28" t="s">
        <v>398</v>
      </c>
      <c r="G58" s="411"/>
      <c r="H58" s="65" t="s">
        <v>101</v>
      </c>
    </row>
    <row r="59" spans="5:12" outlineLevel="1" x14ac:dyDescent="0.2">
      <c r="E59" s="28" t="s">
        <v>399</v>
      </c>
      <c r="G59" s="411"/>
      <c r="H59" s="65" t="s">
        <v>101</v>
      </c>
    </row>
    <row r="60" spans="5:12" outlineLevel="1" x14ac:dyDescent="0.2"/>
    <row r="61" spans="5:12" outlineLevel="1" x14ac:dyDescent="0.2">
      <c r="E61" s="28" t="s">
        <v>394</v>
      </c>
      <c r="G61" s="411"/>
      <c r="H61" s="65" t="s">
        <v>177</v>
      </c>
    </row>
    <row r="62" spans="5:12" outlineLevel="1" x14ac:dyDescent="0.2">
      <c r="E62" s="28" t="s">
        <v>395</v>
      </c>
      <c r="G62" s="411"/>
      <c r="H62" s="65" t="s">
        <v>177</v>
      </c>
    </row>
    <row r="63" spans="5:12" outlineLevel="1" x14ac:dyDescent="0.2">
      <c r="E63" s="28" t="s">
        <v>396</v>
      </c>
      <c r="G63" s="411"/>
      <c r="H63" s="65" t="s">
        <v>177</v>
      </c>
    </row>
    <row r="64" spans="5:12" outlineLevel="1" x14ac:dyDescent="0.2">
      <c r="E64" s="28" t="s">
        <v>362</v>
      </c>
      <c r="G64" s="409">
        <v>0.42</v>
      </c>
      <c r="H64" s="65" t="s">
        <v>14</v>
      </c>
    </row>
    <row r="65" spans="1:91" outlineLevel="1" x14ac:dyDescent="0.2"/>
    <row r="66" spans="1:91" outlineLevel="1" x14ac:dyDescent="0.2">
      <c r="B66" s="34" t="s">
        <v>392</v>
      </c>
    </row>
    <row r="67" spans="1:91" outlineLevel="1" x14ac:dyDescent="0.2">
      <c r="E67" s="28" t="s">
        <v>202</v>
      </c>
      <c r="G67" s="407">
        <v>20</v>
      </c>
      <c r="H67" s="65" t="s">
        <v>195</v>
      </c>
    </row>
    <row r="68" spans="1:91" outlineLevel="1" x14ac:dyDescent="0.2">
      <c r="E68" s="28" t="s">
        <v>203</v>
      </c>
      <c r="G68" s="407">
        <v>48</v>
      </c>
      <c r="H68" s="65" t="s">
        <v>195</v>
      </c>
    </row>
    <row r="69" spans="1:91" outlineLevel="1" x14ac:dyDescent="0.2">
      <c r="E69" s="28" t="s">
        <v>204</v>
      </c>
      <c r="G69" s="407">
        <v>69</v>
      </c>
      <c r="H69" s="65" t="s">
        <v>195</v>
      </c>
    </row>
    <row r="70" spans="1:91" outlineLevel="1" x14ac:dyDescent="0.2">
      <c r="E70" s="28" t="s">
        <v>205</v>
      </c>
      <c r="G70" s="407">
        <v>102</v>
      </c>
      <c r="H70" s="65" t="s">
        <v>195</v>
      </c>
    </row>
    <row r="71" spans="1:91" outlineLevel="1" x14ac:dyDescent="0.2">
      <c r="E71" s="28" t="s">
        <v>391</v>
      </c>
      <c r="G71" s="407"/>
      <c r="H71" s="65" t="s">
        <v>195</v>
      </c>
    </row>
    <row r="72" spans="1:91" outlineLevel="1" x14ac:dyDescent="0.2"/>
    <row r="73" spans="1:91" s="29" customFormat="1" ht="13.5" thickBot="1" x14ac:dyDescent="0.25">
      <c r="A73" s="22" t="s">
        <v>313</v>
      </c>
      <c r="B73" s="32"/>
      <c r="C73" s="40"/>
      <c r="D73" s="51"/>
      <c r="E73" s="22"/>
      <c r="F73" s="12"/>
      <c r="G73" s="12"/>
      <c r="H73" s="12"/>
      <c r="I73" s="23"/>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row>
    <row r="74" spans="1:91" ht="3" customHeight="1" outlineLevel="1" thickTop="1" x14ac:dyDescent="0.2">
      <c r="A74" s="7"/>
      <c r="B74" s="33"/>
      <c r="C74" s="38"/>
      <c r="D74" s="48"/>
      <c r="E74" s="16"/>
      <c r="F74" s="17"/>
      <c r="G74" s="16"/>
      <c r="H74" s="63"/>
      <c r="I74" s="13"/>
    </row>
    <row r="75" spans="1:91" ht="3" customHeight="1" outlineLevel="1" x14ac:dyDescent="0.2">
      <c r="A75" s="7"/>
      <c r="B75" s="33"/>
      <c r="C75" s="38"/>
      <c r="D75" s="48"/>
      <c r="E75" s="16"/>
      <c r="F75" s="17"/>
      <c r="G75" s="16"/>
      <c r="H75" s="63"/>
      <c r="I75" s="13"/>
    </row>
    <row r="76" spans="1:91" outlineLevel="1" x14ac:dyDescent="0.2">
      <c r="D76" s="28"/>
      <c r="E76" s="293" t="s">
        <v>311</v>
      </c>
      <c r="G76" s="411"/>
      <c r="H76" s="65" t="s">
        <v>8</v>
      </c>
    </row>
    <row r="77" spans="1:91" outlineLevel="1" x14ac:dyDescent="0.2">
      <c r="D77" s="28"/>
      <c r="E77" s="411" t="s">
        <v>314</v>
      </c>
      <c r="G77" s="411"/>
      <c r="H77" s="65" t="s">
        <v>8</v>
      </c>
    </row>
    <row r="78" spans="1:91" outlineLevel="1" x14ac:dyDescent="0.2">
      <c r="D78" s="28"/>
      <c r="E78" s="411" t="s">
        <v>315</v>
      </c>
      <c r="G78" s="411"/>
      <c r="H78" s="65" t="s">
        <v>8</v>
      </c>
    </row>
    <row r="79" spans="1:91" outlineLevel="1" x14ac:dyDescent="0.2">
      <c r="D79" s="28"/>
      <c r="E79" s="411" t="s">
        <v>316</v>
      </c>
      <c r="G79" s="411"/>
      <c r="H79" s="65" t="s">
        <v>8</v>
      </c>
    </row>
    <row r="80" spans="1:91" outlineLevel="1" x14ac:dyDescent="0.2">
      <c r="D80" s="28"/>
      <c r="E80" s="411" t="s">
        <v>317</v>
      </c>
      <c r="G80" s="411"/>
      <c r="H80" s="65" t="s">
        <v>8</v>
      </c>
    </row>
    <row r="81" spans="1:91" outlineLevel="1" x14ac:dyDescent="0.2"/>
    <row r="82" spans="1:91" s="29" customFormat="1" ht="13.5" thickBot="1" x14ac:dyDescent="0.25">
      <c r="A82" s="22" t="s">
        <v>345</v>
      </c>
      <c r="B82" s="32"/>
      <c r="C82" s="40"/>
      <c r="D82" s="51"/>
      <c r="E82" s="22"/>
      <c r="F82" s="12"/>
      <c r="G82" s="12"/>
      <c r="H82" s="12"/>
      <c r="I82" s="23"/>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row>
    <row r="83" spans="1:91" ht="3" customHeight="1" outlineLevel="1" thickTop="1" x14ac:dyDescent="0.2">
      <c r="A83" s="7"/>
      <c r="B83" s="33"/>
      <c r="C83" s="38"/>
      <c r="D83" s="48"/>
      <c r="E83" s="16"/>
      <c r="F83" s="17"/>
      <c r="G83" s="16"/>
      <c r="H83" s="63"/>
      <c r="I83" s="13"/>
    </row>
    <row r="84" spans="1:91" outlineLevel="1" x14ac:dyDescent="0.2">
      <c r="D84" s="28"/>
      <c r="E84" s="293" t="s">
        <v>340</v>
      </c>
      <c r="G84" s="411"/>
      <c r="H84" s="65" t="s">
        <v>8</v>
      </c>
    </row>
    <row r="85" spans="1:91" outlineLevel="1" x14ac:dyDescent="0.2">
      <c r="D85" s="28"/>
      <c r="E85" s="411" t="s">
        <v>341</v>
      </c>
      <c r="G85" s="411"/>
      <c r="H85" s="65" t="s">
        <v>8</v>
      </c>
    </row>
    <row r="86" spans="1:91" outlineLevel="1" x14ac:dyDescent="0.2">
      <c r="D86" s="28"/>
      <c r="E86" s="411" t="s">
        <v>342</v>
      </c>
      <c r="G86" s="411"/>
      <c r="H86" s="65" t="s">
        <v>8</v>
      </c>
    </row>
    <row r="87" spans="1:91" outlineLevel="1" x14ac:dyDescent="0.2">
      <c r="D87" s="28"/>
      <c r="E87" s="411" t="s">
        <v>343</v>
      </c>
      <c r="G87" s="411"/>
      <c r="H87" s="65" t="s">
        <v>8</v>
      </c>
    </row>
    <row r="88" spans="1:91" outlineLevel="1" x14ac:dyDescent="0.2">
      <c r="D88" s="28"/>
      <c r="E88" s="411" t="s">
        <v>344</v>
      </c>
      <c r="G88" s="411"/>
      <c r="H88" s="65" t="s">
        <v>8</v>
      </c>
    </row>
    <row r="89" spans="1:91" outlineLevel="1" x14ac:dyDescent="0.2"/>
    <row r="90" spans="1:91" s="29" customFormat="1" ht="13.5" thickBot="1" x14ac:dyDescent="0.25">
      <c r="A90" s="22" t="s">
        <v>142</v>
      </c>
      <c r="B90" s="32"/>
      <c r="C90" s="40"/>
      <c r="D90" s="51"/>
      <c r="E90" s="22"/>
      <c r="F90" s="12"/>
      <c r="G90" s="12"/>
      <c r="H90" s="12"/>
      <c r="I90" s="23"/>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row>
    <row r="91" spans="1:91" ht="3" customHeight="1" thickTop="1" x14ac:dyDescent="0.2">
      <c r="A91" s="7"/>
      <c r="B91" s="33"/>
      <c r="C91" s="38"/>
      <c r="D91" s="48"/>
      <c r="E91" s="16"/>
      <c r="F91" s="17"/>
      <c r="G91" s="16"/>
      <c r="H91" s="63"/>
      <c r="I91" s="13"/>
    </row>
  </sheetData>
  <sheetProtection algorithmName="SHA-512" hashValue="CXmDaBKZWkvhhKqgpPdxgvhUX4OlT+gnnaLBnFB6bmavliaI25gvBB6m6dUyBvIjTfXAK4leMXbcg6Yo8UWbEw==" saltValue="VSuJBwCwgT9vsnHBSMf3kA==" spinCount="100000" sheet="1" objects="1" scenarios="1"/>
  <conditionalFormatting sqref="H1 J1:CM1">
    <cfRule type="cellIs" dxfId="291" priority="48" operator="equal">
      <formula>OverallError</formula>
    </cfRule>
  </conditionalFormatting>
  <conditionalFormatting sqref="H91 D91:F91">
    <cfRule type="cellIs" dxfId="290" priority="32" operator="lessThan">
      <formula>0</formula>
    </cfRule>
  </conditionalFormatting>
  <conditionalFormatting sqref="H15 D15:F15">
    <cfRule type="cellIs" dxfId="289" priority="16" operator="lessThan">
      <formula>0</formula>
    </cfRule>
  </conditionalFormatting>
  <conditionalFormatting sqref="H75 D75:F75">
    <cfRule type="cellIs" dxfId="288" priority="10" operator="lessThan">
      <formula>0</formula>
    </cfRule>
  </conditionalFormatting>
  <conditionalFormatting sqref="H20 D20:F20">
    <cfRule type="cellIs" dxfId="287" priority="8" operator="lessThan">
      <formula>0</formula>
    </cfRule>
  </conditionalFormatting>
  <conditionalFormatting sqref="K20:L20">
    <cfRule type="cellIs" dxfId="286" priority="7" operator="lessThan">
      <formula>0</formula>
    </cfRule>
  </conditionalFormatting>
  <conditionalFormatting sqref="H5 D5:F5">
    <cfRule type="cellIs" dxfId="285" priority="6" operator="lessThan">
      <formula>0</formula>
    </cfRule>
  </conditionalFormatting>
  <conditionalFormatting sqref="H74 D74:F74">
    <cfRule type="cellIs" dxfId="284" priority="4" operator="lessThan">
      <formula>0</formula>
    </cfRule>
  </conditionalFormatting>
  <conditionalFormatting sqref="H83 D83:F83">
    <cfRule type="cellIs" dxfId="283" priority="2" operator="lessThan">
      <formula>0</formula>
    </cfRule>
  </conditionalFormatting>
  <dataValidations count="3">
    <dataValidation type="list" allowBlank="1" showInputMessage="1" showErrorMessage="1" sqref="G8 G11:G12" xr:uid="{00000000-0002-0000-0100-000000000000}">
      <formula1>$M$11:$N$11</formula1>
    </dataValidation>
    <dataValidation type="list" allowBlank="1" showInputMessage="1" showErrorMessage="1" sqref="G6:G7" xr:uid="{00000000-0002-0000-0100-000001000000}">
      <formula1>$M$7:$N$7</formula1>
    </dataValidation>
    <dataValidation type="list" allowBlank="1" showInputMessage="1" showErrorMessage="1" sqref="G9" xr:uid="{00000000-0002-0000-0100-000002000000}">
      <formula1>$K$9:$N$9</formula1>
    </dataValidation>
  </dataValidations>
  <pageMargins left="0.7" right="0.7" top="0.75" bottom="0.75" header="0.3" footer="0.3"/>
  <pageSetup paperSize="9" orientation="portrait" r:id="rId1"/>
  <headerFooter>
    <oddHeader>&amp;L&amp;"Calibri"&amp;10&amp;K000000ST Classification: OFFICIAL COMMERCIAL&amp;1#</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InpS!$E$60:$E$70</xm:f>
          </x14:formula1>
          <xm:sqref>G42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outlinePr summaryBelow="0" summaryRight="0"/>
  </sheetPr>
  <dimension ref="A1:XFC83"/>
  <sheetViews>
    <sheetView showGridLines="0" zoomScaleNormal="100" workbookViewId="0">
      <pane xSplit="9" ySplit="3" topLeftCell="J14" activePane="bottomRight" state="frozen"/>
      <selection activeCell="L63" sqref="L63"/>
      <selection pane="topRight" activeCell="L63" sqref="L63"/>
      <selection pane="bottomLeft" activeCell="L63" sqref="L63"/>
      <selection pane="bottomRight" activeCell="L63" sqref="L63"/>
    </sheetView>
  </sheetViews>
  <sheetFormatPr defaultColWidth="0" defaultRowHeight="12.75" outlineLevelRow="1" x14ac:dyDescent="0.2"/>
  <cols>
    <col min="1" max="1" width="1.6640625" style="28" customWidth="1"/>
    <col min="2" max="2" width="1.6640625" style="34" customWidth="1"/>
    <col min="3" max="3" width="1.6640625" style="39" customWidth="1"/>
    <col min="4" max="4" width="16.5" style="50" customWidth="1"/>
    <col min="5" max="5" width="53" style="28" bestFit="1" customWidth="1"/>
    <col min="6" max="6" width="10" style="28" customWidth="1"/>
    <col min="7" max="7" width="16" style="28" bestFit="1" customWidth="1"/>
    <col min="8" max="8" width="10.1640625" style="65" customWidth="1"/>
    <col min="9" max="9" width="1" style="28" customWidth="1"/>
    <col min="10" max="12" width="12.5" style="28" customWidth="1"/>
    <col min="13" max="47" width="9.33203125" style="28" customWidth="1"/>
    <col min="48" max="16383" width="9.33203125" style="28" hidden="1"/>
    <col min="16384" max="16384" width="2.6640625" style="28" hidden="1"/>
  </cols>
  <sheetData>
    <row r="1" spans="1:92" ht="18" x14ac:dyDescent="0.25">
      <c r="A1" s="1" t="s">
        <v>0</v>
      </c>
      <c r="B1" s="31"/>
      <c r="C1" s="36"/>
      <c r="D1" s="46"/>
      <c r="E1" s="5"/>
      <c r="F1" s="5"/>
      <c r="G1" s="3"/>
      <c r="H1" s="6"/>
      <c r="I1" s="7"/>
      <c r="J1" s="170"/>
      <c r="K1" s="170"/>
      <c r="L1" s="170"/>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row>
    <row r="2" spans="1:92" ht="26.25" thickBot="1" x14ac:dyDescent="0.25">
      <c r="A2" s="8"/>
      <c r="B2" s="32"/>
      <c r="C2" s="37"/>
      <c r="D2" s="47" t="s">
        <v>15</v>
      </c>
      <c r="E2" s="11" t="s">
        <v>3</v>
      </c>
      <c r="F2" s="12"/>
      <c r="G2" s="12" t="s">
        <v>7</v>
      </c>
      <c r="H2" s="12" t="s">
        <v>1</v>
      </c>
      <c r="I2" s="13"/>
      <c r="J2" s="171" t="s">
        <v>190</v>
      </c>
      <c r="K2" s="171" t="s">
        <v>191</v>
      </c>
      <c r="L2" s="171" t="s">
        <v>193</v>
      </c>
      <c r="M2" s="12" t="s">
        <v>192</v>
      </c>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row>
    <row r="3" spans="1:92" ht="3" customHeight="1" thickTop="1" x14ac:dyDescent="0.2">
      <c r="A3" s="7"/>
      <c r="B3" s="33"/>
      <c r="C3" s="38"/>
      <c r="D3" s="48"/>
      <c r="E3" s="16"/>
      <c r="F3" s="17"/>
      <c r="G3" s="16"/>
      <c r="H3" s="63"/>
      <c r="I3" s="13"/>
      <c r="J3" s="16"/>
    </row>
    <row r="4" spans="1:92" s="42" customFormat="1" x14ac:dyDescent="0.2">
      <c r="B4" s="43"/>
      <c r="C4" s="44"/>
      <c r="D4" s="49"/>
      <c r="H4" s="64"/>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row>
    <row r="5" spans="1:92" x14ac:dyDescent="0.2">
      <c r="E5" s="20" t="s">
        <v>4</v>
      </c>
      <c r="G5" s="440">
        <v>2021</v>
      </c>
    </row>
    <row r="7" spans="1:92" s="29" customFormat="1" ht="13.5" thickBot="1" x14ac:dyDescent="0.25">
      <c r="A7" s="22" t="s">
        <v>21</v>
      </c>
      <c r="B7" s="32"/>
      <c r="C7" s="40"/>
      <c r="D7" s="51"/>
      <c r="E7" s="22"/>
      <c r="F7" s="12"/>
      <c r="G7" s="12"/>
      <c r="H7" s="12"/>
      <c r="I7" s="23"/>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row>
    <row r="8" spans="1:92" ht="3" customHeight="1" outlineLevel="1" thickTop="1" x14ac:dyDescent="0.2">
      <c r="A8" s="7"/>
      <c r="B8" s="33"/>
      <c r="C8" s="38"/>
      <c r="D8" s="48"/>
      <c r="E8" s="16"/>
      <c r="F8" s="17"/>
      <c r="G8" s="16"/>
      <c r="H8" s="63"/>
      <c r="I8" s="13"/>
      <c r="J8" s="16"/>
    </row>
    <row r="9" spans="1:92" outlineLevel="1" x14ac:dyDescent="0.2">
      <c r="D9" s="52" t="s">
        <v>19</v>
      </c>
      <c r="E9" s="28" t="s">
        <v>17</v>
      </c>
      <c r="G9" s="434">
        <v>58.18</v>
      </c>
      <c r="H9" s="65" t="s">
        <v>8</v>
      </c>
      <c r="K9" s="139"/>
      <c r="L9" s="139"/>
    </row>
    <row r="10" spans="1:92" outlineLevel="1" x14ac:dyDescent="0.2">
      <c r="D10" s="53" t="s">
        <v>18</v>
      </c>
      <c r="E10" s="28" t="s">
        <v>20</v>
      </c>
      <c r="G10" s="434">
        <v>165.18</v>
      </c>
      <c r="H10" s="65" t="s">
        <v>8</v>
      </c>
    </row>
    <row r="11" spans="1:92" outlineLevel="1" x14ac:dyDescent="0.2">
      <c r="D11" s="53" t="s">
        <v>18</v>
      </c>
      <c r="E11" s="28" t="s">
        <v>23</v>
      </c>
      <c r="G11" s="435">
        <v>58.18</v>
      </c>
      <c r="H11" s="65" t="s">
        <v>8</v>
      </c>
      <c r="J11" s="308"/>
    </row>
    <row r="12" spans="1:92" outlineLevel="1" x14ac:dyDescent="0.2">
      <c r="D12" s="53" t="s">
        <v>18</v>
      </c>
      <c r="E12" s="28" t="s">
        <v>327</v>
      </c>
      <c r="G12" s="435">
        <v>107</v>
      </c>
      <c r="H12" s="65" t="s">
        <v>8</v>
      </c>
      <c r="J12" s="308"/>
    </row>
    <row r="13" spans="1:92" ht="3" customHeight="1" outlineLevel="1" x14ac:dyDescent="0.2">
      <c r="A13" s="7"/>
      <c r="B13" s="33"/>
      <c r="C13" s="38"/>
      <c r="D13" s="48"/>
      <c r="E13" s="16"/>
      <c r="F13" s="17"/>
      <c r="G13" s="16"/>
      <c r="H13" s="63"/>
      <c r="I13" s="13"/>
      <c r="J13" s="16"/>
    </row>
    <row r="14" spans="1:92" s="29" customFormat="1" ht="13.5" thickBot="1" x14ac:dyDescent="0.25">
      <c r="A14" s="22" t="s">
        <v>325</v>
      </c>
      <c r="B14" s="32"/>
      <c r="C14" s="40"/>
      <c r="D14" s="51"/>
      <c r="E14" s="22"/>
      <c r="F14" s="12"/>
      <c r="G14" s="12"/>
      <c r="H14" s="12"/>
      <c r="I14" s="23"/>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row>
    <row r="15" spans="1:92" ht="3" customHeight="1" outlineLevel="1" thickTop="1" x14ac:dyDescent="0.2">
      <c r="A15" s="7"/>
      <c r="B15" s="33"/>
      <c r="C15" s="38"/>
      <c r="D15" s="48"/>
      <c r="E15" s="16"/>
      <c r="F15" s="17"/>
      <c r="G15" s="16"/>
      <c r="H15" s="63"/>
      <c r="I15" s="13"/>
      <c r="J15" s="16"/>
    </row>
    <row r="16" spans="1:92" customFormat="1" outlineLevel="1" x14ac:dyDescent="0.2">
      <c r="A16" s="56"/>
      <c r="B16" s="61"/>
      <c r="D16" s="68" t="s">
        <v>22</v>
      </c>
      <c r="E16" t="s">
        <v>270</v>
      </c>
      <c r="G16" s="434">
        <v>95.448568970663416</v>
      </c>
      <c r="H16" s="78" t="s">
        <v>28</v>
      </c>
      <c r="I16" s="217"/>
      <c r="M16" s="28"/>
    </row>
    <row r="17" spans="1:92" ht="3" customHeight="1" outlineLevel="1" x14ac:dyDescent="0.2">
      <c r="A17" s="7"/>
      <c r="B17" s="33"/>
      <c r="C17" s="38"/>
      <c r="D17" s="48"/>
      <c r="E17" s="16"/>
      <c r="F17" s="17"/>
      <c r="G17" s="16"/>
      <c r="H17" s="63"/>
      <c r="I17" s="13"/>
      <c r="J17" s="16"/>
    </row>
    <row r="18" spans="1:92" outlineLevel="1" x14ac:dyDescent="0.2">
      <c r="D18" s="68" t="s">
        <v>260</v>
      </c>
      <c r="E18" s="28" t="s">
        <v>254</v>
      </c>
      <c r="G18" s="439">
        <v>1.3160825363929702E-2</v>
      </c>
      <c r="H18" s="65" t="s">
        <v>28</v>
      </c>
    </row>
    <row r="19" spans="1:92" outlineLevel="1" x14ac:dyDescent="0.2">
      <c r="D19" s="68" t="s">
        <v>260</v>
      </c>
      <c r="E19" s="28" t="s">
        <v>255</v>
      </c>
      <c r="G19" s="439">
        <v>0.83384796034964592</v>
      </c>
      <c r="H19" s="65" t="s">
        <v>28</v>
      </c>
    </row>
    <row r="20" spans="1:92" outlineLevel="1" x14ac:dyDescent="0.2"/>
    <row r="21" spans="1:92" s="29" customFormat="1" ht="13.5" thickBot="1" x14ac:dyDescent="0.25">
      <c r="A21" s="22" t="s">
        <v>526</v>
      </c>
      <c r="B21" s="32"/>
      <c r="C21" s="40"/>
      <c r="D21" s="51"/>
      <c r="E21" s="22"/>
      <c r="F21" s="12"/>
      <c r="G21" s="12"/>
      <c r="H21" s="12"/>
      <c r="I21" s="23"/>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row>
    <row r="22" spans="1:92" ht="3" customHeight="1" outlineLevel="1" thickTop="1" x14ac:dyDescent="0.2">
      <c r="A22" s="7"/>
      <c r="B22" s="304"/>
      <c r="C22" s="38"/>
      <c r="D22" s="48"/>
      <c r="E22" s="16"/>
      <c r="F22" s="17"/>
      <c r="G22" s="16"/>
      <c r="H22" s="63"/>
      <c r="I22" s="13"/>
      <c r="J22" s="16"/>
    </row>
    <row r="23" spans="1:92" outlineLevel="1" x14ac:dyDescent="0.2">
      <c r="D23" s="50" t="s">
        <v>146</v>
      </c>
      <c r="E23" s="28" t="s">
        <v>145</v>
      </c>
      <c r="G23" s="435">
        <v>330.84010304256458</v>
      </c>
      <c r="H23" s="65" t="s">
        <v>28</v>
      </c>
    </row>
    <row r="24" spans="1:92" outlineLevel="1" x14ac:dyDescent="0.2">
      <c r="E24" s="28" t="s">
        <v>172</v>
      </c>
      <c r="G24" s="437">
        <v>0</v>
      </c>
      <c r="H24" s="65" t="s">
        <v>8</v>
      </c>
    </row>
    <row r="25" spans="1:92" outlineLevel="1" x14ac:dyDescent="0.2">
      <c r="E25" s="28" t="s">
        <v>263</v>
      </c>
      <c r="G25" s="411">
        <v>0</v>
      </c>
      <c r="H25" s="65" t="s">
        <v>14</v>
      </c>
    </row>
    <row r="26" spans="1:92" outlineLevel="1" x14ac:dyDescent="0.2">
      <c r="D26" s="50" t="s">
        <v>527</v>
      </c>
      <c r="E26" s="28" t="s">
        <v>528</v>
      </c>
      <c r="G26" s="441">
        <v>0.97672749770784328</v>
      </c>
      <c r="H26" s="65" t="s">
        <v>28</v>
      </c>
    </row>
    <row r="27" spans="1:92" outlineLevel="1" x14ac:dyDescent="0.2">
      <c r="E27" s="28" t="s">
        <v>529</v>
      </c>
      <c r="G27" s="441">
        <v>0</v>
      </c>
      <c r="H27" s="65" t="s">
        <v>28</v>
      </c>
    </row>
    <row r="28" spans="1:92" outlineLevel="1" x14ac:dyDescent="0.2"/>
    <row r="29" spans="1:92" s="29" customFormat="1" ht="13.5" thickBot="1" x14ac:dyDescent="0.25">
      <c r="A29" s="22" t="s">
        <v>312</v>
      </c>
      <c r="B29" s="32"/>
      <c r="C29" s="40"/>
      <c r="D29" s="51"/>
      <c r="E29" s="22"/>
      <c r="F29" s="12"/>
      <c r="G29" s="12"/>
      <c r="H29" s="12"/>
      <c r="I29" s="23"/>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row>
    <row r="30" spans="1:92" ht="3" customHeight="1" outlineLevel="1" thickTop="1" x14ac:dyDescent="0.2">
      <c r="A30" s="7"/>
      <c r="B30" s="33"/>
      <c r="C30" s="38"/>
      <c r="D30" s="48"/>
      <c r="E30" s="16"/>
      <c r="F30" s="17"/>
      <c r="G30" s="16"/>
      <c r="H30" s="63"/>
      <c r="I30" s="13"/>
      <c r="J30" s="16"/>
    </row>
    <row r="31" spans="1:92" outlineLevel="1" x14ac:dyDescent="0.2">
      <c r="D31" s="50" t="s">
        <v>513</v>
      </c>
      <c r="E31" s="28" t="s">
        <v>308</v>
      </c>
      <c r="G31" s="409">
        <v>5.1900000000000002E-2</v>
      </c>
      <c r="H31" s="65" t="s">
        <v>14</v>
      </c>
    </row>
    <row r="32" spans="1:92" outlineLevel="1" x14ac:dyDescent="0.2">
      <c r="D32" s="28" t="s">
        <v>278</v>
      </c>
      <c r="E32" s="28" t="s">
        <v>285</v>
      </c>
      <c r="G32" s="438">
        <v>33.725999999999999</v>
      </c>
      <c r="H32" s="65" t="s">
        <v>283</v>
      </c>
    </row>
    <row r="33" spans="1:92" outlineLevel="1" x14ac:dyDescent="0.2">
      <c r="D33" s="28" t="s">
        <v>296</v>
      </c>
      <c r="E33" s="28" t="s">
        <v>284</v>
      </c>
      <c r="G33" s="438">
        <v>5.5270000000000001</v>
      </c>
      <c r="H33" s="65" t="s">
        <v>283</v>
      </c>
    </row>
    <row r="34" spans="1:92" outlineLevel="1" x14ac:dyDescent="0.2">
      <c r="D34" s="28" t="s">
        <v>278</v>
      </c>
      <c r="E34" s="28" t="s">
        <v>291</v>
      </c>
      <c r="G34" s="411">
        <v>12417.127</v>
      </c>
      <c r="H34" s="65" t="s">
        <v>283</v>
      </c>
    </row>
    <row r="35" spans="1:92" outlineLevel="1" x14ac:dyDescent="0.2">
      <c r="D35" s="28" t="s">
        <v>403</v>
      </c>
      <c r="E35" s="28" t="str">
        <f xml:space="preserve"> "Sampling and testing per " &amp; $G$36 &amp; " population"</f>
        <v>Sampling and testing per 5000 population</v>
      </c>
      <c r="G35" s="411">
        <v>784.31336405529942</v>
      </c>
      <c r="H35" s="65" t="s">
        <v>8</v>
      </c>
    </row>
    <row r="36" spans="1:92" outlineLevel="1" x14ac:dyDescent="0.2">
      <c r="D36" s="28" t="s">
        <v>403</v>
      </c>
      <c r="E36" s="28" t="s">
        <v>309</v>
      </c>
      <c r="G36" s="411">
        <v>5000</v>
      </c>
      <c r="H36" s="65" t="s">
        <v>84</v>
      </c>
    </row>
    <row r="37" spans="1:92" s="293" customFormat="1" outlineLevel="1" x14ac:dyDescent="0.2">
      <c r="B37" s="304"/>
      <c r="C37" s="275"/>
      <c r="H37" s="305"/>
    </row>
    <row r="38" spans="1:92" s="29" customFormat="1" ht="13.5" thickBot="1" x14ac:dyDescent="0.25">
      <c r="A38" s="22" t="s">
        <v>147</v>
      </c>
      <c r="B38" s="32"/>
      <c r="C38" s="40"/>
      <c r="D38" s="51"/>
      <c r="E38" s="22"/>
      <c r="F38" s="12"/>
      <c r="G38" s="12"/>
      <c r="H38" s="12"/>
      <c r="I38" s="23"/>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row>
    <row r="39" spans="1:92" ht="3" customHeight="1" outlineLevel="1" thickTop="1" x14ac:dyDescent="0.2">
      <c r="A39" s="7"/>
      <c r="B39" s="33"/>
      <c r="C39" s="38"/>
      <c r="D39" s="48"/>
      <c r="E39" s="16"/>
      <c r="F39" s="17"/>
      <c r="G39" s="16"/>
      <c r="H39" s="63"/>
      <c r="I39" s="13"/>
      <c r="J39" s="16"/>
    </row>
    <row r="40" spans="1:92" outlineLevel="1" x14ac:dyDescent="0.2">
      <c r="D40" s="52" t="s">
        <v>148</v>
      </c>
      <c r="E40" s="28" t="s">
        <v>155</v>
      </c>
      <c r="G40" s="437">
        <v>15</v>
      </c>
      <c r="H40" s="65" t="s">
        <v>150</v>
      </c>
    </row>
    <row r="41" spans="1:92" outlineLevel="1" x14ac:dyDescent="0.2">
      <c r="D41" s="52" t="s">
        <v>148</v>
      </c>
      <c r="E41" s="28" t="s">
        <v>159</v>
      </c>
      <c r="G41" s="411">
        <v>60</v>
      </c>
      <c r="H41" s="65" t="s">
        <v>150</v>
      </c>
    </row>
    <row r="42" spans="1:92" outlineLevel="1" x14ac:dyDescent="0.2">
      <c r="D42" s="52" t="s">
        <v>148</v>
      </c>
      <c r="E42" s="28" t="s">
        <v>149</v>
      </c>
      <c r="G42" s="411">
        <v>80</v>
      </c>
      <c r="H42" s="65" t="s">
        <v>150</v>
      </c>
    </row>
    <row r="43" spans="1:92" outlineLevel="1" x14ac:dyDescent="0.2">
      <c r="D43" s="52" t="s">
        <v>148</v>
      </c>
      <c r="E43" s="28" t="s">
        <v>151</v>
      </c>
      <c r="G43" s="411">
        <v>150</v>
      </c>
      <c r="H43" s="65" t="s">
        <v>150</v>
      </c>
    </row>
    <row r="44" spans="1:92" ht="3" customHeight="1" outlineLevel="1" x14ac:dyDescent="0.2">
      <c r="A44" s="7"/>
      <c r="B44" s="33"/>
      <c r="C44" s="38"/>
      <c r="D44" s="48"/>
      <c r="E44" s="16"/>
      <c r="F44" s="17"/>
      <c r="G44" s="16"/>
      <c r="H44" s="63"/>
      <c r="I44" s="13"/>
      <c r="J44" s="16"/>
    </row>
    <row r="45" spans="1:92" outlineLevel="1" x14ac:dyDescent="0.2">
      <c r="D45" s="52" t="s">
        <v>148</v>
      </c>
      <c r="E45" s="28" t="s">
        <v>154</v>
      </c>
      <c r="G45" s="411">
        <v>150</v>
      </c>
      <c r="H45" s="65" t="s">
        <v>150</v>
      </c>
    </row>
    <row r="46" spans="1:92" outlineLevel="1" x14ac:dyDescent="0.2">
      <c r="D46" s="52" t="s">
        <v>148</v>
      </c>
      <c r="E46" s="28" t="s">
        <v>152</v>
      </c>
      <c r="G46" s="411">
        <v>150</v>
      </c>
      <c r="H46" s="65" t="s">
        <v>150</v>
      </c>
    </row>
    <row r="47" spans="1:92" outlineLevel="1" x14ac:dyDescent="0.2">
      <c r="D47" s="52" t="s">
        <v>148</v>
      </c>
      <c r="E47" s="131" t="s">
        <v>153</v>
      </c>
      <c r="G47" s="411">
        <v>200</v>
      </c>
      <c r="H47" s="65" t="s">
        <v>150</v>
      </c>
    </row>
    <row r="48" spans="1:92" outlineLevel="1" x14ac:dyDescent="0.2"/>
    <row r="49" spans="1:92" s="29" customFormat="1" ht="13.5" thickBot="1" x14ac:dyDescent="0.25">
      <c r="A49" s="22" t="s">
        <v>24</v>
      </c>
      <c r="B49" s="32"/>
      <c r="C49" s="40"/>
      <c r="D49" s="51"/>
      <c r="E49" s="22"/>
      <c r="F49" s="12"/>
      <c r="G49" s="12"/>
      <c r="H49" s="12"/>
      <c r="I49" s="23"/>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row>
    <row r="50" spans="1:92" ht="3" customHeight="1" outlineLevel="1" thickTop="1" x14ac:dyDescent="0.2">
      <c r="A50" s="7"/>
      <c r="B50" s="33"/>
      <c r="C50" s="38"/>
      <c r="D50" s="48"/>
      <c r="E50" s="16"/>
      <c r="F50" s="17"/>
      <c r="G50" s="16"/>
      <c r="H50" s="63"/>
      <c r="I50" s="13"/>
      <c r="J50" s="16"/>
    </row>
    <row r="51" spans="1:92" outlineLevel="1" x14ac:dyDescent="0.2">
      <c r="E51" s="28" t="s">
        <v>11</v>
      </c>
      <c r="G51" s="411">
        <v>12</v>
      </c>
      <c r="H51" s="65" t="s">
        <v>12</v>
      </c>
    </row>
    <row r="52" spans="1:92" outlineLevel="1" x14ac:dyDescent="0.2">
      <c r="D52" s="52" t="s">
        <v>132</v>
      </c>
      <c r="E52" s="28" t="s">
        <v>13</v>
      </c>
      <c r="G52" s="409">
        <v>0.03</v>
      </c>
      <c r="H52" s="65" t="s">
        <v>14</v>
      </c>
    </row>
    <row r="53" spans="1:92" outlineLevel="1" x14ac:dyDescent="0.2"/>
    <row r="54" spans="1:92" s="29" customFormat="1" ht="13.5" thickBot="1" x14ac:dyDescent="0.25">
      <c r="A54" s="22" t="s">
        <v>100</v>
      </c>
      <c r="B54" s="32"/>
      <c r="C54" s="40"/>
      <c r="D54" s="51"/>
      <c r="E54" s="22"/>
      <c r="F54" s="12"/>
      <c r="G54" s="12"/>
      <c r="H54" s="12"/>
      <c r="I54" s="23"/>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row>
    <row r="55" spans="1:92" ht="3" customHeight="1" outlineLevel="1" thickTop="1" x14ac:dyDescent="0.2">
      <c r="A55" s="7"/>
      <c r="B55" s="33"/>
      <c r="C55" s="38"/>
      <c r="D55" s="48"/>
      <c r="E55" s="16"/>
      <c r="F55" s="17"/>
      <c r="G55" s="16"/>
      <c r="H55" s="63"/>
      <c r="I55" s="13"/>
      <c r="J55" s="16"/>
    </row>
    <row r="56" spans="1:92" outlineLevel="1" x14ac:dyDescent="0.2">
      <c r="D56" s="52" t="s">
        <v>22</v>
      </c>
      <c r="E56" s="28" t="s">
        <v>6</v>
      </c>
      <c r="G56" s="434">
        <v>1781.92</v>
      </c>
      <c r="H56" s="65" t="s">
        <v>8</v>
      </c>
    </row>
    <row r="57" spans="1:92" outlineLevel="1" x14ac:dyDescent="0.2">
      <c r="E57" s="28" t="s">
        <v>80</v>
      </c>
      <c r="G57" s="436">
        <v>84.057585383165318</v>
      </c>
      <c r="H57" s="65" t="s">
        <v>81</v>
      </c>
    </row>
    <row r="58" spans="1:92" outlineLevel="1" x14ac:dyDescent="0.2"/>
    <row r="59" spans="1:92" s="29" customFormat="1" ht="13.5" thickBot="1" x14ac:dyDescent="0.25">
      <c r="A59" s="22" t="s">
        <v>27</v>
      </c>
      <c r="B59" s="32"/>
      <c r="C59" s="40"/>
      <c r="D59" s="51"/>
      <c r="E59" s="22"/>
      <c r="F59" s="12"/>
      <c r="G59" s="12"/>
      <c r="H59" s="12"/>
      <c r="I59" s="23"/>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row>
    <row r="60" spans="1:92" ht="3" customHeight="1" outlineLevel="1" thickTop="1" x14ac:dyDescent="0.2">
      <c r="A60" s="7"/>
      <c r="B60" s="33"/>
      <c r="C60" s="38"/>
      <c r="D60" s="48"/>
      <c r="E60" s="16"/>
      <c r="F60" s="17"/>
      <c r="G60" s="16"/>
      <c r="H60" s="63"/>
      <c r="I60" s="13"/>
      <c r="J60" s="16"/>
    </row>
    <row r="61" spans="1:92" outlineLevel="1" x14ac:dyDescent="0.2">
      <c r="E61" s="28" t="s">
        <v>133</v>
      </c>
      <c r="G61" s="404" t="b">
        <v>0</v>
      </c>
      <c r="H61" s="65" t="s">
        <v>134</v>
      </c>
    </row>
    <row r="62" spans="1:92" outlineLevel="1" x14ac:dyDescent="0.2">
      <c r="E62" s="28" t="s">
        <v>185</v>
      </c>
      <c r="G62" s="432" t="b">
        <v>1</v>
      </c>
      <c r="H62" s="65" t="s">
        <v>134</v>
      </c>
    </row>
    <row r="63" spans="1:92" outlineLevel="1" x14ac:dyDescent="0.2">
      <c r="E63" s="28" t="s">
        <v>213</v>
      </c>
      <c r="G63" s="432" t="b">
        <v>0</v>
      </c>
      <c r="H63" s="65" t="s">
        <v>134</v>
      </c>
    </row>
    <row r="64" spans="1:92" outlineLevel="1" x14ac:dyDescent="0.2">
      <c r="E64" s="28" t="s">
        <v>448</v>
      </c>
      <c r="G64" s="432" t="b">
        <v>1</v>
      </c>
      <c r="H64" s="65" t="s">
        <v>134</v>
      </c>
    </row>
    <row r="65" spans="1:92" outlineLevel="1" x14ac:dyDescent="0.2">
      <c r="E65" s="28" t="s">
        <v>333</v>
      </c>
      <c r="G65" s="432" t="b">
        <v>1</v>
      </c>
      <c r="H65" s="65" t="s">
        <v>134</v>
      </c>
    </row>
    <row r="66" spans="1:92" outlineLevel="1" x14ac:dyDescent="0.2">
      <c r="E66" s="28" t="s">
        <v>186</v>
      </c>
      <c r="G66" s="407">
        <v>80</v>
      </c>
      <c r="H66" s="65" t="s">
        <v>150</v>
      </c>
    </row>
    <row r="67" spans="1:92" outlineLevel="1" x14ac:dyDescent="0.2">
      <c r="E67" s="28" t="s">
        <v>219</v>
      </c>
      <c r="G67" s="433">
        <v>4.0733948295080695E-2</v>
      </c>
      <c r="H67" s="65" t="s">
        <v>14</v>
      </c>
    </row>
    <row r="68" spans="1:92" outlineLevel="1" x14ac:dyDescent="0.2">
      <c r="E68" s="28" t="s">
        <v>220</v>
      </c>
      <c r="G68" s="404" t="b">
        <v>1</v>
      </c>
      <c r="H68" s="65" t="s">
        <v>134</v>
      </c>
    </row>
    <row r="69" spans="1:92" outlineLevel="1" x14ac:dyDescent="0.2"/>
    <row r="70" spans="1:92" s="29" customFormat="1" ht="13.5" thickBot="1" x14ac:dyDescent="0.25">
      <c r="A70" s="22" t="s">
        <v>280</v>
      </c>
      <c r="B70" s="32"/>
      <c r="C70" s="40"/>
      <c r="D70" s="51"/>
      <c r="E70" s="22"/>
      <c r="F70" s="12"/>
      <c r="G70" s="12"/>
      <c r="H70" s="12"/>
      <c r="I70" s="23"/>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row>
    <row r="71" spans="1:92" ht="3" customHeight="1" outlineLevel="1" thickTop="1" x14ac:dyDescent="0.2">
      <c r="A71" s="7"/>
      <c r="B71" s="33"/>
      <c r="C71" s="38"/>
      <c r="D71" s="48"/>
      <c r="E71" s="16"/>
      <c r="F71" s="17"/>
      <c r="G71" s="16"/>
      <c r="H71" s="63"/>
      <c r="I71" s="13"/>
      <c r="J71" s="16"/>
    </row>
    <row r="72" spans="1:92" outlineLevel="1" x14ac:dyDescent="0.2">
      <c r="D72" s="50" t="s">
        <v>228</v>
      </c>
      <c r="E72" s="28" t="s">
        <v>277</v>
      </c>
      <c r="G72" s="409">
        <v>2.5399999999999999E-2</v>
      </c>
      <c r="H72" s="65" t="s">
        <v>14</v>
      </c>
    </row>
    <row r="73" spans="1:92" outlineLevel="1" x14ac:dyDescent="0.2">
      <c r="D73" s="50" t="s">
        <v>278</v>
      </c>
      <c r="E73" s="28" t="s">
        <v>507</v>
      </c>
      <c r="G73" s="409">
        <v>3.7731386798905968E-2</v>
      </c>
      <c r="H73" s="65" t="s">
        <v>14</v>
      </c>
    </row>
    <row r="74" spans="1:92" outlineLevel="1" x14ac:dyDescent="0.2">
      <c r="D74" s="50" t="s">
        <v>279</v>
      </c>
      <c r="E74" s="28" t="s">
        <v>508</v>
      </c>
      <c r="G74" s="409">
        <v>4.0733948295080695E-2</v>
      </c>
      <c r="H74" s="65" t="s">
        <v>14</v>
      </c>
    </row>
    <row r="75" spans="1:92" outlineLevel="1" x14ac:dyDescent="0.2">
      <c r="D75" s="50" t="s">
        <v>279</v>
      </c>
      <c r="E75" s="28" t="s">
        <v>509</v>
      </c>
      <c r="G75" s="409">
        <v>6.2659738372093432E-2</v>
      </c>
      <c r="H75" s="65" t="s">
        <v>14</v>
      </c>
    </row>
    <row r="76" spans="1:92" outlineLevel="1" x14ac:dyDescent="0.2"/>
    <row r="77" spans="1:92" s="29" customFormat="1" ht="13.5" thickBot="1" x14ac:dyDescent="0.25">
      <c r="A77" s="22" t="s">
        <v>140</v>
      </c>
      <c r="B77" s="32"/>
      <c r="C77" s="40"/>
      <c r="D77" s="51"/>
      <c r="E77" s="22"/>
      <c r="F77" s="12"/>
      <c r="G77" s="12"/>
      <c r="H77" s="12"/>
      <c r="I77" s="23"/>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row>
    <row r="78" spans="1:92" ht="3" customHeight="1" outlineLevel="1" thickTop="1" x14ac:dyDescent="0.2">
      <c r="A78" s="7"/>
      <c r="B78" s="33"/>
      <c r="C78" s="38"/>
      <c r="D78" s="48"/>
      <c r="E78" s="16"/>
      <c r="F78" s="17"/>
      <c r="G78" s="16"/>
      <c r="H78" s="63"/>
      <c r="I78" s="13"/>
      <c r="J78" s="16"/>
    </row>
    <row r="79" spans="1:92" outlineLevel="1" x14ac:dyDescent="0.2">
      <c r="E79" s="28" t="s">
        <v>135</v>
      </c>
      <c r="G79" s="59" t="b">
        <v>1</v>
      </c>
      <c r="H79" s="65" t="s">
        <v>26</v>
      </c>
    </row>
    <row r="80" spans="1:92" outlineLevel="1" x14ac:dyDescent="0.2">
      <c r="G80" s="59" t="b">
        <v>0</v>
      </c>
      <c r="H80" s="65" t="s">
        <v>26</v>
      </c>
    </row>
    <row r="81" spans="1:92" outlineLevel="1" x14ac:dyDescent="0.2"/>
    <row r="82" spans="1:92" s="29" customFormat="1" ht="13.5" thickBot="1" x14ac:dyDescent="0.25">
      <c r="A82" s="22" t="s">
        <v>142</v>
      </c>
      <c r="B82" s="32"/>
      <c r="C82" s="40"/>
      <c r="D82" s="51"/>
      <c r="E82" s="22"/>
      <c r="F82" s="12"/>
      <c r="G82" s="12"/>
      <c r="H82" s="12"/>
      <c r="I82" s="23"/>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row>
    <row r="83" spans="1:92" ht="3" customHeight="1" thickTop="1" x14ac:dyDescent="0.2">
      <c r="A83" s="7"/>
      <c r="B83" s="33"/>
      <c r="C83" s="38"/>
      <c r="D83" s="48"/>
      <c r="E83" s="16"/>
      <c r="F83" s="17"/>
      <c r="G83" s="16"/>
      <c r="H83" s="63"/>
      <c r="I83" s="13"/>
      <c r="J83" s="16"/>
    </row>
  </sheetData>
  <conditionalFormatting sqref="H1">
    <cfRule type="cellIs" dxfId="282" priority="70" operator="equal">
      <formula>OverallError</formula>
    </cfRule>
  </conditionalFormatting>
  <conditionalFormatting sqref="J1:CN1">
    <cfRule type="cellIs" dxfId="281" priority="68" operator="equal">
      <formula>OverallError</formula>
    </cfRule>
  </conditionalFormatting>
  <conditionalFormatting sqref="H3 D3:F3">
    <cfRule type="cellIs" dxfId="280" priority="65" operator="lessThan">
      <formula>0</formula>
    </cfRule>
  </conditionalFormatting>
  <conditionalFormatting sqref="J3">
    <cfRule type="cellIs" dxfId="279" priority="64" operator="lessThan">
      <formula>0</formula>
    </cfRule>
  </conditionalFormatting>
  <conditionalFormatting sqref="H30 D30:F30">
    <cfRule type="cellIs" dxfId="278" priority="51" operator="lessThan">
      <formula>0</formula>
    </cfRule>
  </conditionalFormatting>
  <conditionalFormatting sqref="J30">
    <cfRule type="cellIs" dxfId="277" priority="50" operator="lessThan">
      <formula>0</formula>
    </cfRule>
  </conditionalFormatting>
  <conditionalFormatting sqref="H50 D50:F50">
    <cfRule type="cellIs" dxfId="276" priority="45" operator="lessThan">
      <formula>0</formula>
    </cfRule>
  </conditionalFormatting>
  <conditionalFormatting sqref="J50">
    <cfRule type="cellIs" dxfId="275" priority="44" operator="lessThan">
      <formula>0</formula>
    </cfRule>
  </conditionalFormatting>
  <conditionalFormatting sqref="H8 D8:F8">
    <cfRule type="cellIs" dxfId="274" priority="41" operator="lessThan">
      <formula>0</formula>
    </cfRule>
  </conditionalFormatting>
  <conditionalFormatting sqref="J8">
    <cfRule type="cellIs" dxfId="273" priority="40" operator="lessThan">
      <formula>0</formula>
    </cfRule>
  </conditionalFormatting>
  <conditionalFormatting sqref="H60 D60:F60">
    <cfRule type="cellIs" dxfId="272" priority="39" operator="lessThan">
      <formula>0</formula>
    </cfRule>
  </conditionalFormatting>
  <conditionalFormatting sqref="J60">
    <cfRule type="cellIs" dxfId="271" priority="38" operator="lessThan">
      <formula>0</formula>
    </cfRule>
  </conditionalFormatting>
  <conditionalFormatting sqref="J78">
    <cfRule type="cellIs" dxfId="270" priority="28" operator="lessThan">
      <formula>0</formula>
    </cfRule>
  </conditionalFormatting>
  <conditionalFormatting sqref="H78 D78:F78">
    <cfRule type="cellIs" dxfId="269" priority="29" operator="lessThan">
      <formula>0</formula>
    </cfRule>
  </conditionalFormatting>
  <conditionalFormatting sqref="H83 D83:F83">
    <cfRule type="cellIs" dxfId="268" priority="27" operator="lessThan">
      <formula>0</formula>
    </cfRule>
  </conditionalFormatting>
  <conditionalFormatting sqref="J83">
    <cfRule type="cellIs" dxfId="267" priority="26" operator="lessThan">
      <formula>0</formula>
    </cfRule>
  </conditionalFormatting>
  <conditionalFormatting sqref="J22">
    <cfRule type="cellIs" dxfId="266" priority="24" operator="lessThan">
      <formula>0</formula>
    </cfRule>
  </conditionalFormatting>
  <conditionalFormatting sqref="H39 D39:F39">
    <cfRule type="cellIs" dxfId="265" priority="23" operator="lessThan">
      <formula>0</formula>
    </cfRule>
  </conditionalFormatting>
  <conditionalFormatting sqref="J39">
    <cfRule type="cellIs" dxfId="264" priority="22" operator="lessThan">
      <formula>0</formula>
    </cfRule>
  </conditionalFormatting>
  <conditionalFormatting sqref="H44 D44:F44">
    <cfRule type="cellIs" dxfId="263" priority="21" operator="lessThan">
      <formula>0</formula>
    </cfRule>
  </conditionalFormatting>
  <conditionalFormatting sqref="J44">
    <cfRule type="cellIs" dxfId="262" priority="20" operator="lessThan">
      <formula>0</formula>
    </cfRule>
  </conditionalFormatting>
  <conditionalFormatting sqref="H71 D71:F71">
    <cfRule type="cellIs" dxfId="261" priority="17" operator="lessThan">
      <formula>0</formula>
    </cfRule>
  </conditionalFormatting>
  <conditionalFormatting sqref="J71">
    <cfRule type="cellIs" dxfId="260" priority="16" operator="lessThan">
      <formula>0</formula>
    </cfRule>
  </conditionalFormatting>
  <conditionalFormatting sqref="H55 D55:F55">
    <cfRule type="cellIs" dxfId="259" priority="13" operator="lessThan">
      <formula>0</formula>
    </cfRule>
  </conditionalFormatting>
  <conditionalFormatting sqref="J55">
    <cfRule type="cellIs" dxfId="258" priority="12" operator="lessThan">
      <formula>0</formula>
    </cfRule>
  </conditionalFormatting>
  <conditionalFormatting sqref="H13 D13:F13">
    <cfRule type="cellIs" dxfId="257" priority="11" operator="lessThan">
      <formula>0</formula>
    </cfRule>
  </conditionalFormatting>
  <conditionalFormatting sqref="J13">
    <cfRule type="cellIs" dxfId="256" priority="10" operator="lessThan">
      <formula>0</formula>
    </cfRule>
  </conditionalFormatting>
  <conditionalFormatting sqref="H15 D15:F15">
    <cfRule type="cellIs" dxfId="255" priority="9" operator="lessThan">
      <formula>0</formula>
    </cfRule>
  </conditionalFormatting>
  <conditionalFormatting sqref="J15">
    <cfRule type="cellIs" dxfId="254" priority="8" operator="lessThan">
      <formula>0</formula>
    </cfRule>
  </conditionalFormatting>
  <conditionalFormatting sqref="H17 D17:F17">
    <cfRule type="cellIs" dxfId="253" priority="7" operator="lessThan">
      <formula>0</formula>
    </cfRule>
  </conditionalFormatting>
  <conditionalFormatting sqref="J17">
    <cfRule type="cellIs" dxfId="252" priority="6" operator="lessThan">
      <formula>0</formula>
    </cfRule>
  </conditionalFormatting>
  <conditionalFormatting sqref="H22 D22:F22">
    <cfRule type="cellIs" dxfId="251" priority="1" operator="lessThan">
      <formula>0</formula>
    </cfRule>
  </conditionalFormatting>
  <dataValidations count="2">
    <dataValidation type="list" allowBlank="1" showInputMessage="1" showErrorMessage="1" sqref="G68 G61:G65" xr:uid="{00000000-0002-0000-0200-000000000000}">
      <formula1>Boolean</formula1>
    </dataValidation>
    <dataValidation type="list" allowBlank="1" showInputMessage="1" showErrorMessage="1" sqref="G67" xr:uid="{00000000-0002-0000-0200-000001000000}">
      <formula1>$G$73:$G$75</formula1>
    </dataValidation>
  </dataValidations>
  <hyperlinks>
    <hyperlink ref="D9" r:id="rId1" display="Meter Standing Charge Review" xr:uid="{00000000-0004-0000-0200-000000000000}"/>
    <hyperlink ref="D10" r:id="rId2" xr:uid="{00000000-0004-0000-0200-000001000000}"/>
    <hyperlink ref="D56" r:id="rId3" display="S:\Strategy &amp; Regulation\Regulatory Operations\Principal Statement\Charges\NAV Charging Development\160615 Site Set up Costs.docx" xr:uid="{00000000-0004-0000-0200-000002000000}"/>
    <hyperlink ref="D52" r:id="rId4" xr:uid="{00000000-0004-0000-0200-000003000000}"/>
    <hyperlink ref="D11" r:id="rId5" xr:uid="{00000000-0004-0000-0200-000004000000}"/>
    <hyperlink ref="D12" r:id="rId6" xr:uid="{00000000-0004-0000-0200-000005000000}"/>
    <hyperlink ref="D42" r:id="rId7" display="Site Set Up Costs" xr:uid="{00000000-0004-0000-0200-000006000000}"/>
    <hyperlink ref="D18" r:id="rId8" display="Site Set Up Costs" xr:uid="{00000000-0004-0000-0200-000007000000}"/>
    <hyperlink ref="D19" r:id="rId9" display="Site Set Up Costs" xr:uid="{00000000-0004-0000-0200-000008000000}"/>
    <hyperlink ref="D16" r:id="rId10" xr:uid="{00000000-0004-0000-0200-000009000000}"/>
  </hyperlinks>
  <pageMargins left="0.7" right="0.7" top="0.75" bottom="0.75" header="0.3" footer="0.3"/>
  <pageSetup paperSize="9" orientation="portrait" r:id="rId11"/>
  <headerFooter>
    <oddHeader>&amp;L&amp;"Calibri"&amp;10&amp;K000000ST Classification: OFFICIAL COMMERCIAL&amp;1#</oddHeader>
  </headerFooter>
  <legacyDrawing r:id="rId1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00"/>
    <outlinePr summaryBelow="0" summaryRight="0"/>
  </sheetPr>
  <dimension ref="A1:HD126"/>
  <sheetViews>
    <sheetView showGridLines="0" workbookViewId="0">
      <pane xSplit="10" ySplit="5" topLeftCell="K6" activePane="bottomRight" state="frozen"/>
      <selection activeCell="L63" sqref="L63"/>
      <selection pane="topRight" activeCell="L63" sqref="L63"/>
      <selection pane="bottomLeft" activeCell="L63" sqref="L63"/>
      <selection pane="bottomRight" activeCell="L63" sqref="L63"/>
    </sheetView>
  </sheetViews>
  <sheetFormatPr defaultColWidth="0" defaultRowHeight="12.75" outlineLevelRow="2" x14ac:dyDescent="0.2"/>
  <cols>
    <col min="1" max="3" width="1.6640625" customWidth="1"/>
    <col min="4" max="4" width="14.5" customWidth="1"/>
    <col min="5" max="5" width="37.1640625" customWidth="1"/>
    <col min="6" max="6" width="1.5" customWidth="1"/>
    <col min="7" max="7" width="15.83203125" customWidth="1"/>
    <col min="8" max="8" width="6.1640625" style="197" customWidth="1"/>
    <col min="9" max="9" width="8.33203125" customWidth="1"/>
    <col min="10" max="10" width="1" customWidth="1"/>
    <col min="11" max="19" width="10.6640625" customWidth="1"/>
    <col min="20" max="211" width="9.33203125" customWidth="1"/>
    <col min="212" max="212" width="0" hidden="1" customWidth="1"/>
    <col min="213" max="16384" width="9.33203125" hidden="1"/>
  </cols>
  <sheetData>
    <row r="1" spans="1:211" ht="18" x14ac:dyDescent="0.25">
      <c r="A1" s="1" t="s">
        <v>143</v>
      </c>
      <c r="B1" s="2"/>
      <c r="C1" s="3"/>
      <c r="D1" s="4"/>
      <c r="E1" s="5"/>
      <c r="F1" s="5"/>
      <c r="G1" s="3"/>
      <c r="H1" s="6"/>
      <c r="I1" s="6"/>
      <c r="J1" s="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row>
    <row r="2" spans="1:211" ht="13.5" thickBot="1" x14ac:dyDescent="0.25">
      <c r="A2" s="8"/>
      <c r="B2" s="9"/>
      <c r="C2" s="8"/>
      <c r="D2" s="69" t="s">
        <v>15</v>
      </c>
      <c r="E2" s="11" t="s">
        <v>3</v>
      </c>
      <c r="F2" s="12"/>
      <c r="G2" s="12" t="s">
        <v>5</v>
      </c>
      <c r="H2" s="12" t="s">
        <v>1</v>
      </c>
      <c r="I2" s="21" t="s">
        <v>137</v>
      </c>
      <c r="J2" s="13"/>
      <c r="K2" s="21" t="str">
        <f t="shared" ref="K2:BV2" si="0" xml:space="preserve"> K4 - 1 &amp; "-" &amp; RIGHT( K4, 2 )</f>
        <v>2020-21</v>
      </c>
      <c r="L2" s="21" t="str">
        <f t="shared" si="0"/>
        <v>2021-22</v>
      </c>
      <c r="M2" s="21" t="str">
        <f t="shared" si="0"/>
        <v>2022-23</v>
      </c>
      <c r="N2" s="21" t="str">
        <f t="shared" si="0"/>
        <v>2023-24</v>
      </c>
      <c r="O2" s="21" t="str">
        <f t="shared" si="0"/>
        <v>2024-25</v>
      </c>
      <c r="P2" s="21" t="str">
        <f t="shared" si="0"/>
        <v>2025-26</v>
      </c>
      <c r="Q2" s="21" t="str">
        <f t="shared" si="0"/>
        <v>2026-27</v>
      </c>
      <c r="R2" s="21" t="str">
        <f t="shared" si="0"/>
        <v>2027-28</v>
      </c>
      <c r="S2" s="21" t="str">
        <f t="shared" si="0"/>
        <v>2028-29</v>
      </c>
      <c r="T2" s="21" t="str">
        <f t="shared" si="0"/>
        <v>2029-30</v>
      </c>
      <c r="U2" s="21" t="str">
        <f t="shared" si="0"/>
        <v>2030-31</v>
      </c>
      <c r="V2" s="21" t="str">
        <f t="shared" si="0"/>
        <v>2031-32</v>
      </c>
      <c r="W2" s="21" t="str">
        <f t="shared" si="0"/>
        <v>2032-33</v>
      </c>
      <c r="X2" s="21" t="str">
        <f t="shared" si="0"/>
        <v>2033-34</v>
      </c>
      <c r="Y2" s="21" t="str">
        <f t="shared" si="0"/>
        <v>2034-35</v>
      </c>
      <c r="Z2" s="21" t="str">
        <f t="shared" si="0"/>
        <v>2035-36</v>
      </c>
      <c r="AA2" s="21" t="str">
        <f t="shared" si="0"/>
        <v>2036-37</v>
      </c>
      <c r="AB2" s="21" t="str">
        <f t="shared" si="0"/>
        <v>2037-38</v>
      </c>
      <c r="AC2" s="21" t="str">
        <f t="shared" si="0"/>
        <v>2038-39</v>
      </c>
      <c r="AD2" s="21" t="str">
        <f t="shared" si="0"/>
        <v>2039-40</v>
      </c>
      <c r="AE2" s="21" t="str">
        <f t="shared" si="0"/>
        <v>2040-41</v>
      </c>
      <c r="AF2" s="21" t="str">
        <f t="shared" si="0"/>
        <v>2041-42</v>
      </c>
      <c r="AG2" s="21" t="str">
        <f t="shared" si="0"/>
        <v>2042-43</v>
      </c>
      <c r="AH2" s="21" t="str">
        <f t="shared" si="0"/>
        <v>2043-44</v>
      </c>
      <c r="AI2" s="21" t="str">
        <f t="shared" si="0"/>
        <v>2044-45</v>
      </c>
      <c r="AJ2" s="21" t="str">
        <f t="shared" si="0"/>
        <v>2045-46</v>
      </c>
      <c r="AK2" s="21" t="str">
        <f t="shared" si="0"/>
        <v>2046-47</v>
      </c>
      <c r="AL2" s="21" t="str">
        <f t="shared" si="0"/>
        <v>2047-48</v>
      </c>
      <c r="AM2" s="21" t="str">
        <f t="shared" si="0"/>
        <v>2048-49</v>
      </c>
      <c r="AN2" s="21" t="str">
        <f t="shared" si="0"/>
        <v>2049-50</v>
      </c>
      <c r="AO2" s="21" t="str">
        <f t="shared" si="0"/>
        <v>2050-51</v>
      </c>
      <c r="AP2" s="21" t="str">
        <f t="shared" si="0"/>
        <v>2051-52</v>
      </c>
      <c r="AQ2" s="21" t="str">
        <f t="shared" si="0"/>
        <v>2052-53</v>
      </c>
      <c r="AR2" s="21" t="str">
        <f t="shared" si="0"/>
        <v>2053-54</v>
      </c>
      <c r="AS2" s="21" t="str">
        <f t="shared" si="0"/>
        <v>2054-55</v>
      </c>
      <c r="AT2" s="21" t="str">
        <f t="shared" si="0"/>
        <v>2055-56</v>
      </c>
      <c r="AU2" s="21" t="str">
        <f t="shared" si="0"/>
        <v>2056-57</v>
      </c>
      <c r="AV2" s="21" t="str">
        <f t="shared" si="0"/>
        <v>2057-58</v>
      </c>
      <c r="AW2" s="21" t="str">
        <f t="shared" si="0"/>
        <v>2058-59</v>
      </c>
      <c r="AX2" s="21" t="str">
        <f t="shared" si="0"/>
        <v>2059-60</v>
      </c>
      <c r="AY2" s="21" t="str">
        <f t="shared" si="0"/>
        <v>2060-61</v>
      </c>
      <c r="AZ2" s="21" t="str">
        <f t="shared" si="0"/>
        <v>2061-62</v>
      </c>
      <c r="BA2" s="21" t="str">
        <f t="shared" si="0"/>
        <v>2062-63</v>
      </c>
      <c r="BB2" s="21" t="str">
        <f t="shared" si="0"/>
        <v>2063-64</v>
      </c>
      <c r="BC2" s="21" t="str">
        <f t="shared" si="0"/>
        <v>2064-65</v>
      </c>
      <c r="BD2" s="21" t="str">
        <f t="shared" si="0"/>
        <v>2065-66</v>
      </c>
      <c r="BE2" s="21" t="str">
        <f t="shared" si="0"/>
        <v>2066-67</v>
      </c>
      <c r="BF2" s="21" t="str">
        <f t="shared" si="0"/>
        <v>2067-68</v>
      </c>
      <c r="BG2" s="21" t="str">
        <f t="shared" si="0"/>
        <v>2068-69</v>
      </c>
      <c r="BH2" s="21" t="str">
        <f t="shared" si="0"/>
        <v>2069-70</v>
      </c>
      <c r="BI2" s="21" t="str">
        <f t="shared" si="0"/>
        <v>2070-71</v>
      </c>
      <c r="BJ2" s="21" t="str">
        <f t="shared" si="0"/>
        <v>2071-72</v>
      </c>
      <c r="BK2" s="21" t="str">
        <f t="shared" si="0"/>
        <v>2072-73</v>
      </c>
      <c r="BL2" s="21" t="str">
        <f t="shared" si="0"/>
        <v>2073-74</v>
      </c>
      <c r="BM2" s="21" t="str">
        <f t="shared" si="0"/>
        <v>2074-75</v>
      </c>
      <c r="BN2" s="21" t="str">
        <f t="shared" si="0"/>
        <v>2075-76</v>
      </c>
      <c r="BO2" s="21" t="str">
        <f t="shared" si="0"/>
        <v>2076-77</v>
      </c>
      <c r="BP2" s="21" t="str">
        <f t="shared" si="0"/>
        <v>2077-78</v>
      </c>
      <c r="BQ2" s="21" t="str">
        <f t="shared" si="0"/>
        <v>2078-79</v>
      </c>
      <c r="BR2" s="21" t="str">
        <f t="shared" si="0"/>
        <v>2079-80</v>
      </c>
      <c r="BS2" s="21" t="str">
        <f t="shared" si="0"/>
        <v>2080-81</v>
      </c>
      <c r="BT2" s="21" t="str">
        <f t="shared" si="0"/>
        <v>2081-82</v>
      </c>
      <c r="BU2" s="21" t="str">
        <f t="shared" si="0"/>
        <v>2082-83</v>
      </c>
      <c r="BV2" s="21" t="str">
        <f t="shared" si="0"/>
        <v>2083-84</v>
      </c>
      <c r="BW2" s="21" t="str">
        <f t="shared" ref="BW2:EH2" si="1" xml:space="preserve"> BW4 - 1 &amp; "-" &amp; RIGHT( BW4, 2 )</f>
        <v>2084-85</v>
      </c>
      <c r="BX2" s="21" t="str">
        <f t="shared" si="1"/>
        <v>2085-86</v>
      </c>
      <c r="BY2" s="21" t="str">
        <f t="shared" si="1"/>
        <v>2086-87</v>
      </c>
      <c r="BZ2" s="21" t="str">
        <f t="shared" si="1"/>
        <v>2087-88</v>
      </c>
      <c r="CA2" s="21" t="str">
        <f t="shared" si="1"/>
        <v>2088-89</v>
      </c>
      <c r="CB2" s="21" t="str">
        <f t="shared" si="1"/>
        <v>2089-90</v>
      </c>
      <c r="CC2" s="21" t="str">
        <f t="shared" si="1"/>
        <v>2090-91</v>
      </c>
      <c r="CD2" s="21" t="str">
        <f t="shared" si="1"/>
        <v>2091-92</v>
      </c>
      <c r="CE2" s="21" t="str">
        <f t="shared" si="1"/>
        <v>2092-93</v>
      </c>
      <c r="CF2" s="21" t="str">
        <f t="shared" si="1"/>
        <v>2093-94</v>
      </c>
      <c r="CG2" s="21" t="str">
        <f t="shared" si="1"/>
        <v>2094-95</v>
      </c>
      <c r="CH2" s="21" t="str">
        <f t="shared" si="1"/>
        <v>2095-96</v>
      </c>
      <c r="CI2" s="21" t="str">
        <f t="shared" si="1"/>
        <v>2096-97</v>
      </c>
      <c r="CJ2" s="21" t="str">
        <f t="shared" si="1"/>
        <v>2097-98</v>
      </c>
      <c r="CK2" s="21" t="str">
        <f t="shared" si="1"/>
        <v>2098-99</v>
      </c>
      <c r="CL2" s="21" t="str">
        <f t="shared" si="1"/>
        <v>2099-00</v>
      </c>
      <c r="CM2" s="21" t="str">
        <f t="shared" si="1"/>
        <v>2100-01</v>
      </c>
      <c r="CN2" s="21" t="str">
        <f t="shared" si="1"/>
        <v>2101-02</v>
      </c>
      <c r="CO2" s="21" t="str">
        <f t="shared" si="1"/>
        <v>2102-03</v>
      </c>
      <c r="CP2" s="21" t="str">
        <f t="shared" si="1"/>
        <v>2103-04</v>
      </c>
      <c r="CQ2" s="21" t="str">
        <f t="shared" si="1"/>
        <v>2104-05</v>
      </c>
      <c r="CR2" s="21" t="str">
        <f t="shared" si="1"/>
        <v>2105-06</v>
      </c>
      <c r="CS2" s="21" t="str">
        <f t="shared" si="1"/>
        <v>2106-07</v>
      </c>
      <c r="CT2" s="21" t="str">
        <f t="shared" si="1"/>
        <v>2107-08</v>
      </c>
      <c r="CU2" s="21" t="str">
        <f t="shared" si="1"/>
        <v>2108-09</v>
      </c>
      <c r="CV2" s="21" t="str">
        <f t="shared" si="1"/>
        <v>2109-10</v>
      </c>
      <c r="CW2" s="21" t="str">
        <f t="shared" si="1"/>
        <v>2110-11</v>
      </c>
      <c r="CX2" s="21" t="str">
        <f t="shared" si="1"/>
        <v>2111-12</v>
      </c>
      <c r="CY2" s="21" t="str">
        <f t="shared" si="1"/>
        <v>2112-13</v>
      </c>
      <c r="CZ2" s="21" t="str">
        <f t="shared" si="1"/>
        <v>2113-14</v>
      </c>
      <c r="DA2" s="21" t="str">
        <f t="shared" si="1"/>
        <v>2114-15</v>
      </c>
      <c r="DB2" s="21" t="str">
        <f t="shared" si="1"/>
        <v>2115-16</v>
      </c>
      <c r="DC2" s="21" t="str">
        <f t="shared" si="1"/>
        <v>2116-17</v>
      </c>
      <c r="DD2" s="21" t="str">
        <f t="shared" si="1"/>
        <v>2117-18</v>
      </c>
      <c r="DE2" s="21" t="str">
        <f t="shared" si="1"/>
        <v>2118-19</v>
      </c>
      <c r="DF2" s="21" t="str">
        <f t="shared" si="1"/>
        <v>2119-20</v>
      </c>
      <c r="DG2" s="21" t="str">
        <f t="shared" si="1"/>
        <v>2120-21</v>
      </c>
      <c r="DH2" s="21" t="str">
        <f t="shared" si="1"/>
        <v>2121-22</v>
      </c>
      <c r="DI2" s="21" t="str">
        <f t="shared" si="1"/>
        <v>2122-23</v>
      </c>
      <c r="DJ2" s="21" t="str">
        <f t="shared" si="1"/>
        <v>2123-24</v>
      </c>
      <c r="DK2" s="21" t="str">
        <f t="shared" si="1"/>
        <v>2124-25</v>
      </c>
      <c r="DL2" s="21" t="str">
        <f t="shared" si="1"/>
        <v>2125-26</v>
      </c>
      <c r="DM2" s="21" t="str">
        <f t="shared" si="1"/>
        <v>2126-27</v>
      </c>
      <c r="DN2" s="21" t="str">
        <f t="shared" si="1"/>
        <v>2127-28</v>
      </c>
      <c r="DO2" s="21" t="str">
        <f t="shared" si="1"/>
        <v>2128-29</v>
      </c>
      <c r="DP2" s="21" t="str">
        <f t="shared" si="1"/>
        <v>2129-30</v>
      </c>
      <c r="DQ2" s="21" t="str">
        <f t="shared" si="1"/>
        <v>2130-31</v>
      </c>
      <c r="DR2" s="21" t="str">
        <f t="shared" si="1"/>
        <v>2131-32</v>
      </c>
      <c r="DS2" s="21" t="str">
        <f t="shared" si="1"/>
        <v>2132-33</v>
      </c>
      <c r="DT2" s="21" t="str">
        <f t="shared" si="1"/>
        <v>2133-34</v>
      </c>
      <c r="DU2" s="21" t="str">
        <f t="shared" si="1"/>
        <v>2134-35</v>
      </c>
      <c r="DV2" s="21" t="str">
        <f t="shared" si="1"/>
        <v>2135-36</v>
      </c>
      <c r="DW2" s="21" t="str">
        <f t="shared" si="1"/>
        <v>2136-37</v>
      </c>
      <c r="DX2" s="21" t="str">
        <f t="shared" si="1"/>
        <v>2137-38</v>
      </c>
      <c r="DY2" s="21" t="str">
        <f t="shared" si="1"/>
        <v>2138-39</v>
      </c>
      <c r="DZ2" s="21" t="str">
        <f t="shared" si="1"/>
        <v>2139-40</v>
      </c>
      <c r="EA2" s="21" t="str">
        <f t="shared" si="1"/>
        <v>2140-41</v>
      </c>
      <c r="EB2" s="21" t="str">
        <f t="shared" si="1"/>
        <v>2141-42</v>
      </c>
      <c r="EC2" s="21" t="str">
        <f t="shared" si="1"/>
        <v>2142-43</v>
      </c>
      <c r="ED2" s="21" t="str">
        <f t="shared" si="1"/>
        <v>2143-44</v>
      </c>
      <c r="EE2" s="21" t="str">
        <f t="shared" si="1"/>
        <v>2144-45</v>
      </c>
      <c r="EF2" s="21" t="str">
        <f t="shared" si="1"/>
        <v>2145-46</v>
      </c>
      <c r="EG2" s="21" t="str">
        <f t="shared" si="1"/>
        <v>2146-47</v>
      </c>
      <c r="EH2" s="21" t="str">
        <f t="shared" si="1"/>
        <v>2147-48</v>
      </c>
      <c r="EI2" s="21" t="str">
        <f t="shared" ref="EI2:GT2" si="2" xml:space="preserve"> EI4 - 1 &amp; "-" &amp; RIGHT( EI4, 2 )</f>
        <v>2148-49</v>
      </c>
      <c r="EJ2" s="21" t="str">
        <f t="shared" si="2"/>
        <v>2149-50</v>
      </c>
      <c r="EK2" s="21" t="str">
        <f t="shared" si="2"/>
        <v>2150-51</v>
      </c>
      <c r="EL2" s="21" t="str">
        <f t="shared" si="2"/>
        <v>2151-52</v>
      </c>
      <c r="EM2" s="21" t="str">
        <f t="shared" si="2"/>
        <v>2152-53</v>
      </c>
      <c r="EN2" s="21" t="str">
        <f t="shared" si="2"/>
        <v>2153-54</v>
      </c>
      <c r="EO2" s="21" t="str">
        <f t="shared" si="2"/>
        <v>2154-55</v>
      </c>
      <c r="EP2" s="21" t="str">
        <f t="shared" si="2"/>
        <v>2155-56</v>
      </c>
      <c r="EQ2" s="21" t="str">
        <f t="shared" si="2"/>
        <v>2156-57</v>
      </c>
      <c r="ER2" s="21" t="str">
        <f t="shared" si="2"/>
        <v>2157-58</v>
      </c>
      <c r="ES2" s="21" t="str">
        <f t="shared" si="2"/>
        <v>2158-59</v>
      </c>
      <c r="ET2" s="21" t="str">
        <f t="shared" si="2"/>
        <v>2159-60</v>
      </c>
      <c r="EU2" s="21" t="str">
        <f t="shared" si="2"/>
        <v>2160-61</v>
      </c>
      <c r="EV2" s="21" t="str">
        <f t="shared" si="2"/>
        <v>2161-62</v>
      </c>
      <c r="EW2" s="21" t="str">
        <f t="shared" si="2"/>
        <v>2162-63</v>
      </c>
      <c r="EX2" s="21" t="str">
        <f t="shared" si="2"/>
        <v>2163-64</v>
      </c>
      <c r="EY2" s="21" t="str">
        <f t="shared" si="2"/>
        <v>2164-65</v>
      </c>
      <c r="EZ2" s="21" t="str">
        <f t="shared" si="2"/>
        <v>2165-66</v>
      </c>
      <c r="FA2" s="21" t="str">
        <f t="shared" si="2"/>
        <v>2166-67</v>
      </c>
      <c r="FB2" s="21" t="str">
        <f t="shared" si="2"/>
        <v>2167-68</v>
      </c>
      <c r="FC2" s="21" t="str">
        <f t="shared" si="2"/>
        <v>2168-69</v>
      </c>
      <c r="FD2" s="21" t="str">
        <f t="shared" si="2"/>
        <v>2169-70</v>
      </c>
      <c r="FE2" s="21" t="str">
        <f t="shared" si="2"/>
        <v>2170-71</v>
      </c>
      <c r="FF2" s="21" t="str">
        <f t="shared" si="2"/>
        <v>2171-72</v>
      </c>
      <c r="FG2" s="21" t="str">
        <f t="shared" si="2"/>
        <v>2172-73</v>
      </c>
      <c r="FH2" s="21" t="str">
        <f t="shared" si="2"/>
        <v>2173-74</v>
      </c>
      <c r="FI2" s="21" t="str">
        <f t="shared" si="2"/>
        <v>2174-75</v>
      </c>
      <c r="FJ2" s="21" t="str">
        <f t="shared" si="2"/>
        <v>2175-76</v>
      </c>
      <c r="FK2" s="21" t="str">
        <f t="shared" si="2"/>
        <v>2176-77</v>
      </c>
      <c r="FL2" s="21" t="str">
        <f t="shared" si="2"/>
        <v>2177-78</v>
      </c>
      <c r="FM2" s="21" t="str">
        <f t="shared" si="2"/>
        <v>2178-79</v>
      </c>
      <c r="FN2" s="21" t="str">
        <f t="shared" si="2"/>
        <v>2179-80</v>
      </c>
      <c r="FO2" s="21" t="str">
        <f t="shared" si="2"/>
        <v>2180-81</v>
      </c>
      <c r="FP2" s="21" t="str">
        <f t="shared" si="2"/>
        <v>2181-82</v>
      </c>
      <c r="FQ2" s="21" t="str">
        <f t="shared" si="2"/>
        <v>2182-83</v>
      </c>
      <c r="FR2" s="21" t="str">
        <f t="shared" si="2"/>
        <v>2183-84</v>
      </c>
      <c r="FS2" s="21" t="str">
        <f t="shared" si="2"/>
        <v>2184-85</v>
      </c>
      <c r="FT2" s="21" t="str">
        <f t="shared" si="2"/>
        <v>2185-86</v>
      </c>
      <c r="FU2" s="21" t="str">
        <f t="shared" si="2"/>
        <v>2186-87</v>
      </c>
      <c r="FV2" s="21" t="str">
        <f t="shared" si="2"/>
        <v>2187-88</v>
      </c>
      <c r="FW2" s="21" t="str">
        <f t="shared" si="2"/>
        <v>2188-89</v>
      </c>
      <c r="FX2" s="21" t="str">
        <f t="shared" si="2"/>
        <v>2189-90</v>
      </c>
      <c r="FY2" s="21" t="str">
        <f t="shared" si="2"/>
        <v>2190-91</v>
      </c>
      <c r="FZ2" s="21" t="str">
        <f t="shared" si="2"/>
        <v>2191-92</v>
      </c>
      <c r="GA2" s="21" t="str">
        <f t="shared" si="2"/>
        <v>2192-93</v>
      </c>
      <c r="GB2" s="21" t="str">
        <f t="shared" si="2"/>
        <v>2193-94</v>
      </c>
      <c r="GC2" s="21" t="str">
        <f t="shared" si="2"/>
        <v>2194-95</v>
      </c>
      <c r="GD2" s="21" t="str">
        <f t="shared" si="2"/>
        <v>2195-96</v>
      </c>
      <c r="GE2" s="21" t="str">
        <f t="shared" si="2"/>
        <v>2196-97</v>
      </c>
      <c r="GF2" s="21" t="str">
        <f t="shared" si="2"/>
        <v>2197-98</v>
      </c>
      <c r="GG2" s="21" t="str">
        <f t="shared" si="2"/>
        <v>2198-99</v>
      </c>
      <c r="GH2" s="21" t="str">
        <f t="shared" si="2"/>
        <v>2199-00</v>
      </c>
      <c r="GI2" s="21" t="str">
        <f t="shared" si="2"/>
        <v>2200-01</v>
      </c>
      <c r="GJ2" s="21" t="str">
        <f t="shared" si="2"/>
        <v>2201-02</v>
      </c>
      <c r="GK2" s="21" t="str">
        <f t="shared" si="2"/>
        <v>2202-03</v>
      </c>
      <c r="GL2" s="21" t="str">
        <f t="shared" si="2"/>
        <v>2203-04</v>
      </c>
      <c r="GM2" s="21" t="str">
        <f t="shared" si="2"/>
        <v>2204-05</v>
      </c>
      <c r="GN2" s="21" t="str">
        <f t="shared" si="2"/>
        <v>2205-06</v>
      </c>
      <c r="GO2" s="21" t="str">
        <f t="shared" si="2"/>
        <v>2206-07</v>
      </c>
      <c r="GP2" s="21" t="str">
        <f t="shared" si="2"/>
        <v>2207-08</v>
      </c>
      <c r="GQ2" s="21" t="str">
        <f t="shared" si="2"/>
        <v>2208-09</v>
      </c>
      <c r="GR2" s="21" t="str">
        <f t="shared" si="2"/>
        <v>2209-10</v>
      </c>
      <c r="GS2" s="21" t="str">
        <f t="shared" si="2"/>
        <v>2210-11</v>
      </c>
      <c r="GT2" s="21" t="str">
        <f t="shared" si="2"/>
        <v>2211-12</v>
      </c>
      <c r="GU2" s="21" t="str">
        <f t="shared" ref="GU2:HC2" si="3" xml:space="preserve"> GU4 - 1 &amp; "-" &amp; RIGHT( GU4, 2 )</f>
        <v>2212-13</v>
      </c>
      <c r="GV2" s="21" t="str">
        <f t="shared" si="3"/>
        <v>2213-14</v>
      </c>
      <c r="GW2" s="21" t="str">
        <f t="shared" si="3"/>
        <v>2214-15</v>
      </c>
      <c r="GX2" s="21" t="str">
        <f t="shared" si="3"/>
        <v>2215-16</v>
      </c>
      <c r="GY2" s="21" t="str">
        <f t="shared" si="3"/>
        <v>2216-17</v>
      </c>
      <c r="GZ2" s="21" t="str">
        <f t="shared" si="3"/>
        <v>2217-18</v>
      </c>
      <c r="HA2" s="21" t="str">
        <f t="shared" si="3"/>
        <v>2218-19</v>
      </c>
      <c r="HB2" s="21" t="str">
        <f t="shared" si="3"/>
        <v>2219-20</v>
      </c>
      <c r="HC2" s="21" t="str">
        <f t="shared" si="3"/>
        <v>2220-21</v>
      </c>
    </row>
    <row r="3" spans="1:211" ht="3" customHeight="1" thickTop="1" x14ac:dyDescent="0.2">
      <c r="A3" s="7"/>
      <c r="B3" s="14"/>
      <c r="C3" s="7"/>
      <c r="D3" s="15"/>
      <c r="E3" s="16"/>
      <c r="F3" s="17"/>
      <c r="G3" s="16"/>
      <c r="H3" s="63"/>
      <c r="I3" s="16"/>
      <c r="J3" s="13"/>
      <c r="K3" s="16"/>
    </row>
    <row r="4" spans="1:211" s="25" customFormat="1" x14ac:dyDescent="0.2">
      <c r="E4" s="25" t="s">
        <v>2</v>
      </c>
      <c r="G4" s="26">
        <f xml:space="preserve"> InpC!G5</f>
        <v>2021</v>
      </c>
      <c r="H4" s="196"/>
      <c r="I4"/>
      <c r="K4" s="27">
        <f t="shared" ref="K4:BV4" si="4" xml:space="preserve"> IF( J4 = 0, $G4, J4 + 1 )</f>
        <v>2021</v>
      </c>
      <c r="L4" s="27">
        <f t="shared" si="4"/>
        <v>2022</v>
      </c>
      <c r="M4" s="27">
        <f t="shared" si="4"/>
        <v>2023</v>
      </c>
      <c r="N4" s="27">
        <f t="shared" si="4"/>
        <v>2024</v>
      </c>
      <c r="O4" s="27">
        <f t="shared" si="4"/>
        <v>2025</v>
      </c>
      <c r="P4" s="27">
        <f t="shared" si="4"/>
        <v>2026</v>
      </c>
      <c r="Q4" s="27">
        <f t="shared" si="4"/>
        <v>2027</v>
      </c>
      <c r="R4" s="27">
        <f t="shared" si="4"/>
        <v>2028</v>
      </c>
      <c r="S4" s="27">
        <f t="shared" si="4"/>
        <v>2029</v>
      </c>
      <c r="T4" s="27">
        <f t="shared" si="4"/>
        <v>2030</v>
      </c>
      <c r="U4" s="27">
        <f t="shared" si="4"/>
        <v>2031</v>
      </c>
      <c r="V4" s="27">
        <f t="shared" si="4"/>
        <v>2032</v>
      </c>
      <c r="W4" s="27">
        <f t="shared" si="4"/>
        <v>2033</v>
      </c>
      <c r="X4" s="27">
        <f t="shared" si="4"/>
        <v>2034</v>
      </c>
      <c r="Y4" s="27">
        <f t="shared" si="4"/>
        <v>2035</v>
      </c>
      <c r="Z4" s="27">
        <f t="shared" si="4"/>
        <v>2036</v>
      </c>
      <c r="AA4" s="27">
        <f t="shared" si="4"/>
        <v>2037</v>
      </c>
      <c r="AB4" s="27">
        <f t="shared" si="4"/>
        <v>2038</v>
      </c>
      <c r="AC4" s="27">
        <f t="shared" si="4"/>
        <v>2039</v>
      </c>
      <c r="AD4" s="27">
        <f t="shared" si="4"/>
        <v>2040</v>
      </c>
      <c r="AE4" s="27">
        <f t="shared" si="4"/>
        <v>2041</v>
      </c>
      <c r="AF4" s="27">
        <f t="shared" si="4"/>
        <v>2042</v>
      </c>
      <c r="AG4" s="27">
        <f t="shared" si="4"/>
        <v>2043</v>
      </c>
      <c r="AH4" s="27">
        <f t="shared" si="4"/>
        <v>2044</v>
      </c>
      <c r="AI4" s="27">
        <f t="shared" si="4"/>
        <v>2045</v>
      </c>
      <c r="AJ4" s="27">
        <f t="shared" si="4"/>
        <v>2046</v>
      </c>
      <c r="AK4" s="27">
        <f t="shared" si="4"/>
        <v>2047</v>
      </c>
      <c r="AL4" s="27">
        <f t="shared" si="4"/>
        <v>2048</v>
      </c>
      <c r="AM4" s="27">
        <f t="shared" si="4"/>
        <v>2049</v>
      </c>
      <c r="AN4" s="27">
        <f t="shared" si="4"/>
        <v>2050</v>
      </c>
      <c r="AO4" s="27">
        <f t="shared" si="4"/>
        <v>2051</v>
      </c>
      <c r="AP4" s="27">
        <f t="shared" si="4"/>
        <v>2052</v>
      </c>
      <c r="AQ4" s="27">
        <f t="shared" si="4"/>
        <v>2053</v>
      </c>
      <c r="AR4" s="27">
        <f t="shared" si="4"/>
        <v>2054</v>
      </c>
      <c r="AS4" s="27">
        <f t="shared" si="4"/>
        <v>2055</v>
      </c>
      <c r="AT4" s="27">
        <f t="shared" si="4"/>
        <v>2056</v>
      </c>
      <c r="AU4" s="27">
        <f t="shared" si="4"/>
        <v>2057</v>
      </c>
      <c r="AV4" s="27">
        <f t="shared" si="4"/>
        <v>2058</v>
      </c>
      <c r="AW4" s="27">
        <f t="shared" si="4"/>
        <v>2059</v>
      </c>
      <c r="AX4" s="27">
        <f t="shared" si="4"/>
        <v>2060</v>
      </c>
      <c r="AY4" s="27">
        <f t="shared" si="4"/>
        <v>2061</v>
      </c>
      <c r="AZ4" s="27">
        <f t="shared" si="4"/>
        <v>2062</v>
      </c>
      <c r="BA4" s="27">
        <f t="shared" si="4"/>
        <v>2063</v>
      </c>
      <c r="BB4" s="27">
        <f t="shared" si="4"/>
        <v>2064</v>
      </c>
      <c r="BC4" s="27">
        <f t="shared" si="4"/>
        <v>2065</v>
      </c>
      <c r="BD4" s="27">
        <f t="shared" si="4"/>
        <v>2066</v>
      </c>
      <c r="BE4" s="27">
        <f t="shared" si="4"/>
        <v>2067</v>
      </c>
      <c r="BF4" s="27">
        <f t="shared" si="4"/>
        <v>2068</v>
      </c>
      <c r="BG4" s="27">
        <f t="shared" si="4"/>
        <v>2069</v>
      </c>
      <c r="BH4" s="27">
        <f t="shared" si="4"/>
        <v>2070</v>
      </c>
      <c r="BI4" s="27">
        <f t="shared" si="4"/>
        <v>2071</v>
      </c>
      <c r="BJ4" s="27">
        <f t="shared" si="4"/>
        <v>2072</v>
      </c>
      <c r="BK4" s="27">
        <f t="shared" si="4"/>
        <v>2073</v>
      </c>
      <c r="BL4" s="27">
        <f t="shared" si="4"/>
        <v>2074</v>
      </c>
      <c r="BM4" s="27">
        <f t="shared" si="4"/>
        <v>2075</v>
      </c>
      <c r="BN4" s="27">
        <f t="shared" si="4"/>
        <v>2076</v>
      </c>
      <c r="BO4" s="27">
        <f t="shared" si="4"/>
        <v>2077</v>
      </c>
      <c r="BP4" s="27">
        <f t="shared" si="4"/>
        <v>2078</v>
      </c>
      <c r="BQ4" s="27">
        <f t="shared" si="4"/>
        <v>2079</v>
      </c>
      <c r="BR4" s="27">
        <f t="shared" si="4"/>
        <v>2080</v>
      </c>
      <c r="BS4" s="27">
        <f t="shared" si="4"/>
        <v>2081</v>
      </c>
      <c r="BT4" s="27">
        <f t="shared" si="4"/>
        <v>2082</v>
      </c>
      <c r="BU4" s="27">
        <f t="shared" si="4"/>
        <v>2083</v>
      </c>
      <c r="BV4" s="27">
        <f t="shared" si="4"/>
        <v>2084</v>
      </c>
      <c r="BW4" s="27">
        <f t="shared" ref="BW4:EH4" si="5" xml:space="preserve"> IF( BV4 = 0, $G4, BV4 + 1 )</f>
        <v>2085</v>
      </c>
      <c r="BX4" s="27">
        <f t="shared" si="5"/>
        <v>2086</v>
      </c>
      <c r="BY4" s="27">
        <f t="shared" si="5"/>
        <v>2087</v>
      </c>
      <c r="BZ4" s="27">
        <f t="shared" si="5"/>
        <v>2088</v>
      </c>
      <c r="CA4" s="27">
        <f t="shared" si="5"/>
        <v>2089</v>
      </c>
      <c r="CB4" s="27">
        <f t="shared" si="5"/>
        <v>2090</v>
      </c>
      <c r="CC4" s="27">
        <f t="shared" si="5"/>
        <v>2091</v>
      </c>
      <c r="CD4" s="27">
        <f t="shared" si="5"/>
        <v>2092</v>
      </c>
      <c r="CE4" s="27">
        <f t="shared" si="5"/>
        <v>2093</v>
      </c>
      <c r="CF4" s="27">
        <f t="shared" si="5"/>
        <v>2094</v>
      </c>
      <c r="CG4" s="27">
        <f t="shared" si="5"/>
        <v>2095</v>
      </c>
      <c r="CH4" s="27">
        <f t="shared" si="5"/>
        <v>2096</v>
      </c>
      <c r="CI4" s="27">
        <f t="shared" si="5"/>
        <v>2097</v>
      </c>
      <c r="CJ4" s="27">
        <f t="shared" si="5"/>
        <v>2098</v>
      </c>
      <c r="CK4" s="27">
        <f t="shared" si="5"/>
        <v>2099</v>
      </c>
      <c r="CL4" s="27">
        <f t="shared" si="5"/>
        <v>2100</v>
      </c>
      <c r="CM4" s="27">
        <f t="shared" si="5"/>
        <v>2101</v>
      </c>
      <c r="CN4" s="27">
        <f t="shared" si="5"/>
        <v>2102</v>
      </c>
      <c r="CO4" s="27">
        <f t="shared" si="5"/>
        <v>2103</v>
      </c>
      <c r="CP4" s="27">
        <f t="shared" si="5"/>
        <v>2104</v>
      </c>
      <c r="CQ4" s="27">
        <f t="shared" si="5"/>
        <v>2105</v>
      </c>
      <c r="CR4" s="27">
        <f t="shared" si="5"/>
        <v>2106</v>
      </c>
      <c r="CS4" s="27">
        <f t="shared" si="5"/>
        <v>2107</v>
      </c>
      <c r="CT4" s="27">
        <f t="shared" si="5"/>
        <v>2108</v>
      </c>
      <c r="CU4" s="27">
        <f t="shared" si="5"/>
        <v>2109</v>
      </c>
      <c r="CV4" s="27">
        <f t="shared" si="5"/>
        <v>2110</v>
      </c>
      <c r="CW4" s="27">
        <f t="shared" si="5"/>
        <v>2111</v>
      </c>
      <c r="CX4" s="27">
        <f t="shared" si="5"/>
        <v>2112</v>
      </c>
      <c r="CY4" s="27">
        <f t="shared" si="5"/>
        <v>2113</v>
      </c>
      <c r="CZ4" s="27">
        <f t="shared" si="5"/>
        <v>2114</v>
      </c>
      <c r="DA4" s="27">
        <f t="shared" si="5"/>
        <v>2115</v>
      </c>
      <c r="DB4" s="27">
        <f t="shared" si="5"/>
        <v>2116</v>
      </c>
      <c r="DC4" s="27">
        <f t="shared" si="5"/>
        <v>2117</v>
      </c>
      <c r="DD4" s="27">
        <f t="shared" si="5"/>
        <v>2118</v>
      </c>
      <c r="DE4" s="27">
        <f t="shared" si="5"/>
        <v>2119</v>
      </c>
      <c r="DF4" s="27">
        <f t="shared" si="5"/>
        <v>2120</v>
      </c>
      <c r="DG4" s="27">
        <f t="shared" si="5"/>
        <v>2121</v>
      </c>
      <c r="DH4" s="27">
        <f t="shared" si="5"/>
        <v>2122</v>
      </c>
      <c r="DI4" s="27">
        <f t="shared" si="5"/>
        <v>2123</v>
      </c>
      <c r="DJ4" s="27">
        <f t="shared" si="5"/>
        <v>2124</v>
      </c>
      <c r="DK4" s="27">
        <f t="shared" si="5"/>
        <v>2125</v>
      </c>
      <c r="DL4" s="27">
        <f t="shared" si="5"/>
        <v>2126</v>
      </c>
      <c r="DM4" s="27">
        <f t="shared" si="5"/>
        <v>2127</v>
      </c>
      <c r="DN4" s="27">
        <f t="shared" si="5"/>
        <v>2128</v>
      </c>
      <c r="DO4" s="27">
        <f t="shared" si="5"/>
        <v>2129</v>
      </c>
      <c r="DP4" s="27">
        <f t="shared" si="5"/>
        <v>2130</v>
      </c>
      <c r="DQ4" s="27">
        <f t="shared" si="5"/>
        <v>2131</v>
      </c>
      <c r="DR4" s="27">
        <f t="shared" si="5"/>
        <v>2132</v>
      </c>
      <c r="DS4" s="27">
        <f t="shared" si="5"/>
        <v>2133</v>
      </c>
      <c r="DT4" s="27">
        <f t="shared" si="5"/>
        <v>2134</v>
      </c>
      <c r="DU4" s="27">
        <f t="shared" si="5"/>
        <v>2135</v>
      </c>
      <c r="DV4" s="27">
        <f t="shared" si="5"/>
        <v>2136</v>
      </c>
      <c r="DW4" s="27">
        <f t="shared" si="5"/>
        <v>2137</v>
      </c>
      <c r="DX4" s="27">
        <f t="shared" si="5"/>
        <v>2138</v>
      </c>
      <c r="DY4" s="27">
        <f t="shared" si="5"/>
        <v>2139</v>
      </c>
      <c r="DZ4" s="27">
        <f t="shared" si="5"/>
        <v>2140</v>
      </c>
      <c r="EA4" s="27">
        <f t="shared" si="5"/>
        <v>2141</v>
      </c>
      <c r="EB4" s="27">
        <f t="shared" si="5"/>
        <v>2142</v>
      </c>
      <c r="EC4" s="27">
        <f t="shared" si="5"/>
        <v>2143</v>
      </c>
      <c r="ED4" s="27">
        <f t="shared" si="5"/>
        <v>2144</v>
      </c>
      <c r="EE4" s="27">
        <f t="shared" si="5"/>
        <v>2145</v>
      </c>
      <c r="EF4" s="27">
        <f t="shared" si="5"/>
        <v>2146</v>
      </c>
      <c r="EG4" s="27">
        <f t="shared" si="5"/>
        <v>2147</v>
      </c>
      <c r="EH4" s="27">
        <f t="shared" si="5"/>
        <v>2148</v>
      </c>
      <c r="EI4" s="27">
        <f t="shared" ref="EI4:GT4" si="6" xml:space="preserve"> IF( EH4 = 0, $G4, EH4 + 1 )</f>
        <v>2149</v>
      </c>
      <c r="EJ4" s="27">
        <f t="shared" si="6"/>
        <v>2150</v>
      </c>
      <c r="EK4" s="27">
        <f t="shared" si="6"/>
        <v>2151</v>
      </c>
      <c r="EL4" s="27">
        <f t="shared" si="6"/>
        <v>2152</v>
      </c>
      <c r="EM4" s="27">
        <f t="shared" si="6"/>
        <v>2153</v>
      </c>
      <c r="EN4" s="27">
        <f t="shared" si="6"/>
        <v>2154</v>
      </c>
      <c r="EO4" s="27">
        <f t="shared" si="6"/>
        <v>2155</v>
      </c>
      <c r="EP4" s="27">
        <f t="shared" si="6"/>
        <v>2156</v>
      </c>
      <c r="EQ4" s="27">
        <f t="shared" si="6"/>
        <v>2157</v>
      </c>
      <c r="ER4" s="27">
        <f t="shared" si="6"/>
        <v>2158</v>
      </c>
      <c r="ES4" s="27">
        <f t="shared" si="6"/>
        <v>2159</v>
      </c>
      <c r="ET4" s="27">
        <f t="shared" si="6"/>
        <v>2160</v>
      </c>
      <c r="EU4" s="27">
        <f t="shared" si="6"/>
        <v>2161</v>
      </c>
      <c r="EV4" s="27">
        <f t="shared" si="6"/>
        <v>2162</v>
      </c>
      <c r="EW4" s="27">
        <f t="shared" si="6"/>
        <v>2163</v>
      </c>
      <c r="EX4" s="27">
        <f t="shared" si="6"/>
        <v>2164</v>
      </c>
      <c r="EY4" s="27">
        <f t="shared" si="6"/>
        <v>2165</v>
      </c>
      <c r="EZ4" s="27">
        <f t="shared" si="6"/>
        <v>2166</v>
      </c>
      <c r="FA4" s="27">
        <f t="shared" si="6"/>
        <v>2167</v>
      </c>
      <c r="FB4" s="27">
        <f t="shared" si="6"/>
        <v>2168</v>
      </c>
      <c r="FC4" s="27">
        <f t="shared" si="6"/>
        <v>2169</v>
      </c>
      <c r="FD4" s="27">
        <f t="shared" si="6"/>
        <v>2170</v>
      </c>
      <c r="FE4" s="27">
        <f t="shared" si="6"/>
        <v>2171</v>
      </c>
      <c r="FF4" s="27">
        <f t="shared" si="6"/>
        <v>2172</v>
      </c>
      <c r="FG4" s="27">
        <f t="shared" si="6"/>
        <v>2173</v>
      </c>
      <c r="FH4" s="27">
        <f t="shared" si="6"/>
        <v>2174</v>
      </c>
      <c r="FI4" s="27">
        <f t="shared" si="6"/>
        <v>2175</v>
      </c>
      <c r="FJ4" s="27">
        <f t="shared" si="6"/>
        <v>2176</v>
      </c>
      <c r="FK4" s="27">
        <f t="shared" si="6"/>
        <v>2177</v>
      </c>
      <c r="FL4" s="27">
        <f t="shared" si="6"/>
        <v>2178</v>
      </c>
      <c r="FM4" s="27">
        <f t="shared" si="6"/>
        <v>2179</v>
      </c>
      <c r="FN4" s="27">
        <f t="shared" si="6"/>
        <v>2180</v>
      </c>
      <c r="FO4" s="27">
        <f t="shared" si="6"/>
        <v>2181</v>
      </c>
      <c r="FP4" s="27">
        <f t="shared" si="6"/>
        <v>2182</v>
      </c>
      <c r="FQ4" s="27">
        <f t="shared" si="6"/>
        <v>2183</v>
      </c>
      <c r="FR4" s="27">
        <f t="shared" si="6"/>
        <v>2184</v>
      </c>
      <c r="FS4" s="27">
        <f t="shared" si="6"/>
        <v>2185</v>
      </c>
      <c r="FT4" s="27">
        <f t="shared" si="6"/>
        <v>2186</v>
      </c>
      <c r="FU4" s="27">
        <f t="shared" si="6"/>
        <v>2187</v>
      </c>
      <c r="FV4" s="27">
        <f t="shared" si="6"/>
        <v>2188</v>
      </c>
      <c r="FW4" s="27">
        <f t="shared" si="6"/>
        <v>2189</v>
      </c>
      <c r="FX4" s="27">
        <f t="shared" si="6"/>
        <v>2190</v>
      </c>
      <c r="FY4" s="27">
        <f t="shared" si="6"/>
        <v>2191</v>
      </c>
      <c r="FZ4" s="27">
        <f t="shared" si="6"/>
        <v>2192</v>
      </c>
      <c r="GA4" s="27">
        <f t="shared" si="6"/>
        <v>2193</v>
      </c>
      <c r="GB4" s="27">
        <f t="shared" si="6"/>
        <v>2194</v>
      </c>
      <c r="GC4" s="27">
        <f t="shared" si="6"/>
        <v>2195</v>
      </c>
      <c r="GD4" s="27">
        <f t="shared" si="6"/>
        <v>2196</v>
      </c>
      <c r="GE4" s="27">
        <f t="shared" si="6"/>
        <v>2197</v>
      </c>
      <c r="GF4" s="27">
        <f t="shared" si="6"/>
        <v>2198</v>
      </c>
      <c r="GG4" s="27">
        <f t="shared" si="6"/>
        <v>2199</v>
      </c>
      <c r="GH4" s="27">
        <f t="shared" si="6"/>
        <v>2200</v>
      </c>
      <c r="GI4" s="27">
        <f t="shared" si="6"/>
        <v>2201</v>
      </c>
      <c r="GJ4" s="27">
        <f t="shared" si="6"/>
        <v>2202</v>
      </c>
      <c r="GK4" s="27">
        <f t="shared" si="6"/>
        <v>2203</v>
      </c>
      <c r="GL4" s="27">
        <f t="shared" si="6"/>
        <v>2204</v>
      </c>
      <c r="GM4" s="27">
        <f t="shared" si="6"/>
        <v>2205</v>
      </c>
      <c r="GN4" s="27">
        <f t="shared" si="6"/>
        <v>2206</v>
      </c>
      <c r="GO4" s="27">
        <f t="shared" si="6"/>
        <v>2207</v>
      </c>
      <c r="GP4" s="27">
        <f t="shared" si="6"/>
        <v>2208</v>
      </c>
      <c r="GQ4" s="27">
        <f t="shared" si="6"/>
        <v>2209</v>
      </c>
      <c r="GR4" s="27">
        <f t="shared" si="6"/>
        <v>2210</v>
      </c>
      <c r="GS4" s="27">
        <f t="shared" si="6"/>
        <v>2211</v>
      </c>
      <c r="GT4" s="27">
        <f t="shared" si="6"/>
        <v>2212</v>
      </c>
      <c r="GU4" s="27">
        <f t="shared" ref="GU4:HC4" si="7" xml:space="preserve"> IF( GT4 = 0, $G4, GT4 + 1 )</f>
        <v>2213</v>
      </c>
      <c r="GV4" s="27">
        <f t="shared" si="7"/>
        <v>2214</v>
      </c>
      <c r="GW4" s="27">
        <f t="shared" si="7"/>
        <v>2215</v>
      </c>
      <c r="GX4" s="27">
        <f t="shared" si="7"/>
        <v>2216</v>
      </c>
      <c r="GY4" s="27">
        <f t="shared" si="7"/>
        <v>2217</v>
      </c>
      <c r="GZ4" s="27">
        <f t="shared" si="7"/>
        <v>2218</v>
      </c>
      <c r="HA4" s="27">
        <f t="shared" si="7"/>
        <v>2219</v>
      </c>
      <c r="HB4" s="27">
        <f t="shared" si="7"/>
        <v>2220</v>
      </c>
      <c r="HC4" s="27">
        <f t="shared" si="7"/>
        <v>2221</v>
      </c>
    </row>
    <row r="5" spans="1:211" ht="3" customHeight="1" x14ac:dyDescent="0.2">
      <c r="A5" s="7"/>
      <c r="B5" s="14"/>
      <c r="C5" s="7"/>
      <c r="D5" s="15"/>
      <c r="E5" s="16"/>
      <c r="F5" s="17"/>
      <c r="G5" s="16"/>
      <c r="H5" s="63"/>
      <c r="J5" s="13"/>
      <c r="K5" s="16"/>
    </row>
    <row r="6" spans="1:211" x14ac:dyDescent="0.2">
      <c r="D6" s="68" t="s">
        <v>88</v>
      </c>
      <c r="E6" t="s">
        <v>275</v>
      </c>
      <c r="H6" s="197" t="s">
        <v>14</v>
      </c>
      <c r="K6" s="256">
        <v>2.1012416427889313E-2</v>
      </c>
      <c r="L6" s="256">
        <v>1.4967259120673537E-2</v>
      </c>
      <c r="M6" s="256">
        <v>5.5299539170505785E-3</v>
      </c>
      <c r="N6" s="256">
        <v>1.877754507037821E-2</v>
      </c>
      <c r="O6" s="256">
        <v>1.7376066889723152E-2</v>
      </c>
      <c r="P6" s="256">
        <v>1.7722737887502227E-2</v>
      </c>
      <c r="Q6" s="256">
        <v>1.7622022015255645E-2</v>
      </c>
      <c r="R6" s="256">
        <v>1.818010456312269E-2</v>
      </c>
      <c r="S6" s="256">
        <v>1.896454529078051E-2</v>
      </c>
      <c r="T6" s="256">
        <v>1.9996805127965978E-2</v>
      </c>
      <c r="U6" s="256">
        <v>1.9996805127965978E-2</v>
      </c>
      <c r="V6" s="258">
        <f t="shared" ref="V6:BA6" si="8" xml:space="preserve"> U6</f>
        <v>1.9996805127965978E-2</v>
      </c>
      <c r="W6" s="258">
        <f t="shared" si="8"/>
        <v>1.9996805127965978E-2</v>
      </c>
      <c r="X6" s="258">
        <f t="shared" si="8"/>
        <v>1.9996805127965978E-2</v>
      </c>
      <c r="Y6" s="258">
        <f t="shared" si="8"/>
        <v>1.9996805127965978E-2</v>
      </c>
      <c r="Z6" s="258">
        <f t="shared" si="8"/>
        <v>1.9996805127965978E-2</v>
      </c>
      <c r="AA6" s="258">
        <f t="shared" si="8"/>
        <v>1.9996805127965978E-2</v>
      </c>
      <c r="AB6" s="258">
        <f t="shared" si="8"/>
        <v>1.9996805127965978E-2</v>
      </c>
      <c r="AC6" s="258">
        <f t="shared" si="8"/>
        <v>1.9996805127965978E-2</v>
      </c>
      <c r="AD6" s="258">
        <f t="shared" si="8"/>
        <v>1.9996805127965978E-2</v>
      </c>
      <c r="AE6" s="258">
        <f t="shared" si="8"/>
        <v>1.9996805127965978E-2</v>
      </c>
      <c r="AF6" s="258">
        <f t="shared" si="8"/>
        <v>1.9996805127965978E-2</v>
      </c>
      <c r="AG6" s="258">
        <f t="shared" si="8"/>
        <v>1.9996805127965978E-2</v>
      </c>
      <c r="AH6" s="258">
        <f t="shared" si="8"/>
        <v>1.9996805127965978E-2</v>
      </c>
      <c r="AI6" s="258">
        <f t="shared" si="8"/>
        <v>1.9996805127965978E-2</v>
      </c>
      <c r="AJ6" s="258">
        <f t="shared" si="8"/>
        <v>1.9996805127965978E-2</v>
      </c>
      <c r="AK6" s="258">
        <f t="shared" si="8"/>
        <v>1.9996805127965978E-2</v>
      </c>
      <c r="AL6" s="258">
        <f t="shared" si="8"/>
        <v>1.9996805127965978E-2</v>
      </c>
      <c r="AM6" s="258">
        <f t="shared" si="8"/>
        <v>1.9996805127965978E-2</v>
      </c>
      <c r="AN6" s="258">
        <f t="shared" si="8"/>
        <v>1.9996805127965978E-2</v>
      </c>
      <c r="AO6" s="258">
        <f t="shared" si="8"/>
        <v>1.9996805127965978E-2</v>
      </c>
      <c r="AP6" s="258">
        <f t="shared" si="8"/>
        <v>1.9996805127965978E-2</v>
      </c>
      <c r="AQ6" s="258">
        <f t="shared" si="8"/>
        <v>1.9996805127965978E-2</v>
      </c>
      <c r="AR6" s="258">
        <f t="shared" si="8"/>
        <v>1.9996805127965978E-2</v>
      </c>
      <c r="AS6" s="258">
        <f t="shared" si="8"/>
        <v>1.9996805127965978E-2</v>
      </c>
      <c r="AT6" s="258">
        <f t="shared" si="8"/>
        <v>1.9996805127965978E-2</v>
      </c>
      <c r="AU6" s="258">
        <f t="shared" si="8"/>
        <v>1.9996805127965978E-2</v>
      </c>
      <c r="AV6" s="258">
        <f t="shared" si="8"/>
        <v>1.9996805127965978E-2</v>
      </c>
      <c r="AW6" s="258">
        <f t="shared" si="8"/>
        <v>1.9996805127965978E-2</v>
      </c>
      <c r="AX6" s="258">
        <f t="shared" si="8"/>
        <v>1.9996805127965978E-2</v>
      </c>
      <c r="AY6" s="258">
        <f t="shared" si="8"/>
        <v>1.9996805127965978E-2</v>
      </c>
      <c r="AZ6" s="258">
        <f t="shared" si="8"/>
        <v>1.9996805127965978E-2</v>
      </c>
      <c r="BA6" s="258">
        <f t="shared" si="8"/>
        <v>1.9996805127965978E-2</v>
      </c>
      <c r="BB6" s="258">
        <f t="shared" ref="BB6:CG6" si="9" xml:space="preserve"> BA6</f>
        <v>1.9996805127965978E-2</v>
      </c>
      <c r="BC6" s="258">
        <f t="shared" si="9"/>
        <v>1.9996805127965978E-2</v>
      </c>
      <c r="BD6" s="258">
        <f t="shared" si="9"/>
        <v>1.9996805127965978E-2</v>
      </c>
      <c r="BE6" s="258">
        <f t="shared" si="9"/>
        <v>1.9996805127965978E-2</v>
      </c>
      <c r="BF6" s="258">
        <f t="shared" si="9"/>
        <v>1.9996805127965978E-2</v>
      </c>
      <c r="BG6" s="258">
        <f t="shared" si="9"/>
        <v>1.9996805127965978E-2</v>
      </c>
      <c r="BH6" s="258">
        <f t="shared" si="9"/>
        <v>1.9996805127965978E-2</v>
      </c>
      <c r="BI6" s="258">
        <f t="shared" si="9"/>
        <v>1.9996805127965978E-2</v>
      </c>
      <c r="BJ6" s="258">
        <f t="shared" si="9"/>
        <v>1.9996805127965978E-2</v>
      </c>
      <c r="BK6" s="258">
        <f t="shared" si="9"/>
        <v>1.9996805127965978E-2</v>
      </c>
      <c r="BL6" s="258">
        <f t="shared" si="9"/>
        <v>1.9996805127965978E-2</v>
      </c>
      <c r="BM6" s="258">
        <f t="shared" si="9"/>
        <v>1.9996805127965978E-2</v>
      </c>
      <c r="BN6" s="258">
        <f t="shared" si="9"/>
        <v>1.9996805127965978E-2</v>
      </c>
      <c r="BO6" s="258">
        <f t="shared" si="9"/>
        <v>1.9996805127965978E-2</v>
      </c>
      <c r="BP6" s="258">
        <f t="shared" si="9"/>
        <v>1.9996805127965978E-2</v>
      </c>
      <c r="BQ6" s="258">
        <f t="shared" si="9"/>
        <v>1.9996805127965978E-2</v>
      </c>
      <c r="BR6" s="258">
        <f t="shared" si="9"/>
        <v>1.9996805127965978E-2</v>
      </c>
      <c r="BS6" s="258">
        <f t="shared" si="9"/>
        <v>1.9996805127965978E-2</v>
      </c>
      <c r="BT6" s="258">
        <f t="shared" si="9"/>
        <v>1.9996805127965978E-2</v>
      </c>
      <c r="BU6" s="258">
        <f t="shared" si="9"/>
        <v>1.9996805127965978E-2</v>
      </c>
      <c r="BV6" s="258">
        <f t="shared" si="9"/>
        <v>1.9996805127965978E-2</v>
      </c>
      <c r="BW6" s="258">
        <f t="shared" si="9"/>
        <v>1.9996805127965978E-2</v>
      </c>
      <c r="BX6" s="258">
        <f t="shared" si="9"/>
        <v>1.9996805127965978E-2</v>
      </c>
      <c r="BY6" s="258">
        <f t="shared" si="9"/>
        <v>1.9996805127965978E-2</v>
      </c>
      <c r="BZ6" s="258">
        <f t="shared" si="9"/>
        <v>1.9996805127965978E-2</v>
      </c>
      <c r="CA6" s="258">
        <f t="shared" si="9"/>
        <v>1.9996805127965978E-2</v>
      </c>
      <c r="CB6" s="258">
        <f t="shared" si="9"/>
        <v>1.9996805127965978E-2</v>
      </c>
      <c r="CC6" s="258">
        <f t="shared" si="9"/>
        <v>1.9996805127965978E-2</v>
      </c>
      <c r="CD6" s="258">
        <f t="shared" si="9"/>
        <v>1.9996805127965978E-2</v>
      </c>
      <c r="CE6" s="258">
        <f t="shared" si="9"/>
        <v>1.9996805127965978E-2</v>
      </c>
      <c r="CF6" s="258">
        <f t="shared" si="9"/>
        <v>1.9996805127965978E-2</v>
      </c>
      <c r="CG6" s="258">
        <f t="shared" si="9"/>
        <v>1.9996805127965978E-2</v>
      </c>
      <c r="CH6" s="258">
        <f t="shared" ref="CH6:DM6" si="10" xml:space="preserve"> CG6</f>
        <v>1.9996805127965978E-2</v>
      </c>
      <c r="CI6" s="258">
        <f t="shared" si="10"/>
        <v>1.9996805127965978E-2</v>
      </c>
      <c r="CJ6" s="258">
        <f t="shared" si="10"/>
        <v>1.9996805127965978E-2</v>
      </c>
      <c r="CK6" s="258">
        <f t="shared" si="10"/>
        <v>1.9996805127965978E-2</v>
      </c>
      <c r="CL6" s="258">
        <f t="shared" si="10"/>
        <v>1.9996805127965978E-2</v>
      </c>
      <c r="CM6" s="258">
        <f t="shared" si="10"/>
        <v>1.9996805127965978E-2</v>
      </c>
      <c r="CN6" s="258">
        <f t="shared" si="10"/>
        <v>1.9996805127965978E-2</v>
      </c>
      <c r="CO6" s="258">
        <f t="shared" si="10"/>
        <v>1.9996805127965978E-2</v>
      </c>
      <c r="CP6" s="258">
        <f t="shared" si="10"/>
        <v>1.9996805127965978E-2</v>
      </c>
      <c r="CQ6" s="258">
        <f t="shared" si="10"/>
        <v>1.9996805127965978E-2</v>
      </c>
      <c r="CR6" s="258">
        <f t="shared" si="10"/>
        <v>1.9996805127965978E-2</v>
      </c>
      <c r="CS6" s="258">
        <f t="shared" si="10"/>
        <v>1.9996805127965978E-2</v>
      </c>
      <c r="CT6" s="258">
        <f t="shared" si="10"/>
        <v>1.9996805127965978E-2</v>
      </c>
      <c r="CU6" s="258">
        <f t="shared" si="10"/>
        <v>1.9996805127965978E-2</v>
      </c>
      <c r="CV6" s="258">
        <f t="shared" si="10"/>
        <v>1.9996805127965978E-2</v>
      </c>
      <c r="CW6" s="258">
        <f t="shared" si="10"/>
        <v>1.9996805127965978E-2</v>
      </c>
      <c r="CX6" s="258">
        <f t="shared" si="10"/>
        <v>1.9996805127965978E-2</v>
      </c>
      <c r="CY6" s="258">
        <f t="shared" si="10"/>
        <v>1.9996805127965978E-2</v>
      </c>
      <c r="CZ6" s="258">
        <f t="shared" si="10"/>
        <v>1.9996805127965978E-2</v>
      </c>
      <c r="DA6" s="258">
        <f t="shared" si="10"/>
        <v>1.9996805127965978E-2</v>
      </c>
      <c r="DB6" s="258">
        <f t="shared" si="10"/>
        <v>1.9996805127965978E-2</v>
      </c>
      <c r="DC6" s="258">
        <f t="shared" si="10"/>
        <v>1.9996805127965978E-2</v>
      </c>
      <c r="DD6" s="258">
        <f t="shared" si="10"/>
        <v>1.9996805127965978E-2</v>
      </c>
      <c r="DE6" s="258">
        <f t="shared" si="10"/>
        <v>1.9996805127965978E-2</v>
      </c>
      <c r="DF6" s="258">
        <f t="shared" si="10"/>
        <v>1.9996805127965978E-2</v>
      </c>
      <c r="DG6" s="258">
        <f t="shared" si="10"/>
        <v>1.9996805127965978E-2</v>
      </c>
      <c r="DH6" s="258">
        <f t="shared" si="10"/>
        <v>1.9996805127965978E-2</v>
      </c>
      <c r="DI6" s="258">
        <f t="shared" si="10"/>
        <v>1.9996805127965978E-2</v>
      </c>
      <c r="DJ6" s="258">
        <f t="shared" si="10"/>
        <v>1.9996805127965978E-2</v>
      </c>
      <c r="DK6" s="258">
        <f t="shared" si="10"/>
        <v>1.9996805127965978E-2</v>
      </c>
      <c r="DL6" s="258">
        <f t="shared" si="10"/>
        <v>1.9996805127965978E-2</v>
      </c>
      <c r="DM6" s="258">
        <f t="shared" si="10"/>
        <v>1.9996805127965978E-2</v>
      </c>
      <c r="DN6" s="258">
        <f t="shared" ref="DN6:ES6" si="11" xml:space="preserve"> DM6</f>
        <v>1.9996805127965978E-2</v>
      </c>
      <c r="DO6" s="258">
        <f t="shared" si="11"/>
        <v>1.9996805127965978E-2</v>
      </c>
      <c r="DP6" s="258">
        <f t="shared" si="11"/>
        <v>1.9996805127965978E-2</v>
      </c>
      <c r="DQ6" s="258">
        <f t="shared" si="11"/>
        <v>1.9996805127965978E-2</v>
      </c>
      <c r="DR6" s="258">
        <f t="shared" si="11"/>
        <v>1.9996805127965978E-2</v>
      </c>
      <c r="DS6" s="258">
        <f t="shared" si="11"/>
        <v>1.9996805127965978E-2</v>
      </c>
      <c r="DT6" s="258">
        <f t="shared" si="11"/>
        <v>1.9996805127965978E-2</v>
      </c>
      <c r="DU6" s="258">
        <f t="shared" si="11"/>
        <v>1.9996805127965978E-2</v>
      </c>
      <c r="DV6" s="258">
        <f t="shared" si="11"/>
        <v>1.9996805127965978E-2</v>
      </c>
      <c r="DW6" s="258">
        <f t="shared" si="11"/>
        <v>1.9996805127965978E-2</v>
      </c>
      <c r="DX6" s="258">
        <f t="shared" si="11"/>
        <v>1.9996805127965978E-2</v>
      </c>
      <c r="DY6" s="258">
        <f t="shared" si="11"/>
        <v>1.9996805127965978E-2</v>
      </c>
      <c r="DZ6" s="258">
        <f t="shared" si="11"/>
        <v>1.9996805127965978E-2</v>
      </c>
      <c r="EA6" s="258">
        <f t="shared" si="11"/>
        <v>1.9996805127965978E-2</v>
      </c>
      <c r="EB6" s="258">
        <f t="shared" si="11"/>
        <v>1.9996805127965978E-2</v>
      </c>
      <c r="EC6" s="258">
        <f t="shared" si="11"/>
        <v>1.9996805127965978E-2</v>
      </c>
      <c r="ED6" s="258">
        <f t="shared" si="11"/>
        <v>1.9996805127965978E-2</v>
      </c>
      <c r="EE6" s="258">
        <f t="shared" si="11"/>
        <v>1.9996805127965978E-2</v>
      </c>
      <c r="EF6" s="258">
        <f t="shared" si="11"/>
        <v>1.9996805127965978E-2</v>
      </c>
      <c r="EG6" s="258">
        <f t="shared" si="11"/>
        <v>1.9996805127965978E-2</v>
      </c>
      <c r="EH6" s="258">
        <f t="shared" si="11"/>
        <v>1.9996805127965978E-2</v>
      </c>
      <c r="EI6" s="258">
        <f t="shared" si="11"/>
        <v>1.9996805127965978E-2</v>
      </c>
      <c r="EJ6" s="258">
        <f t="shared" si="11"/>
        <v>1.9996805127965978E-2</v>
      </c>
      <c r="EK6" s="258">
        <f t="shared" si="11"/>
        <v>1.9996805127965978E-2</v>
      </c>
      <c r="EL6" s="258">
        <f t="shared" si="11"/>
        <v>1.9996805127965978E-2</v>
      </c>
      <c r="EM6" s="258">
        <f t="shared" si="11"/>
        <v>1.9996805127965978E-2</v>
      </c>
      <c r="EN6" s="258">
        <f t="shared" si="11"/>
        <v>1.9996805127965978E-2</v>
      </c>
      <c r="EO6" s="258">
        <f t="shared" si="11"/>
        <v>1.9996805127965978E-2</v>
      </c>
      <c r="EP6" s="258">
        <f t="shared" si="11"/>
        <v>1.9996805127965978E-2</v>
      </c>
      <c r="EQ6" s="258">
        <f t="shared" si="11"/>
        <v>1.9996805127965978E-2</v>
      </c>
      <c r="ER6" s="258">
        <f t="shared" si="11"/>
        <v>1.9996805127965978E-2</v>
      </c>
      <c r="ES6" s="258">
        <f t="shared" si="11"/>
        <v>1.9996805127965978E-2</v>
      </c>
      <c r="ET6" s="258">
        <f t="shared" ref="ET6:FY6" si="12" xml:space="preserve"> ES6</f>
        <v>1.9996805127965978E-2</v>
      </c>
      <c r="EU6" s="258">
        <f t="shared" si="12"/>
        <v>1.9996805127965978E-2</v>
      </c>
      <c r="EV6" s="258">
        <f t="shared" si="12"/>
        <v>1.9996805127965978E-2</v>
      </c>
      <c r="EW6" s="258">
        <f t="shared" si="12"/>
        <v>1.9996805127965978E-2</v>
      </c>
      <c r="EX6" s="258">
        <f t="shared" si="12"/>
        <v>1.9996805127965978E-2</v>
      </c>
      <c r="EY6" s="258">
        <f t="shared" si="12"/>
        <v>1.9996805127965978E-2</v>
      </c>
      <c r="EZ6" s="258">
        <f t="shared" si="12"/>
        <v>1.9996805127965978E-2</v>
      </c>
      <c r="FA6" s="258">
        <f t="shared" si="12"/>
        <v>1.9996805127965978E-2</v>
      </c>
      <c r="FB6" s="258">
        <f t="shared" si="12"/>
        <v>1.9996805127965978E-2</v>
      </c>
      <c r="FC6" s="258">
        <f t="shared" si="12"/>
        <v>1.9996805127965978E-2</v>
      </c>
      <c r="FD6" s="258">
        <f t="shared" si="12"/>
        <v>1.9996805127965978E-2</v>
      </c>
      <c r="FE6" s="258">
        <f t="shared" si="12"/>
        <v>1.9996805127965978E-2</v>
      </c>
      <c r="FF6" s="258">
        <f t="shared" si="12"/>
        <v>1.9996805127965978E-2</v>
      </c>
      <c r="FG6" s="258">
        <f t="shared" si="12"/>
        <v>1.9996805127965978E-2</v>
      </c>
      <c r="FH6" s="258">
        <f t="shared" si="12"/>
        <v>1.9996805127965978E-2</v>
      </c>
      <c r="FI6" s="258">
        <f t="shared" si="12"/>
        <v>1.9996805127965978E-2</v>
      </c>
      <c r="FJ6" s="258">
        <f t="shared" si="12"/>
        <v>1.9996805127965978E-2</v>
      </c>
      <c r="FK6" s="258">
        <f t="shared" si="12"/>
        <v>1.9996805127965978E-2</v>
      </c>
      <c r="FL6" s="258">
        <f t="shared" si="12"/>
        <v>1.9996805127965978E-2</v>
      </c>
      <c r="FM6" s="258">
        <f t="shared" si="12"/>
        <v>1.9996805127965978E-2</v>
      </c>
      <c r="FN6" s="258">
        <f t="shared" si="12"/>
        <v>1.9996805127965978E-2</v>
      </c>
      <c r="FO6" s="258">
        <f t="shared" si="12"/>
        <v>1.9996805127965978E-2</v>
      </c>
      <c r="FP6" s="258">
        <f t="shared" si="12"/>
        <v>1.9996805127965978E-2</v>
      </c>
      <c r="FQ6" s="258">
        <f t="shared" si="12"/>
        <v>1.9996805127965978E-2</v>
      </c>
      <c r="FR6" s="258">
        <f t="shared" si="12"/>
        <v>1.9996805127965978E-2</v>
      </c>
      <c r="FS6" s="258">
        <f t="shared" si="12"/>
        <v>1.9996805127965978E-2</v>
      </c>
      <c r="FT6" s="258">
        <f t="shared" si="12"/>
        <v>1.9996805127965978E-2</v>
      </c>
      <c r="FU6" s="258">
        <f t="shared" si="12"/>
        <v>1.9996805127965978E-2</v>
      </c>
      <c r="FV6" s="258">
        <f t="shared" si="12"/>
        <v>1.9996805127965978E-2</v>
      </c>
      <c r="FW6" s="258">
        <f t="shared" si="12"/>
        <v>1.9996805127965978E-2</v>
      </c>
      <c r="FX6" s="258">
        <f t="shared" si="12"/>
        <v>1.9996805127965978E-2</v>
      </c>
      <c r="FY6" s="258">
        <f t="shared" si="12"/>
        <v>1.9996805127965978E-2</v>
      </c>
      <c r="FZ6" s="258">
        <f t="shared" ref="FZ6:HC6" si="13" xml:space="preserve"> FY6</f>
        <v>1.9996805127965978E-2</v>
      </c>
      <c r="GA6" s="258">
        <f t="shared" si="13"/>
        <v>1.9996805127965978E-2</v>
      </c>
      <c r="GB6" s="258">
        <f t="shared" si="13"/>
        <v>1.9996805127965978E-2</v>
      </c>
      <c r="GC6" s="258">
        <f t="shared" si="13"/>
        <v>1.9996805127965978E-2</v>
      </c>
      <c r="GD6" s="258">
        <f t="shared" si="13"/>
        <v>1.9996805127965978E-2</v>
      </c>
      <c r="GE6" s="258">
        <f t="shared" si="13"/>
        <v>1.9996805127965978E-2</v>
      </c>
      <c r="GF6" s="258">
        <f t="shared" si="13"/>
        <v>1.9996805127965978E-2</v>
      </c>
      <c r="GG6" s="258">
        <f t="shared" si="13"/>
        <v>1.9996805127965978E-2</v>
      </c>
      <c r="GH6" s="258">
        <f t="shared" si="13"/>
        <v>1.9996805127965978E-2</v>
      </c>
      <c r="GI6" s="258">
        <f t="shared" si="13"/>
        <v>1.9996805127965978E-2</v>
      </c>
      <c r="GJ6" s="258">
        <f t="shared" si="13"/>
        <v>1.9996805127965978E-2</v>
      </c>
      <c r="GK6" s="258">
        <f t="shared" si="13"/>
        <v>1.9996805127965978E-2</v>
      </c>
      <c r="GL6" s="258">
        <f t="shared" si="13"/>
        <v>1.9996805127965978E-2</v>
      </c>
      <c r="GM6" s="258">
        <f t="shared" si="13"/>
        <v>1.9996805127965978E-2</v>
      </c>
      <c r="GN6" s="258">
        <f t="shared" si="13"/>
        <v>1.9996805127965978E-2</v>
      </c>
      <c r="GO6" s="258">
        <f t="shared" si="13"/>
        <v>1.9996805127965978E-2</v>
      </c>
      <c r="GP6" s="258">
        <f t="shared" si="13"/>
        <v>1.9996805127965978E-2</v>
      </c>
      <c r="GQ6" s="258">
        <f t="shared" si="13"/>
        <v>1.9996805127965978E-2</v>
      </c>
      <c r="GR6" s="258">
        <f t="shared" si="13"/>
        <v>1.9996805127965978E-2</v>
      </c>
      <c r="GS6" s="258">
        <f t="shared" si="13"/>
        <v>1.9996805127965978E-2</v>
      </c>
      <c r="GT6" s="258">
        <f t="shared" si="13"/>
        <v>1.9996805127965978E-2</v>
      </c>
      <c r="GU6" s="258">
        <f t="shared" si="13"/>
        <v>1.9996805127965978E-2</v>
      </c>
      <c r="GV6" s="258">
        <f t="shared" si="13"/>
        <v>1.9996805127965978E-2</v>
      </c>
      <c r="GW6" s="258">
        <f t="shared" si="13"/>
        <v>1.9996805127965978E-2</v>
      </c>
      <c r="GX6" s="258">
        <f t="shared" si="13"/>
        <v>1.9996805127965978E-2</v>
      </c>
      <c r="GY6" s="258">
        <f t="shared" si="13"/>
        <v>1.9996805127965978E-2</v>
      </c>
      <c r="GZ6" s="258">
        <f t="shared" si="13"/>
        <v>1.9996805127965978E-2</v>
      </c>
      <c r="HA6" s="258">
        <f t="shared" si="13"/>
        <v>1.9996805127965978E-2</v>
      </c>
      <c r="HB6" s="258">
        <f t="shared" si="13"/>
        <v>1.9996805127965978E-2</v>
      </c>
      <c r="HC6" s="258">
        <f t="shared" si="13"/>
        <v>1.9996805127965978E-2</v>
      </c>
    </row>
    <row r="7" spans="1:211" x14ac:dyDescent="0.2">
      <c r="D7" s="68" t="s">
        <v>88</v>
      </c>
      <c r="E7" t="s">
        <v>276</v>
      </c>
      <c r="H7" s="197" t="s">
        <v>14</v>
      </c>
      <c r="K7" s="256">
        <v>1.6990291262135582E-2</v>
      </c>
      <c r="L7" s="256">
        <v>7.2805446984598454E-3</v>
      </c>
      <c r="M7" s="256">
        <v>1.6716466363675853E-2</v>
      </c>
      <c r="N7" s="256">
        <v>1.7386095040188287E-2</v>
      </c>
      <c r="O7" s="256">
        <v>1.7717736209476476E-2</v>
      </c>
      <c r="P7" s="256">
        <v>1.7650642384660298E-2</v>
      </c>
      <c r="Q7" s="256">
        <v>1.8088649565555004E-2</v>
      </c>
      <c r="R7" s="256">
        <v>1.9081026661292855E-2</v>
      </c>
      <c r="S7" s="256">
        <v>1.9996805127965533E-2</v>
      </c>
      <c r="T7" s="256">
        <v>1.9996805127966422E-2</v>
      </c>
      <c r="U7" s="256">
        <v>1.9996805127965755E-2</v>
      </c>
      <c r="V7" s="258">
        <f t="shared" ref="V7:BA7" si="14" xml:space="preserve"> U7</f>
        <v>1.9996805127965755E-2</v>
      </c>
      <c r="W7" s="258">
        <f t="shared" si="14"/>
        <v>1.9996805127965755E-2</v>
      </c>
      <c r="X7" s="258">
        <f t="shared" si="14"/>
        <v>1.9996805127965755E-2</v>
      </c>
      <c r="Y7" s="258">
        <f t="shared" si="14"/>
        <v>1.9996805127965755E-2</v>
      </c>
      <c r="Z7" s="258">
        <f t="shared" si="14"/>
        <v>1.9996805127965755E-2</v>
      </c>
      <c r="AA7" s="258">
        <f t="shared" si="14"/>
        <v>1.9996805127965755E-2</v>
      </c>
      <c r="AB7" s="258">
        <f t="shared" si="14"/>
        <v>1.9996805127965755E-2</v>
      </c>
      <c r="AC7" s="258">
        <f t="shared" si="14"/>
        <v>1.9996805127965755E-2</v>
      </c>
      <c r="AD7" s="258">
        <f t="shared" si="14"/>
        <v>1.9996805127965755E-2</v>
      </c>
      <c r="AE7" s="258">
        <f t="shared" si="14"/>
        <v>1.9996805127965755E-2</v>
      </c>
      <c r="AF7" s="258">
        <f t="shared" si="14"/>
        <v>1.9996805127965755E-2</v>
      </c>
      <c r="AG7" s="258">
        <f t="shared" si="14"/>
        <v>1.9996805127965755E-2</v>
      </c>
      <c r="AH7" s="258">
        <f t="shared" si="14"/>
        <v>1.9996805127965755E-2</v>
      </c>
      <c r="AI7" s="258">
        <f t="shared" si="14"/>
        <v>1.9996805127965755E-2</v>
      </c>
      <c r="AJ7" s="258">
        <f t="shared" si="14"/>
        <v>1.9996805127965755E-2</v>
      </c>
      <c r="AK7" s="258">
        <f t="shared" si="14"/>
        <v>1.9996805127965755E-2</v>
      </c>
      <c r="AL7" s="258">
        <f t="shared" si="14"/>
        <v>1.9996805127965755E-2</v>
      </c>
      <c r="AM7" s="258">
        <f t="shared" si="14"/>
        <v>1.9996805127965755E-2</v>
      </c>
      <c r="AN7" s="258">
        <f t="shared" si="14"/>
        <v>1.9996805127965755E-2</v>
      </c>
      <c r="AO7" s="258">
        <f t="shared" si="14"/>
        <v>1.9996805127965755E-2</v>
      </c>
      <c r="AP7" s="258">
        <f t="shared" si="14"/>
        <v>1.9996805127965755E-2</v>
      </c>
      <c r="AQ7" s="258">
        <f t="shared" si="14"/>
        <v>1.9996805127965755E-2</v>
      </c>
      <c r="AR7" s="258">
        <f t="shared" si="14"/>
        <v>1.9996805127965755E-2</v>
      </c>
      <c r="AS7" s="258">
        <f t="shared" si="14"/>
        <v>1.9996805127965755E-2</v>
      </c>
      <c r="AT7" s="258">
        <f t="shared" si="14"/>
        <v>1.9996805127965755E-2</v>
      </c>
      <c r="AU7" s="258">
        <f t="shared" si="14"/>
        <v>1.9996805127965755E-2</v>
      </c>
      <c r="AV7" s="258">
        <f t="shared" si="14"/>
        <v>1.9996805127965755E-2</v>
      </c>
      <c r="AW7" s="258">
        <f t="shared" si="14"/>
        <v>1.9996805127965755E-2</v>
      </c>
      <c r="AX7" s="258">
        <f t="shared" si="14"/>
        <v>1.9996805127965755E-2</v>
      </c>
      <c r="AY7" s="258">
        <f t="shared" si="14"/>
        <v>1.9996805127965755E-2</v>
      </c>
      <c r="AZ7" s="258">
        <f t="shared" si="14"/>
        <v>1.9996805127965755E-2</v>
      </c>
      <c r="BA7" s="258">
        <f t="shared" si="14"/>
        <v>1.9996805127965755E-2</v>
      </c>
      <c r="BB7" s="258">
        <f t="shared" ref="BB7:CG7" si="15" xml:space="preserve"> BA7</f>
        <v>1.9996805127965755E-2</v>
      </c>
      <c r="BC7" s="258">
        <f t="shared" si="15"/>
        <v>1.9996805127965755E-2</v>
      </c>
      <c r="BD7" s="258">
        <f t="shared" si="15"/>
        <v>1.9996805127965755E-2</v>
      </c>
      <c r="BE7" s="258">
        <f t="shared" si="15"/>
        <v>1.9996805127965755E-2</v>
      </c>
      <c r="BF7" s="258">
        <f t="shared" si="15"/>
        <v>1.9996805127965755E-2</v>
      </c>
      <c r="BG7" s="258">
        <f t="shared" si="15"/>
        <v>1.9996805127965755E-2</v>
      </c>
      <c r="BH7" s="258">
        <f t="shared" si="15"/>
        <v>1.9996805127965755E-2</v>
      </c>
      <c r="BI7" s="258">
        <f t="shared" si="15"/>
        <v>1.9996805127965755E-2</v>
      </c>
      <c r="BJ7" s="258">
        <f t="shared" si="15"/>
        <v>1.9996805127965755E-2</v>
      </c>
      <c r="BK7" s="258">
        <f t="shared" si="15"/>
        <v>1.9996805127965755E-2</v>
      </c>
      <c r="BL7" s="258">
        <f t="shared" si="15"/>
        <v>1.9996805127965755E-2</v>
      </c>
      <c r="BM7" s="258">
        <f t="shared" si="15"/>
        <v>1.9996805127965755E-2</v>
      </c>
      <c r="BN7" s="258">
        <f t="shared" si="15"/>
        <v>1.9996805127965755E-2</v>
      </c>
      <c r="BO7" s="258">
        <f t="shared" si="15"/>
        <v>1.9996805127965755E-2</v>
      </c>
      <c r="BP7" s="258">
        <f t="shared" si="15"/>
        <v>1.9996805127965755E-2</v>
      </c>
      <c r="BQ7" s="258">
        <f t="shared" si="15"/>
        <v>1.9996805127965755E-2</v>
      </c>
      <c r="BR7" s="258">
        <f t="shared" si="15"/>
        <v>1.9996805127965755E-2</v>
      </c>
      <c r="BS7" s="258">
        <f t="shared" si="15"/>
        <v>1.9996805127965755E-2</v>
      </c>
      <c r="BT7" s="258">
        <f t="shared" si="15"/>
        <v>1.9996805127965755E-2</v>
      </c>
      <c r="BU7" s="258">
        <f t="shared" si="15"/>
        <v>1.9996805127965755E-2</v>
      </c>
      <c r="BV7" s="258">
        <f t="shared" si="15"/>
        <v>1.9996805127965755E-2</v>
      </c>
      <c r="BW7" s="258">
        <f t="shared" si="15"/>
        <v>1.9996805127965755E-2</v>
      </c>
      <c r="BX7" s="258">
        <f t="shared" si="15"/>
        <v>1.9996805127965755E-2</v>
      </c>
      <c r="BY7" s="258">
        <f t="shared" si="15"/>
        <v>1.9996805127965755E-2</v>
      </c>
      <c r="BZ7" s="258">
        <f t="shared" si="15"/>
        <v>1.9996805127965755E-2</v>
      </c>
      <c r="CA7" s="258">
        <f t="shared" si="15"/>
        <v>1.9996805127965755E-2</v>
      </c>
      <c r="CB7" s="258">
        <f t="shared" si="15"/>
        <v>1.9996805127965755E-2</v>
      </c>
      <c r="CC7" s="258">
        <f t="shared" si="15"/>
        <v>1.9996805127965755E-2</v>
      </c>
      <c r="CD7" s="258">
        <f t="shared" si="15"/>
        <v>1.9996805127965755E-2</v>
      </c>
      <c r="CE7" s="258">
        <f t="shared" si="15"/>
        <v>1.9996805127965755E-2</v>
      </c>
      <c r="CF7" s="258">
        <f t="shared" si="15"/>
        <v>1.9996805127965755E-2</v>
      </c>
      <c r="CG7" s="258">
        <f t="shared" si="15"/>
        <v>1.9996805127965755E-2</v>
      </c>
      <c r="CH7" s="258">
        <f t="shared" ref="CH7:DM7" si="16" xml:space="preserve"> CG7</f>
        <v>1.9996805127965755E-2</v>
      </c>
      <c r="CI7" s="258">
        <f t="shared" si="16"/>
        <v>1.9996805127965755E-2</v>
      </c>
      <c r="CJ7" s="258">
        <f t="shared" si="16"/>
        <v>1.9996805127965755E-2</v>
      </c>
      <c r="CK7" s="258">
        <f t="shared" si="16"/>
        <v>1.9996805127965755E-2</v>
      </c>
      <c r="CL7" s="258">
        <f t="shared" si="16"/>
        <v>1.9996805127965755E-2</v>
      </c>
      <c r="CM7" s="258">
        <f t="shared" si="16"/>
        <v>1.9996805127965755E-2</v>
      </c>
      <c r="CN7" s="258">
        <f t="shared" si="16"/>
        <v>1.9996805127965755E-2</v>
      </c>
      <c r="CO7" s="258">
        <f t="shared" si="16"/>
        <v>1.9996805127965755E-2</v>
      </c>
      <c r="CP7" s="258">
        <f t="shared" si="16"/>
        <v>1.9996805127965755E-2</v>
      </c>
      <c r="CQ7" s="258">
        <f t="shared" si="16"/>
        <v>1.9996805127965755E-2</v>
      </c>
      <c r="CR7" s="258">
        <f t="shared" si="16"/>
        <v>1.9996805127965755E-2</v>
      </c>
      <c r="CS7" s="258">
        <f t="shared" si="16"/>
        <v>1.9996805127965755E-2</v>
      </c>
      <c r="CT7" s="258">
        <f t="shared" si="16"/>
        <v>1.9996805127965755E-2</v>
      </c>
      <c r="CU7" s="258">
        <f t="shared" si="16"/>
        <v>1.9996805127965755E-2</v>
      </c>
      <c r="CV7" s="258">
        <f t="shared" si="16"/>
        <v>1.9996805127965755E-2</v>
      </c>
      <c r="CW7" s="258">
        <f t="shared" si="16"/>
        <v>1.9996805127965755E-2</v>
      </c>
      <c r="CX7" s="258">
        <f t="shared" si="16"/>
        <v>1.9996805127965755E-2</v>
      </c>
      <c r="CY7" s="258">
        <f t="shared" si="16"/>
        <v>1.9996805127965755E-2</v>
      </c>
      <c r="CZ7" s="258">
        <f t="shared" si="16"/>
        <v>1.9996805127965755E-2</v>
      </c>
      <c r="DA7" s="258">
        <f t="shared" si="16"/>
        <v>1.9996805127965755E-2</v>
      </c>
      <c r="DB7" s="258">
        <f t="shared" si="16"/>
        <v>1.9996805127965755E-2</v>
      </c>
      <c r="DC7" s="258">
        <f t="shared" si="16"/>
        <v>1.9996805127965755E-2</v>
      </c>
      <c r="DD7" s="258">
        <f t="shared" si="16"/>
        <v>1.9996805127965755E-2</v>
      </c>
      <c r="DE7" s="258">
        <f t="shared" si="16"/>
        <v>1.9996805127965755E-2</v>
      </c>
      <c r="DF7" s="258">
        <f t="shared" si="16"/>
        <v>1.9996805127965755E-2</v>
      </c>
      <c r="DG7" s="258">
        <f t="shared" si="16"/>
        <v>1.9996805127965755E-2</v>
      </c>
      <c r="DH7" s="258">
        <f t="shared" si="16"/>
        <v>1.9996805127965755E-2</v>
      </c>
      <c r="DI7" s="258">
        <f t="shared" si="16"/>
        <v>1.9996805127965755E-2</v>
      </c>
      <c r="DJ7" s="258">
        <f t="shared" si="16"/>
        <v>1.9996805127965755E-2</v>
      </c>
      <c r="DK7" s="258">
        <f t="shared" si="16"/>
        <v>1.9996805127965755E-2</v>
      </c>
      <c r="DL7" s="258">
        <f t="shared" si="16"/>
        <v>1.9996805127965755E-2</v>
      </c>
      <c r="DM7" s="258">
        <f t="shared" si="16"/>
        <v>1.9996805127965755E-2</v>
      </c>
      <c r="DN7" s="258">
        <f t="shared" ref="DN7:ES7" si="17" xml:space="preserve"> DM7</f>
        <v>1.9996805127965755E-2</v>
      </c>
      <c r="DO7" s="258">
        <f t="shared" si="17"/>
        <v>1.9996805127965755E-2</v>
      </c>
      <c r="DP7" s="258">
        <f t="shared" si="17"/>
        <v>1.9996805127965755E-2</v>
      </c>
      <c r="DQ7" s="258">
        <f t="shared" si="17"/>
        <v>1.9996805127965755E-2</v>
      </c>
      <c r="DR7" s="258">
        <f t="shared" si="17"/>
        <v>1.9996805127965755E-2</v>
      </c>
      <c r="DS7" s="258">
        <f t="shared" si="17"/>
        <v>1.9996805127965755E-2</v>
      </c>
      <c r="DT7" s="258">
        <f t="shared" si="17"/>
        <v>1.9996805127965755E-2</v>
      </c>
      <c r="DU7" s="258">
        <f t="shared" si="17"/>
        <v>1.9996805127965755E-2</v>
      </c>
      <c r="DV7" s="258">
        <f t="shared" si="17"/>
        <v>1.9996805127965755E-2</v>
      </c>
      <c r="DW7" s="258">
        <f t="shared" si="17"/>
        <v>1.9996805127965755E-2</v>
      </c>
      <c r="DX7" s="258">
        <f t="shared" si="17"/>
        <v>1.9996805127965755E-2</v>
      </c>
      <c r="DY7" s="258">
        <f t="shared" si="17"/>
        <v>1.9996805127965755E-2</v>
      </c>
      <c r="DZ7" s="258">
        <f t="shared" si="17"/>
        <v>1.9996805127965755E-2</v>
      </c>
      <c r="EA7" s="258">
        <f t="shared" si="17"/>
        <v>1.9996805127965755E-2</v>
      </c>
      <c r="EB7" s="258">
        <f t="shared" si="17"/>
        <v>1.9996805127965755E-2</v>
      </c>
      <c r="EC7" s="258">
        <f t="shared" si="17"/>
        <v>1.9996805127965755E-2</v>
      </c>
      <c r="ED7" s="258">
        <f t="shared" si="17"/>
        <v>1.9996805127965755E-2</v>
      </c>
      <c r="EE7" s="258">
        <f t="shared" si="17"/>
        <v>1.9996805127965755E-2</v>
      </c>
      <c r="EF7" s="258">
        <f t="shared" si="17"/>
        <v>1.9996805127965755E-2</v>
      </c>
      <c r="EG7" s="258">
        <f t="shared" si="17"/>
        <v>1.9996805127965755E-2</v>
      </c>
      <c r="EH7" s="258">
        <f t="shared" si="17"/>
        <v>1.9996805127965755E-2</v>
      </c>
      <c r="EI7" s="258">
        <f t="shared" si="17"/>
        <v>1.9996805127965755E-2</v>
      </c>
      <c r="EJ7" s="258">
        <f t="shared" si="17"/>
        <v>1.9996805127965755E-2</v>
      </c>
      <c r="EK7" s="258">
        <f t="shared" si="17"/>
        <v>1.9996805127965755E-2</v>
      </c>
      <c r="EL7" s="258">
        <f t="shared" si="17"/>
        <v>1.9996805127965755E-2</v>
      </c>
      <c r="EM7" s="258">
        <f t="shared" si="17"/>
        <v>1.9996805127965755E-2</v>
      </c>
      <c r="EN7" s="258">
        <f t="shared" si="17"/>
        <v>1.9996805127965755E-2</v>
      </c>
      <c r="EO7" s="258">
        <f t="shared" si="17"/>
        <v>1.9996805127965755E-2</v>
      </c>
      <c r="EP7" s="258">
        <f t="shared" si="17"/>
        <v>1.9996805127965755E-2</v>
      </c>
      <c r="EQ7" s="258">
        <f t="shared" si="17"/>
        <v>1.9996805127965755E-2</v>
      </c>
      <c r="ER7" s="258">
        <f t="shared" si="17"/>
        <v>1.9996805127965755E-2</v>
      </c>
      <c r="ES7" s="258">
        <f t="shared" si="17"/>
        <v>1.9996805127965755E-2</v>
      </c>
      <c r="ET7" s="258">
        <f t="shared" ref="ET7:FY7" si="18" xml:space="preserve"> ES7</f>
        <v>1.9996805127965755E-2</v>
      </c>
      <c r="EU7" s="258">
        <f t="shared" si="18"/>
        <v>1.9996805127965755E-2</v>
      </c>
      <c r="EV7" s="258">
        <f t="shared" si="18"/>
        <v>1.9996805127965755E-2</v>
      </c>
      <c r="EW7" s="258">
        <f t="shared" si="18"/>
        <v>1.9996805127965755E-2</v>
      </c>
      <c r="EX7" s="258">
        <f t="shared" si="18"/>
        <v>1.9996805127965755E-2</v>
      </c>
      <c r="EY7" s="258">
        <f t="shared" si="18"/>
        <v>1.9996805127965755E-2</v>
      </c>
      <c r="EZ7" s="258">
        <f t="shared" si="18"/>
        <v>1.9996805127965755E-2</v>
      </c>
      <c r="FA7" s="258">
        <f t="shared" si="18"/>
        <v>1.9996805127965755E-2</v>
      </c>
      <c r="FB7" s="258">
        <f t="shared" si="18"/>
        <v>1.9996805127965755E-2</v>
      </c>
      <c r="FC7" s="258">
        <f t="shared" si="18"/>
        <v>1.9996805127965755E-2</v>
      </c>
      <c r="FD7" s="258">
        <f t="shared" si="18"/>
        <v>1.9996805127965755E-2</v>
      </c>
      <c r="FE7" s="258">
        <f t="shared" si="18"/>
        <v>1.9996805127965755E-2</v>
      </c>
      <c r="FF7" s="258">
        <f t="shared" si="18"/>
        <v>1.9996805127965755E-2</v>
      </c>
      <c r="FG7" s="258">
        <f t="shared" si="18"/>
        <v>1.9996805127965755E-2</v>
      </c>
      <c r="FH7" s="258">
        <f t="shared" si="18"/>
        <v>1.9996805127965755E-2</v>
      </c>
      <c r="FI7" s="258">
        <f t="shared" si="18"/>
        <v>1.9996805127965755E-2</v>
      </c>
      <c r="FJ7" s="258">
        <f t="shared" si="18"/>
        <v>1.9996805127965755E-2</v>
      </c>
      <c r="FK7" s="258">
        <f t="shared" si="18"/>
        <v>1.9996805127965755E-2</v>
      </c>
      <c r="FL7" s="258">
        <f t="shared" si="18"/>
        <v>1.9996805127965755E-2</v>
      </c>
      <c r="FM7" s="258">
        <f t="shared" si="18"/>
        <v>1.9996805127965755E-2</v>
      </c>
      <c r="FN7" s="258">
        <f t="shared" si="18"/>
        <v>1.9996805127965755E-2</v>
      </c>
      <c r="FO7" s="258">
        <f t="shared" si="18"/>
        <v>1.9996805127965755E-2</v>
      </c>
      <c r="FP7" s="258">
        <f t="shared" si="18"/>
        <v>1.9996805127965755E-2</v>
      </c>
      <c r="FQ7" s="258">
        <f t="shared" si="18"/>
        <v>1.9996805127965755E-2</v>
      </c>
      <c r="FR7" s="258">
        <f t="shared" si="18"/>
        <v>1.9996805127965755E-2</v>
      </c>
      <c r="FS7" s="258">
        <f t="shared" si="18"/>
        <v>1.9996805127965755E-2</v>
      </c>
      <c r="FT7" s="258">
        <f t="shared" si="18"/>
        <v>1.9996805127965755E-2</v>
      </c>
      <c r="FU7" s="258">
        <f t="shared" si="18"/>
        <v>1.9996805127965755E-2</v>
      </c>
      <c r="FV7" s="258">
        <f t="shared" si="18"/>
        <v>1.9996805127965755E-2</v>
      </c>
      <c r="FW7" s="258">
        <f t="shared" si="18"/>
        <v>1.9996805127965755E-2</v>
      </c>
      <c r="FX7" s="258">
        <f t="shared" si="18"/>
        <v>1.9996805127965755E-2</v>
      </c>
      <c r="FY7" s="258">
        <f t="shared" si="18"/>
        <v>1.9996805127965755E-2</v>
      </c>
      <c r="FZ7" s="258">
        <f t="shared" ref="FZ7:HC7" si="19" xml:space="preserve"> FY7</f>
        <v>1.9996805127965755E-2</v>
      </c>
      <c r="GA7" s="258">
        <f t="shared" si="19"/>
        <v>1.9996805127965755E-2</v>
      </c>
      <c r="GB7" s="258">
        <f t="shared" si="19"/>
        <v>1.9996805127965755E-2</v>
      </c>
      <c r="GC7" s="258">
        <f t="shared" si="19"/>
        <v>1.9996805127965755E-2</v>
      </c>
      <c r="GD7" s="258">
        <f t="shared" si="19"/>
        <v>1.9996805127965755E-2</v>
      </c>
      <c r="GE7" s="258">
        <f t="shared" si="19"/>
        <v>1.9996805127965755E-2</v>
      </c>
      <c r="GF7" s="258">
        <f t="shared" si="19"/>
        <v>1.9996805127965755E-2</v>
      </c>
      <c r="GG7" s="258">
        <f t="shared" si="19"/>
        <v>1.9996805127965755E-2</v>
      </c>
      <c r="GH7" s="258">
        <f t="shared" si="19"/>
        <v>1.9996805127965755E-2</v>
      </c>
      <c r="GI7" s="258">
        <f t="shared" si="19"/>
        <v>1.9996805127965755E-2</v>
      </c>
      <c r="GJ7" s="258">
        <f t="shared" si="19"/>
        <v>1.9996805127965755E-2</v>
      </c>
      <c r="GK7" s="258">
        <f t="shared" si="19"/>
        <v>1.9996805127965755E-2</v>
      </c>
      <c r="GL7" s="258">
        <f t="shared" si="19"/>
        <v>1.9996805127965755E-2</v>
      </c>
      <c r="GM7" s="258">
        <f t="shared" si="19"/>
        <v>1.9996805127965755E-2</v>
      </c>
      <c r="GN7" s="258">
        <f t="shared" si="19"/>
        <v>1.9996805127965755E-2</v>
      </c>
      <c r="GO7" s="258">
        <f t="shared" si="19"/>
        <v>1.9996805127965755E-2</v>
      </c>
      <c r="GP7" s="258">
        <f t="shared" si="19"/>
        <v>1.9996805127965755E-2</v>
      </c>
      <c r="GQ7" s="258">
        <f t="shared" si="19"/>
        <v>1.9996805127965755E-2</v>
      </c>
      <c r="GR7" s="258">
        <f t="shared" si="19"/>
        <v>1.9996805127965755E-2</v>
      </c>
      <c r="GS7" s="258">
        <f t="shared" si="19"/>
        <v>1.9996805127965755E-2</v>
      </c>
      <c r="GT7" s="258">
        <f t="shared" si="19"/>
        <v>1.9996805127965755E-2</v>
      </c>
      <c r="GU7" s="258">
        <f t="shared" si="19"/>
        <v>1.9996805127965755E-2</v>
      </c>
      <c r="GV7" s="258">
        <f t="shared" si="19"/>
        <v>1.9996805127965755E-2</v>
      </c>
      <c r="GW7" s="258">
        <f t="shared" si="19"/>
        <v>1.9996805127965755E-2</v>
      </c>
      <c r="GX7" s="258">
        <f t="shared" si="19"/>
        <v>1.9996805127965755E-2</v>
      </c>
      <c r="GY7" s="258">
        <f t="shared" si="19"/>
        <v>1.9996805127965755E-2</v>
      </c>
      <c r="GZ7" s="258">
        <f t="shared" si="19"/>
        <v>1.9996805127965755E-2</v>
      </c>
      <c r="HA7" s="258">
        <f t="shared" si="19"/>
        <v>1.9996805127965755E-2</v>
      </c>
      <c r="HB7" s="258">
        <f t="shared" si="19"/>
        <v>1.9996805127965755E-2</v>
      </c>
      <c r="HC7" s="258">
        <f t="shared" si="19"/>
        <v>1.9996805127965755E-2</v>
      </c>
    </row>
    <row r="8" spans="1:211" x14ac:dyDescent="0.2">
      <c r="D8" s="68" t="s">
        <v>92</v>
      </c>
      <c r="E8" t="s">
        <v>86</v>
      </c>
      <c r="H8" s="197" t="s">
        <v>14</v>
      </c>
      <c r="K8" s="70">
        <v>-2.3999999999999998E-3</v>
      </c>
      <c r="L8" s="70">
        <v>0</v>
      </c>
      <c r="M8" s="70">
        <v>0</v>
      </c>
      <c r="N8" s="70">
        <v>0</v>
      </c>
      <c r="O8" s="70">
        <v>0</v>
      </c>
      <c r="P8" s="70">
        <v>0</v>
      </c>
      <c r="Q8" s="70">
        <v>0</v>
      </c>
      <c r="R8" s="70">
        <v>0</v>
      </c>
      <c r="S8" s="70">
        <v>0</v>
      </c>
      <c r="T8" s="70">
        <v>0</v>
      </c>
      <c r="U8" s="70">
        <v>0</v>
      </c>
      <c r="V8" s="70">
        <v>0</v>
      </c>
      <c r="W8" s="70">
        <v>0</v>
      </c>
      <c r="X8" s="70">
        <v>0</v>
      </c>
      <c r="Y8" s="70">
        <v>0</v>
      </c>
      <c r="Z8" s="70">
        <v>0</v>
      </c>
      <c r="AA8" s="70">
        <v>0</v>
      </c>
      <c r="AB8" s="70">
        <v>0</v>
      </c>
      <c r="AC8" s="70">
        <v>0</v>
      </c>
      <c r="AD8" s="70">
        <v>0</v>
      </c>
      <c r="AE8" s="70">
        <v>0</v>
      </c>
      <c r="AF8" s="70">
        <v>0</v>
      </c>
      <c r="AG8" s="70">
        <v>0</v>
      </c>
      <c r="AH8" s="70">
        <v>0</v>
      </c>
      <c r="AI8" s="70">
        <v>0</v>
      </c>
      <c r="AJ8" s="70">
        <v>0</v>
      </c>
      <c r="AK8" s="70">
        <v>0</v>
      </c>
      <c r="AL8" s="70">
        <v>0</v>
      </c>
      <c r="AM8" s="70">
        <v>0</v>
      </c>
      <c r="AN8" s="70">
        <v>0</v>
      </c>
      <c r="AO8" s="70">
        <v>0</v>
      </c>
      <c r="AP8" s="70">
        <v>0</v>
      </c>
      <c r="AQ8" s="70">
        <v>0</v>
      </c>
      <c r="AR8" s="70">
        <v>0</v>
      </c>
      <c r="AS8" s="70">
        <v>0</v>
      </c>
      <c r="AT8" s="70">
        <v>0</v>
      </c>
      <c r="AU8" s="70">
        <v>0</v>
      </c>
      <c r="AV8" s="70">
        <v>0</v>
      </c>
      <c r="AW8" s="70">
        <v>0</v>
      </c>
      <c r="AX8" s="70">
        <v>0</v>
      </c>
      <c r="AY8" s="70">
        <v>0</v>
      </c>
      <c r="AZ8" s="70">
        <v>0</v>
      </c>
      <c r="BA8" s="70">
        <v>0</v>
      </c>
      <c r="BB8" s="70">
        <v>0</v>
      </c>
      <c r="BC8" s="70">
        <v>0</v>
      </c>
      <c r="BD8" s="70">
        <v>0</v>
      </c>
      <c r="BE8" s="70">
        <v>0</v>
      </c>
      <c r="BF8" s="70">
        <v>0</v>
      </c>
      <c r="BG8" s="70">
        <v>0</v>
      </c>
      <c r="BH8" s="70">
        <v>0</v>
      </c>
      <c r="BI8" s="70">
        <v>0</v>
      </c>
      <c r="BJ8" s="70">
        <v>0</v>
      </c>
      <c r="BK8" s="70">
        <v>0</v>
      </c>
      <c r="BL8" s="70">
        <v>0</v>
      </c>
      <c r="BM8" s="70">
        <v>0</v>
      </c>
      <c r="BN8" s="70">
        <v>0</v>
      </c>
      <c r="BO8" s="70">
        <v>0</v>
      </c>
      <c r="BP8" s="70">
        <v>0</v>
      </c>
      <c r="BQ8" s="70">
        <v>0</v>
      </c>
      <c r="BR8" s="70">
        <v>0</v>
      </c>
      <c r="BS8" s="70">
        <v>0</v>
      </c>
      <c r="BT8" s="70">
        <v>0</v>
      </c>
      <c r="BU8" s="70">
        <v>0</v>
      </c>
      <c r="BV8" s="70">
        <v>0</v>
      </c>
      <c r="BW8" s="70">
        <v>0</v>
      </c>
      <c r="BX8" s="70">
        <v>0</v>
      </c>
      <c r="BY8" s="70">
        <v>0</v>
      </c>
      <c r="BZ8" s="70">
        <v>0</v>
      </c>
      <c r="CA8" s="70">
        <v>0</v>
      </c>
      <c r="CB8" s="70">
        <v>0</v>
      </c>
      <c r="CC8" s="70">
        <v>0</v>
      </c>
      <c r="CD8" s="70">
        <v>0</v>
      </c>
      <c r="CE8" s="70">
        <v>0</v>
      </c>
      <c r="CF8" s="70">
        <v>0</v>
      </c>
      <c r="CG8" s="70">
        <v>0</v>
      </c>
      <c r="CH8" s="70">
        <v>0</v>
      </c>
      <c r="CI8" s="70">
        <v>0</v>
      </c>
      <c r="CJ8" s="70">
        <v>0</v>
      </c>
      <c r="CK8" s="70">
        <v>0</v>
      </c>
      <c r="CL8" s="70">
        <v>0</v>
      </c>
      <c r="CM8" s="70">
        <v>0</v>
      </c>
      <c r="CN8" s="70">
        <v>0</v>
      </c>
      <c r="CO8" s="70">
        <v>0</v>
      </c>
      <c r="CP8" s="70">
        <v>0</v>
      </c>
      <c r="CQ8" s="70">
        <v>0</v>
      </c>
      <c r="CR8" s="70">
        <v>0</v>
      </c>
      <c r="CS8" s="70">
        <v>0</v>
      </c>
      <c r="CT8" s="70">
        <v>0</v>
      </c>
      <c r="CU8" s="70">
        <v>0</v>
      </c>
      <c r="CV8" s="70">
        <v>0</v>
      </c>
      <c r="CW8" s="70">
        <v>0</v>
      </c>
      <c r="CX8" s="70">
        <v>0</v>
      </c>
      <c r="CY8" s="70">
        <v>0</v>
      </c>
      <c r="CZ8" s="70">
        <v>0</v>
      </c>
      <c r="DA8" s="70">
        <v>0</v>
      </c>
      <c r="DB8" s="70">
        <v>0</v>
      </c>
      <c r="DC8" s="70">
        <v>0</v>
      </c>
      <c r="DD8" s="70">
        <v>0</v>
      </c>
      <c r="DE8" s="70">
        <v>0</v>
      </c>
      <c r="DF8" s="70">
        <v>0</v>
      </c>
      <c r="DG8" s="70">
        <v>0</v>
      </c>
      <c r="DH8" s="70">
        <v>0</v>
      </c>
      <c r="DI8" s="70">
        <v>0</v>
      </c>
      <c r="DJ8" s="70">
        <v>0</v>
      </c>
      <c r="DK8" s="70">
        <v>0</v>
      </c>
      <c r="DL8" s="70">
        <v>0</v>
      </c>
      <c r="DM8" s="70">
        <v>0</v>
      </c>
      <c r="DN8" s="70">
        <v>0</v>
      </c>
      <c r="DO8" s="70">
        <v>0</v>
      </c>
      <c r="DP8" s="70">
        <v>0</v>
      </c>
      <c r="DQ8" s="70">
        <v>0</v>
      </c>
      <c r="DR8" s="70">
        <v>0</v>
      </c>
      <c r="DS8" s="70">
        <v>0</v>
      </c>
      <c r="DT8" s="70">
        <v>0</v>
      </c>
      <c r="DU8" s="70">
        <v>0</v>
      </c>
      <c r="DV8" s="70">
        <v>0</v>
      </c>
      <c r="DW8" s="70">
        <v>0</v>
      </c>
      <c r="DX8" s="70">
        <v>0</v>
      </c>
      <c r="DY8" s="70">
        <v>0</v>
      </c>
      <c r="DZ8" s="70">
        <v>0</v>
      </c>
      <c r="EA8" s="70">
        <v>0</v>
      </c>
      <c r="EB8" s="70">
        <v>0</v>
      </c>
      <c r="EC8" s="70">
        <v>0</v>
      </c>
      <c r="ED8" s="70">
        <v>0</v>
      </c>
      <c r="EE8" s="70">
        <v>0</v>
      </c>
      <c r="EF8" s="70">
        <v>0</v>
      </c>
      <c r="EG8" s="70">
        <v>0</v>
      </c>
      <c r="EH8" s="70">
        <v>0</v>
      </c>
      <c r="EI8" s="70">
        <v>0</v>
      </c>
      <c r="EJ8" s="70">
        <v>0</v>
      </c>
      <c r="EK8" s="70">
        <v>0</v>
      </c>
      <c r="EL8" s="70">
        <v>0</v>
      </c>
      <c r="EM8" s="70">
        <v>0</v>
      </c>
      <c r="EN8" s="70">
        <v>0</v>
      </c>
      <c r="EO8" s="70">
        <v>0</v>
      </c>
      <c r="EP8" s="70">
        <v>0</v>
      </c>
      <c r="EQ8" s="70">
        <v>0</v>
      </c>
      <c r="ER8" s="70">
        <v>0</v>
      </c>
      <c r="ES8" s="70">
        <v>0</v>
      </c>
      <c r="ET8" s="70">
        <v>0</v>
      </c>
      <c r="EU8" s="70">
        <v>0</v>
      </c>
      <c r="EV8" s="70">
        <v>0</v>
      </c>
      <c r="EW8" s="70">
        <v>0</v>
      </c>
      <c r="EX8" s="70">
        <v>0</v>
      </c>
      <c r="EY8" s="70">
        <v>0</v>
      </c>
      <c r="EZ8" s="70">
        <v>0</v>
      </c>
      <c r="FA8" s="70">
        <v>0</v>
      </c>
      <c r="FB8" s="70">
        <v>0</v>
      </c>
      <c r="FC8" s="70">
        <v>0</v>
      </c>
      <c r="FD8" s="70">
        <v>0</v>
      </c>
      <c r="FE8" s="70">
        <v>0</v>
      </c>
      <c r="FF8" s="70">
        <v>0</v>
      </c>
      <c r="FG8" s="70">
        <v>0</v>
      </c>
      <c r="FH8" s="70">
        <v>0</v>
      </c>
      <c r="FI8" s="70">
        <v>0</v>
      </c>
      <c r="FJ8" s="70">
        <v>0</v>
      </c>
      <c r="FK8" s="70">
        <v>0</v>
      </c>
      <c r="FL8" s="70">
        <v>0</v>
      </c>
      <c r="FM8" s="70">
        <v>0</v>
      </c>
      <c r="FN8" s="70">
        <v>0</v>
      </c>
      <c r="FO8" s="70">
        <v>0</v>
      </c>
      <c r="FP8" s="70">
        <v>0</v>
      </c>
      <c r="FQ8" s="70">
        <v>0</v>
      </c>
      <c r="FR8" s="70">
        <v>0</v>
      </c>
      <c r="FS8" s="70">
        <v>0</v>
      </c>
      <c r="FT8" s="70">
        <v>0</v>
      </c>
      <c r="FU8" s="70">
        <v>0</v>
      </c>
      <c r="FV8" s="70">
        <v>0</v>
      </c>
      <c r="FW8" s="70">
        <v>0</v>
      </c>
      <c r="FX8" s="70">
        <v>0</v>
      </c>
      <c r="FY8" s="70">
        <v>0</v>
      </c>
      <c r="FZ8" s="70">
        <v>0</v>
      </c>
      <c r="GA8" s="70">
        <v>0</v>
      </c>
      <c r="GB8" s="70">
        <v>0</v>
      </c>
      <c r="GC8" s="70">
        <v>0</v>
      </c>
      <c r="GD8" s="70">
        <v>0</v>
      </c>
      <c r="GE8" s="70">
        <v>0</v>
      </c>
      <c r="GF8" s="70">
        <v>0</v>
      </c>
      <c r="GG8" s="70">
        <v>0</v>
      </c>
      <c r="GH8" s="70">
        <v>0</v>
      </c>
      <c r="GI8" s="70">
        <v>0</v>
      </c>
      <c r="GJ8" s="70">
        <v>0</v>
      </c>
      <c r="GK8" s="70">
        <v>0</v>
      </c>
      <c r="GL8" s="70">
        <v>0</v>
      </c>
      <c r="GM8" s="70">
        <v>0</v>
      </c>
      <c r="GN8" s="70">
        <v>0</v>
      </c>
      <c r="GO8" s="70">
        <v>0</v>
      </c>
      <c r="GP8" s="70">
        <v>0</v>
      </c>
      <c r="GQ8" s="70">
        <v>0</v>
      </c>
      <c r="GR8" s="70">
        <v>0</v>
      </c>
      <c r="GS8" s="70">
        <v>0</v>
      </c>
      <c r="GT8" s="70">
        <v>0</v>
      </c>
      <c r="GU8" s="70">
        <v>0</v>
      </c>
      <c r="GV8" s="70">
        <v>0</v>
      </c>
      <c r="GW8" s="70">
        <v>0</v>
      </c>
      <c r="GX8" s="70">
        <v>0</v>
      </c>
      <c r="GY8" s="70">
        <v>0</v>
      </c>
      <c r="GZ8" s="70">
        <v>0</v>
      </c>
      <c r="HA8" s="70">
        <v>0</v>
      </c>
      <c r="HB8" s="70">
        <v>0</v>
      </c>
      <c r="HC8" s="70">
        <v>0</v>
      </c>
    </row>
    <row r="9" spans="1:211" x14ac:dyDescent="0.2">
      <c r="D9" s="68" t="s">
        <v>92</v>
      </c>
      <c r="E9" t="s">
        <v>87</v>
      </c>
      <c r="H9" s="197" t="s">
        <v>14</v>
      </c>
      <c r="K9" s="41">
        <v>8.0000000000000004E-4</v>
      </c>
      <c r="L9" s="41">
        <v>0</v>
      </c>
      <c r="M9" s="41">
        <v>0</v>
      </c>
      <c r="N9" s="41">
        <v>0</v>
      </c>
      <c r="O9" s="41">
        <v>0</v>
      </c>
      <c r="P9" s="41">
        <v>0</v>
      </c>
      <c r="Q9" s="41">
        <v>0</v>
      </c>
      <c r="R9" s="41">
        <v>0</v>
      </c>
      <c r="S9" s="41">
        <v>0</v>
      </c>
      <c r="T9" s="41">
        <v>0</v>
      </c>
      <c r="U9" s="41">
        <v>0</v>
      </c>
      <c r="V9" s="41">
        <v>0</v>
      </c>
      <c r="W9" s="41">
        <v>0</v>
      </c>
      <c r="X9" s="41">
        <v>0</v>
      </c>
      <c r="Y9" s="41">
        <v>0</v>
      </c>
      <c r="Z9" s="41">
        <v>0</v>
      </c>
      <c r="AA9" s="41">
        <v>0</v>
      </c>
      <c r="AB9" s="41">
        <v>0</v>
      </c>
      <c r="AC9" s="41">
        <v>0</v>
      </c>
      <c r="AD9" s="41">
        <v>0</v>
      </c>
      <c r="AE9" s="41">
        <v>0</v>
      </c>
      <c r="AF9" s="41">
        <v>0</v>
      </c>
      <c r="AG9" s="41">
        <v>0</v>
      </c>
      <c r="AH9" s="41">
        <v>0</v>
      </c>
      <c r="AI9" s="41">
        <v>0</v>
      </c>
      <c r="AJ9" s="41">
        <v>0</v>
      </c>
      <c r="AK9" s="41">
        <v>0</v>
      </c>
      <c r="AL9" s="41">
        <v>0</v>
      </c>
      <c r="AM9" s="41">
        <v>0</v>
      </c>
      <c r="AN9" s="41">
        <v>0</v>
      </c>
      <c r="AO9" s="41">
        <v>0</v>
      </c>
      <c r="AP9" s="41">
        <v>0</v>
      </c>
      <c r="AQ9" s="41">
        <v>0</v>
      </c>
      <c r="AR9" s="41">
        <v>0</v>
      </c>
      <c r="AS9" s="41">
        <v>0</v>
      </c>
      <c r="AT9" s="41">
        <v>0</v>
      </c>
      <c r="AU9" s="41">
        <v>0</v>
      </c>
      <c r="AV9" s="41">
        <v>0</v>
      </c>
      <c r="AW9" s="41">
        <v>0</v>
      </c>
      <c r="AX9" s="41">
        <v>0</v>
      </c>
      <c r="AY9" s="41">
        <v>0</v>
      </c>
      <c r="AZ9" s="41">
        <v>0</v>
      </c>
      <c r="BA9" s="41">
        <v>0</v>
      </c>
      <c r="BB9" s="41">
        <v>0</v>
      </c>
      <c r="BC9" s="41">
        <v>0</v>
      </c>
      <c r="BD9" s="41">
        <v>0</v>
      </c>
      <c r="BE9" s="41">
        <v>0</v>
      </c>
      <c r="BF9" s="41">
        <v>0</v>
      </c>
      <c r="BG9" s="41">
        <v>0</v>
      </c>
      <c r="BH9" s="41">
        <v>0</v>
      </c>
      <c r="BI9" s="41">
        <v>0</v>
      </c>
      <c r="BJ9" s="41">
        <v>0</v>
      </c>
      <c r="BK9" s="41">
        <v>0</v>
      </c>
      <c r="BL9" s="41">
        <v>0</v>
      </c>
      <c r="BM9" s="41">
        <v>0</v>
      </c>
      <c r="BN9" s="41">
        <v>0</v>
      </c>
      <c r="BO9" s="41">
        <v>0</v>
      </c>
      <c r="BP9" s="41">
        <v>0</v>
      </c>
      <c r="BQ9" s="41">
        <v>0</v>
      </c>
      <c r="BR9" s="41">
        <v>0</v>
      </c>
      <c r="BS9" s="41">
        <v>0</v>
      </c>
      <c r="BT9" s="41">
        <v>0</v>
      </c>
      <c r="BU9" s="41">
        <v>0</v>
      </c>
      <c r="BV9" s="41">
        <v>0</v>
      </c>
      <c r="BW9" s="41">
        <v>0</v>
      </c>
      <c r="BX9" s="41">
        <v>0</v>
      </c>
      <c r="BY9" s="41">
        <v>0</v>
      </c>
      <c r="BZ9" s="41">
        <v>0</v>
      </c>
      <c r="CA9" s="41">
        <v>0</v>
      </c>
      <c r="CB9" s="41">
        <v>0</v>
      </c>
      <c r="CC9" s="41">
        <v>0</v>
      </c>
      <c r="CD9" s="41">
        <v>0</v>
      </c>
      <c r="CE9" s="41">
        <v>0</v>
      </c>
      <c r="CF9" s="41">
        <v>0</v>
      </c>
      <c r="CG9" s="41">
        <v>0</v>
      </c>
      <c r="CH9" s="41">
        <v>0</v>
      </c>
      <c r="CI9" s="41">
        <v>0</v>
      </c>
      <c r="CJ9" s="41">
        <v>0</v>
      </c>
      <c r="CK9" s="41">
        <v>0</v>
      </c>
      <c r="CL9" s="41">
        <v>0</v>
      </c>
      <c r="CM9" s="41">
        <v>0</v>
      </c>
      <c r="CN9" s="41">
        <v>0</v>
      </c>
      <c r="CO9" s="41">
        <v>0</v>
      </c>
      <c r="CP9" s="41">
        <v>0</v>
      </c>
      <c r="CQ9" s="41">
        <v>0</v>
      </c>
      <c r="CR9" s="41">
        <v>0</v>
      </c>
      <c r="CS9" s="41">
        <v>0</v>
      </c>
      <c r="CT9" s="41">
        <v>0</v>
      </c>
      <c r="CU9" s="41">
        <v>0</v>
      </c>
      <c r="CV9" s="41">
        <v>0</v>
      </c>
      <c r="CW9" s="41">
        <v>0</v>
      </c>
      <c r="CX9" s="41">
        <v>0</v>
      </c>
      <c r="CY9" s="41">
        <v>0</v>
      </c>
      <c r="CZ9" s="41">
        <v>0</v>
      </c>
      <c r="DA9" s="41">
        <v>0</v>
      </c>
      <c r="DB9" s="41">
        <v>0</v>
      </c>
      <c r="DC9" s="41">
        <v>0</v>
      </c>
      <c r="DD9" s="41">
        <v>0</v>
      </c>
      <c r="DE9" s="41">
        <v>0</v>
      </c>
      <c r="DF9" s="41">
        <v>0</v>
      </c>
      <c r="DG9" s="41">
        <v>0</v>
      </c>
      <c r="DH9" s="41">
        <v>0</v>
      </c>
      <c r="DI9" s="41">
        <v>0</v>
      </c>
      <c r="DJ9" s="41">
        <v>0</v>
      </c>
      <c r="DK9" s="41">
        <v>0</v>
      </c>
      <c r="DL9" s="41">
        <v>0</v>
      </c>
      <c r="DM9" s="41">
        <v>0</v>
      </c>
      <c r="DN9" s="41">
        <v>0</v>
      </c>
      <c r="DO9" s="41">
        <v>0</v>
      </c>
      <c r="DP9" s="41">
        <v>0</v>
      </c>
      <c r="DQ9" s="41">
        <v>0</v>
      </c>
      <c r="DR9" s="41">
        <v>0</v>
      </c>
      <c r="DS9" s="41">
        <v>0</v>
      </c>
      <c r="DT9" s="41">
        <v>0</v>
      </c>
      <c r="DU9" s="41">
        <v>0</v>
      </c>
      <c r="DV9" s="41">
        <v>0</v>
      </c>
      <c r="DW9" s="41">
        <v>0</v>
      </c>
      <c r="DX9" s="41">
        <v>0</v>
      </c>
      <c r="DY9" s="41">
        <v>0</v>
      </c>
      <c r="DZ9" s="41">
        <v>0</v>
      </c>
      <c r="EA9" s="41">
        <v>0</v>
      </c>
      <c r="EB9" s="41">
        <v>0</v>
      </c>
      <c r="EC9" s="41">
        <v>0</v>
      </c>
      <c r="ED9" s="41">
        <v>0</v>
      </c>
      <c r="EE9" s="41">
        <v>0</v>
      </c>
      <c r="EF9" s="41">
        <v>0</v>
      </c>
      <c r="EG9" s="41">
        <v>0</v>
      </c>
      <c r="EH9" s="41">
        <v>0</v>
      </c>
      <c r="EI9" s="41">
        <v>0</v>
      </c>
      <c r="EJ9" s="41">
        <v>0</v>
      </c>
      <c r="EK9" s="41">
        <v>0</v>
      </c>
      <c r="EL9" s="41">
        <v>0</v>
      </c>
      <c r="EM9" s="41">
        <v>0</v>
      </c>
      <c r="EN9" s="41">
        <v>0</v>
      </c>
      <c r="EO9" s="41">
        <v>0</v>
      </c>
      <c r="EP9" s="41">
        <v>0</v>
      </c>
      <c r="EQ9" s="41">
        <v>0</v>
      </c>
      <c r="ER9" s="41">
        <v>0</v>
      </c>
      <c r="ES9" s="41">
        <v>0</v>
      </c>
      <c r="ET9" s="41">
        <v>0</v>
      </c>
      <c r="EU9" s="41">
        <v>0</v>
      </c>
      <c r="EV9" s="41">
        <v>0</v>
      </c>
      <c r="EW9" s="41">
        <v>0</v>
      </c>
      <c r="EX9" s="41">
        <v>0</v>
      </c>
      <c r="EY9" s="41">
        <v>0</v>
      </c>
      <c r="EZ9" s="41">
        <v>0</v>
      </c>
      <c r="FA9" s="41">
        <v>0</v>
      </c>
      <c r="FB9" s="41">
        <v>0</v>
      </c>
      <c r="FC9" s="41">
        <v>0</v>
      </c>
      <c r="FD9" s="41">
        <v>0</v>
      </c>
      <c r="FE9" s="41">
        <v>0</v>
      </c>
      <c r="FF9" s="41">
        <v>0</v>
      </c>
      <c r="FG9" s="41">
        <v>0</v>
      </c>
      <c r="FH9" s="41">
        <v>0</v>
      </c>
      <c r="FI9" s="41">
        <v>0</v>
      </c>
      <c r="FJ9" s="41">
        <v>0</v>
      </c>
      <c r="FK9" s="41">
        <v>0</v>
      </c>
      <c r="FL9" s="41">
        <v>0</v>
      </c>
      <c r="FM9" s="41">
        <v>0</v>
      </c>
      <c r="FN9" s="41">
        <v>0</v>
      </c>
      <c r="FO9" s="41">
        <v>0</v>
      </c>
      <c r="FP9" s="41">
        <v>0</v>
      </c>
      <c r="FQ9" s="41">
        <v>0</v>
      </c>
      <c r="FR9" s="41">
        <v>0</v>
      </c>
      <c r="FS9" s="41">
        <v>0</v>
      </c>
      <c r="FT9" s="41">
        <v>0</v>
      </c>
      <c r="FU9" s="41">
        <v>0</v>
      </c>
      <c r="FV9" s="41">
        <v>0</v>
      </c>
      <c r="FW9" s="41">
        <v>0</v>
      </c>
      <c r="FX9" s="41">
        <v>0</v>
      </c>
      <c r="FY9" s="41">
        <v>0</v>
      </c>
      <c r="FZ9" s="41">
        <v>0</v>
      </c>
      <c r="GA9" s="41">
        <v>0</v>
      </c>
      <c r="GB9" s="41">
        <v>0</v>
      </c>
      <c r="GC9" s="41">
        <v>0</v>
      </c>
      <c r="GD9" s="41">
        <v>0</v>
      </c>
      <c r="GE9" s="41">
        <v>0</v>
      </c>
      <c r="GF9" s="41">
        <v>0</v>
      </c>
      <c r="GG9" s="41">
        <v>0</v>
      </c>
      <c r="GH9" s="41">
        <v>0</v>
      </c>
      <c r="GI9" s="41">
        <v>0</v>
      </c>
      <c r="GJ9" s="41">
        <v>0</v>
      </c>
      <c r="GK9" s="41">
        <v>0</v>
      </c>
      <c r="GL9" s="41">
        <v>0</v>
      </c>
      <c r="GM9" s="41">
        <v>0</v>
      </c>
      <c r="GN9" s="41">
        <v>0</v>
      </c>
      <c r="GO9" s="41">
        <v>0</v>
      </c>
      <c r="GP9" s="41">
        <v>0</v>
      </c>
      <c r="GQ9" s="41">
        <v>0</v>
      </c>
      <c r="GR9" s="41">
        <v>0</v>
      </c>
      <c r="GS9" s="41">
        <v>0</v>
      </c>
      <c r="GT9" s="41">
        <v>0</v>
      </c>
      <c r="GU9" s="41">
        <v>0</v>
      </c>
      <c r="GV9" s="41">
        <v>0</v>
      </c>
      <c r="GW9" s="41">
        <v>0</v>
      </c>
      <c r="GX9" s="41">
        <v>0</v>
      </c>
      <c r="GY9" s="41">
        <v>0</v>
      </c>
      <c r="GZ9" s="41">
        <v>0</v>
      </c>
      <c r="HA9" s="41">
        <v>0</v>
      </c>
      <c r="HB9" s="41">
        <v>0</v>
      </c>
      <c r="HC9" s="41">
        <v>0</v>
      </c>
    </row>
    <row r="11" spans="1:211" ht="13.5" thickBot="1" x14ac:dyDescent="0.25">
      <c r="A11" s="22" t="s">
        <v>173</v>
      </c>
      <c r="B11" s="9"/>
      <c r="C11" s="8"/>
      <c r="D11" s="69"/>
      <c r="E11" s="11"/>
      <c r="F11" s="12"/>
      <c r="G11" s="12"/>
      <c r="H11" s="12"/>
      <c r="I11" s="21"/>
      <c r="J11" s="13"/>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row>
    <row r="12" spans="1:211" ht="13.5" outlineLevel="1" thickTop="1" x14ac:dyDescent="0.2"/>
    <row r="13" spans="1:211" outlineLevel="1" x14ac:dyDescent="0.2">
      <c r="D13" s="68" t="s">
        <v>260</v>
      </c>
      <c r="E13" t="s">
        <v>256</v>
      </c>
      <c r="H13" s="197" t="s">
        <v>28</v>
      </c>
      <c r="K13" s="257">
        <v>2.8778650396785475</v>
      </c>
      <c r="L13" s="257">
        <v>2.8778650396785475</v>
      </c>
      <c r="M13" s="257">
        <v>2.8778650396785475</v>
      </c>
      <c r="N13" s="257">
        <v>0.33085821758009648</v>
      </c>
      <c r="O13" s="257">
        <v>0.37002748703489952</v>
      </c>
      <c r="P13" s="257">
        <v>0.44588283507436138</v>
      </c>
      <c r="Q13" s="257">
        <v>0.53728847066758323</v>
      </c>
      <c r="R13" s="257">
        <v>0.6474321907102939</v>
      </c>
      <c r="S13" s="257">
        <v>0.78015528799103351</v>
      </c>
      <c r="T13" s="257">
        <v>0.94008651734266513</v>
      </c>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row>
    <row r="14" spans="1:211" outlineLevel="1" x14ac:dyDescent="0.2">
      <c r="E14" t="s">
        <v>257</v>
      </c>
      <c r="H14" s="197" t="s">
        <v>28</v>
      </c>
      <c r="K14" s="145">
        <v>0</v>
      </c>
      <c r="L14" s="145">
        <v>0</v>
      </c>
      <c r="M14" s="145">
        <v>0</v>
      </c>
      <c r="N14" s="145">
        <v>0</v>
      </c>
      <c r="O14" s="249">
        <v>0</v>
      </c>
      <c r="P14" s="145">
        <v>0</v>
      </c>
      <c r="Q14" s="145">
        <v>0</v>
      </c>
      <c r="R14" s="145">
        <v>0</v>
      </c>
      <c r="S14" s="145">
        <v>0</v>
      </c>
      <c r="T14" s="145">
        <v>0</v>
      </c>
      <c r="U14" s="145">
        <v>0</v>
      </c>
      <c r="V14" s="145">
        <v>0</v>
      </c>
      <c r="W14" s="145">
        <v>0</v>
      </c>
      <c r="X14" s="145">
        <v>0</v>
      </c>
      <c r="Y14" s="145">
        <v>0</v>
      </c>
      <c r="Z14" s="145">
        <v>0</v>
      </c>
      <c r="AA14" s="145">
        <v>0</v>
      </c>
      <c r="AB14" s="145">
        <v>0</v>
      </c>
      <c r="AC14" s="145">
        <v>0</v>
      </c>
      <c r="AD14" s="145">
        <v>0</v>
      </c>
      <c r="AE14" s="145">
        <v>0</v>
      </c>
      <c r="AF14" s="145">
        <v>0</v>
      </c>
      <c r="AG14" s="145">
        <v>0</v>
      </c>
      <c r="AH14" s="145">
        <v>0</v>
      </c>
      <c r="AI14" s="145">
        <v>0</v>
      </c>
      <c r="AJ14" s="145">
        <v>0</v>
      </c>
      <c r="AK14" s="145">
        <v>0</v>
      </c>
      <c r="AL14" s="145">
        <v>0</v>
      </c>
      <c r="AM14" s="145">
        <v>0</v>
      </c>
      <c r="AN14" s="145">
        <v>0</v>
      </c>
      <c r="AO14" s="145">
        <v>0</v>
      </c>
      <c r="AP14" s="145">
        <v>0</v>
      </c>
      <c r="AQ14" s="145">
        <v>0</v>
      </c>
      <c r="AR14" s="145">
        <v>0</v>
      </c>
      <c r="AS14" s="145">
        <v>0</v>
      </c>
      <c r="AT14" s="145">
        <v>0</v>
      </c>
      <c r="AU14" s="145">
        <v>0</v>
      </c>
      <c r="AV14" s="145">
        <v>0</v>
      </c>
      <c r="AW14" s="145">
        <v>0</v>
      </c>
      <c r="AX14" s="145">
        <v>0</v>
      </c>
      <c r="AY14" s="145">
        <v>0</v>
      </c>
      <c r="AZ14" s="145">
        <v>0</v>
      </c>
      <c r="BA14" s="145">
        <v>0</v>
      </c>
      <c r="BB14" s="145">
        <v>0</v>
      </c>
      <c r="BC14" s="145">
        <v>0</v>
      </c>
      <c r="BD14" s="145">
        <v>0</v>
      </c>
      <c r="BE14" s="145">
        <v>0</v>
      </c>
      <c r="BF14" s="145">
        <v>0</v>
      </c>
      <c r="BG14" s="145">
        <v>0</v>
      </c>
      <c r="BH14" s="145">
        <v>0</v>
      </c>
      <c r="BI14" s="145">
        <v>0</v>
      </c>
      <c r="BJ14" s="145">
        <v>0</v>
      </c>
      <c r="BK14" s="145">
        <v>0</v>
      </c>
      <c r="BL14" s="145">
        <v>0</v>
      </c>
      <c r="BM14" s="145">
        <v>0</v>
      </c>
      <c r="BN14" s="145">
        <v>0</v>
      </c>
      <c r="BO14" s="145">
        <v>0</v>
      </c>
      <c r="BP14" s="145">
        <v>0</v>
      </c>
      <c r="BQ14" s="145">
        <v>0</v>
      </c>
      <c r="BR14" s="145">
        <v>0</v>
      </c>
      <c r="BS14" s="145">
        <v>0</v>
      </c>
      <c r="BT14" s="145">
        <v>0</v>
      </c>
      <c r="BU14" s="145">
        <v>0</v>
      </c>
      <c r="BV14" s="145">
        <v>0</v>
      </c>
      <c r="BW14" s="145">
        <v>0</v>
      </c>
      <c r="BX14" s="145">
        <v>0</v>
      </c>
      <c r="BY14" s="145">
        <v>0</v>
      </c>
      <c r="BZ14" s="145">
        <v>0</v>
      </c>
      <c r="CA14" s="145">
        <v>0</v>
      </c>
      <c r="CB14" s="145">
        <v>0</v>
      </c>
      <c r="CC14" s="145">
        <v>0</v>
      </c>
      <c r="CD14" s="145">
        <v>0</v>
      </c>
      <c r="CE14" s="145">
        <v>0</v>
      </c>
      <c r="CF14" s="145">
        <v>0</v>
      </c>
      <c r="CG14" s="145">
        <v>0</v>
      </c>
      <c r="CH14" s="145">
        <v>0</v>
      </c>
      <c r="CI14" s="145">
        <v>0</v>
      </c>
      <c r="CJ14" s="145">
        <v>0</v>
      </c>
      <c r="CK14" s="145">
        <v>0</v>
      </c>
      <c r="CL14" s="145">
        <v>0</v>
      </c>
      <c r="CM14" s="145">
        <v>0</v>
      </c>
      <c r="CN14" s="145">
        <v>0</v>
      </c>
      <c r="CO14" s="145">
        <v>0</v>
      </c>
      <c r="CP14" s="145">
        <v>0</v>
      </c>
      <c r="CQ14" s="145">
        <v>0</v>
      </c>
      <c r="CR14" s="145">
        <v>0</v>
      </c>
      <c r="CS14" s="145">
        <v>0</v>
      </c>
      <c r="CT14" s="145">
        <v>0</v>
      </c>
      <c r="CU14" s="145">
        <v>0</v>
      </c>
      <c r="CV14" s="145">
        <v>0</v>
      </c>
      <c r="CW14" s="145">
        <v>0</v>
      </c>
      <c r="CX14" s="145">
        <v>0</v>
      </c>
      <c r="CY14" s="145">
        <v>0</v>
      </c>
      <c r="CZ14" s="145">
        <v>0</v>
      </c>
      <c r="DA14" s="145">
        <v>0</v>
      </c>
      <c r="DB14" s="145">
        <v>0</v>
      </c>
      <c r="DC14" s="145">
        <v>0</v>
      </c>
      <c r="DD14" s="145">
        <v>0</v>
      </c>
      <c r="DE14" s="145">
        <v>0</v>
      </c>
      <c r="DF14" s="145">
        <v>0</v>
      </c>
      <c r="DG14" s="145">
        <v>0</v>
      </c>
      <c r="DH14" s="145">
        <v>0</v>
      </c>
      <c r="DI14" s="145">
        <v>0</v>
      </c>
      <c r="DJ14" s="145">
        <v>0</v>
      </c>
      <c r="DK14" s="145">
        <v>0</v>
      </c>
      <c r="DL14" s="145">
        <v>0</v>
      </c>
      <c r="DM14" s="145">
        <v>0</v>
      </c>
      <c r="DN14" s="145">
        <v>0</v>
      </c>
      <c r="DO14" s="145">
        <v>0</v>
      </c>
      <c r="DP14" s="145">
        <v>0</v>
      </c>
      <c r="DQ14" s="145">
        <v>0</v>
      </c>
      <c r="DR14" s="145">
        <v>0</v>
      </c>
      <c r="DS14" s="145">
        <v>0</v>
      </c>
      <c r="DT14" s="145">
        <v>0</v>
      </c>
      <c r="DU14" s="145">
        <v>0</v>
      </c>
      <c r="DV14" s="145">
        <v>0</v>
      </c>
      <c r="DW14" s="145">
        <v>0</v>
      </c>
      <c r="DX14" s="145">
        <v>0</v>
      </c>
      <c r="DY14" s="145">
        <v>0</v>
      </c>
      <c r="DZ14" s="145">
        <v>0</v>
      </c>
      <c r="EA14" s="145">
        <v>0</v>
      </c>
      <c r="EB14" s="145">
        <v>0</v>
      </c>
      <c r="EC14" s="145">
        <v>0</v>
      </c>
      <c r="ED14" s="145">
        <v>0</v>
      </c>
      <c r="EE14" s="145">
        <v>0</v>
      </c>
      <c r="EF14" s="145">
        <v>0</v>
      </c>
      <c r="EG14" s="145">
        <v>0</v>
      </c>
      <c r="EH14" s="145">
        <v>0</v>
      </c>
      <c r="EI14" s="145">
        <v>0</v>
      </c>
      <c r="EJ14" s="145">
        <v>0</v>
      </c>
      <c r="EK14" s="145">
        <v>0</v>
      </c>
      <c r="EL14" s="145">
        <v>0</v>
      </c>
      <c r="EM14" s="145">
        <v>0</v>
      </c>
      <c r="EN14" s="145">
        <v>0</v>
      </c>
      <c r="EO14" s="145">
        <v>0</v>
      </c>
      <c r="EP14" s="145">
        <v>0</v>
      </c>
      <c r="EQ14" s="145">
        <v>0</v>
      </c>
      <c r="ER14" s="145">
        <v>0</v>
      </c>
      <c r="ES14" s="145">
        <v>0</v>
      </c>
      <c r="ET14" s="145">
        <v>0</v>
      </c>
      <c r="EU14" s="145">
        <v>0</v>
      </c>
      <c r="EV14" s="145">
        <v>0</v>
      </c>
      <c r="EW14" s="145">
        <v>0</v>
      </c>
      <c r="EX14" s="145">
        <v>0</v>
      </c>
      <c r="EY14" s="145">
        <v>0</v>
      </c>
      <c r="EZ14" s="145">
        <v>0</v>
      </c>
      <c r="FA14" s="145">
        <v>0</v>
      </c>
      <c r="FB14" s="145">
        <v>0</v>
      </c>
      <c r="FC14" s="145">
        <v>0</v>
      </c>
      <c r="FD14" s="145">
        <v>0</v>
      </c>
      <c r="FE14" s="145">
        <v>0</v>
      </c>
      <c r="FF14" s="145">
        <v>0</v>
      </c>
      <c r="FG14" s="145">
        <v>0</v>
      </c>
      <c r="FH14" s="145">
        <v>0</v>
      </c>
      <c r="FI14" s="145">
        <v>0</v>
      </c>
      <c r="FJ14" s="145">
        <v>0</v>
      </c>
      <c r="FK14" s="145">
        <v>0</v>
      </c>
      <c r="FL14" s="145">
        <v>0</v>
      </c>
      <c r="FM14" s="145">
        <v>0</v>
      </c>
      <c r="FN14" s="145">
        <v>0</v>
      </c>
      <c r="FO14" s="145">
        <v>0</v>
      </c>
      <c r="FP14" s="145">
        <v>0</v>
      </c>
      <c r="FQ14" s="145">
        <v>0</v>
      </c>
      <c r="FR14" s="145">
        <v>0</v>
      </c>
      <c r="FS14" s="145">
        <v>0</v>
      </c>
      <c r="FT14" s="145">
        <v>0</v>
      </c>
      <c r="FU14" s="145">
        <v>0</v>
      </c>
      <c r="FV14" s="145">
        <v>0</v>
      </c>
      <c r="FW14" s="145">
        <v>0</v>
      </c>
      <c r="FX14" s="145">
        <v>0</v>
      </c>
      <c r="FY14" s="145">
        <v>0</v>
      </c>
      <c r="FZ14" s="145">
        <v>0</v>
      </c>
      <c r="GA14" s="145">
        <v>0</v>
      </c>
      <c r="GB14" s="145">
        <v>0</v>
      </c>
      <c r="GC14" s="145">
        <v>0</v>
      </c>
      <c r="GD14" s="145">
        <v>0</v>
      </c>
      <c r="GE14" s="145">
        <v>0</v>
      </c>
      <c r="GF14" s="145">
        <v>0</v>
      </c>
      <c r="GG14" s="145">
        <v>0</v>
      </c>
      <c r="GH14" s="145">
        <v>0</v>
      </c>
      <c r="GI14" s="145">
        <v>0</v>
      </c>
      <c r="GJ14" s="145">
        <v>0</v>
      </c>
      <c r="GK14" s="145">
        <v>0</v>
      </c>
      <c r="GL14" s="145">
        <v>0</v>
      </c>
      <c r="GM14" s="145">
        <v>0</v>
      </c>
      <c r="GN14" s="145">
        <v>0</v>
      </c>
      <c r="GO14" s="145">
        <v>0</v>
      </c>
      <c r="GP14" s="145">
        <v>0</v>
      </c>
      <c r="GQ14" s="145">
        <v>0</v>
      </c>
      <c r="GR14" s="145">
        <v>0</v>
      </c>
      <c r="GS14" s="145">
        <v>0</v>
      </c>
      <c r="GT14" s="145">
        <v>0</v>
      </c>
      <c r="GU14" s="145">
        <v>0</v>
      </c>
      <c r="GV14" s="145">
        <v>0</v>
      </c>
      <c r="GW14" s="145">
        <v>0</v>
      </c>
      <c r="GX14" s="145">
        <v>0</v>
      </c>
      <c r="GY14" s="145">
        <v>0</v>
      </c>
      <c r="GZ14" s="145">
        <v>0</v>
      </c>
      <c r="HA14" s="145">
        <v>0</v>
      </c>
      <c r="HB14" s="145">
        <v>0</v>
      </c>
      <c r="HC14" s="145">
        <v>0</v>
      </c>
    </row>
    <row r="15" spans="1:211" outlineLevel="1" x14ac:dyDescent="0.2">
      <c r="E15" t="s">
        <v>165</v>
      </c>
      <c r="H15" s="197" t="s">
        <v>14</v>
      </c>
      <c r="K15" s="41">
        <v>1E-3</v>
      </c>
      <c r="L15" s="41">
        <v>1E-3</v>
      </c>
      <c r="M15" s="41">
        <v>1E-3</v>
      </c>
      <c r="N15" s="41">
        <v>1E-3</v>
      </c>
      <c r="O15" s="41">
        <v>1E-3</v>
      </c>
      <c r="P15" s="41">
        <v>1E-3</v>
      </c>
      <c r="Q15" s="41">
        <v>1E-3</v>
      </c>
      <c r="R15" s="41">
        <v>1E-3</v>
      </c>
      <c r="S15" s="41">
        <v>1E-3</v>
      </c>
      <c r="T15" s="41">
        <v>1E-3</v>
      </c>
      <c r="U15" s="41">
        <v>1E-3</v>
      </c>
      <c r="V15" s="41">
        <v>1E-3</v>
      </c>
      <c r="W15" s="41">
        <v>1E-3</v>
      </c>
      <c r="X15" s="41">
        <v>1E-3</v>
      </c>
      <c r="Y15" s="41">
        <v>1E-3</v>
      </c>
      <c r="Z15" s="41">
        <v>1E-3</v>
      </c>
      <c r="AA15" s="41">
        <v>1E-3</v>
      </c>
      <c r="AB15" s="41">
        <v>1E-3</v>
      </c>
      <c r="AC15" s="41">
        <v>1E-3</v>
      </c>
      <c r="AD15" s="41">
        <v>1E-3</v>
      </c>
      <c r="AE15" s="41">
        <v>1E-3</v>
      </c>
      <c r="AF15" s="41">
        <v>1E-3</v>
      </c>
      <c r="AG15" s="41">
        <v>1E-3</v>
      </c>
      <c r="AH15" s="41">
        <v>1E-3</v>
      </c>
      <c r="AI15" s="41">
        <v>1E-3</v>
      </c>
      <c r="AJ15" s="41">
        <v>1E-3</v>
      </c>
      <c r="AK15" s="41">
        <v>1E-3</v>
      </c>
      <c r="AL15" s="41">
        <v>1E-3</v>
      </c>
      <c r="AM15" s="41">
        <v>1E-3</v>
      </c>
      <c r="AN15" s="41">
        <v>1E-3</v>
      </c>
      <c r="AO15" s="41">
        <v>1E-3</v>
      </c>
      <c r="AP15" s="41">
        <v>1E-3</v>
      </c>
      <c r="AQ15" s="41">
        <v>1E-3</v>
      </c>
      <c r="AR15" s="41">
        <v>1E-3</v>
      </c>
      <c r="AS15" s="41">
        <v>1E-3</v>
      </c>
      <c r="AT15" s="41">
        <v>1E-3</v>
      </c>
      <c r="AU15" s="41">
        <v>1E-3</v>
      </c>
      <c r="AV15" s="41">
        <v>1E-3</v>
      </c>
      <c r="AW15" s="41">
        <v>1E-3</v>
      </c>
      <c r="AX15" s="41">
        <v>1E-3</v>
      </c>
      <c r="AY15" s="41">
        <v>1E-3</v>
      </c>
      <c r="AZ15" s="41">
        <v>1E-3</v>
      </c>
      <c r="BA15" s="41">
        <v>1E-3</v>
      </c>
      <c r="BB15" s="41">
        <v>1E-3</v>
      </c>
      <c r="BC15" s="41">
        <v>1E-3</v>
      </c>
      <c r="BD15" s="41">
        <v>1E-3</v>
      </c>
      <c r="BE15" s="41">
        <v>1E-3</v>
      </c>
      <c r="BF15" s="41">
        <v>1E-3</v>
      </c>
      <c r="BG15" s="41">
        <v>1E-3</v>
      </c>
      <c r="BH15" s="41">
        <v>1E-3</v>
      </c>
      <c r="BI15" s="41">
        <v>1E-3</v>
      </c>
      <c r="BJ15" s="41">
        <v>1E-3</v>
      </c>
      <c r="BK15" s="41">
        <v>1E-3</v>
      </c>
      <c r="BL15" s="41">
        <v>1E-3</v>
      </c>
      <c r="BM15" s="41">
        <v>1E-3</v>
      </c>
      <c r="BN15" s="41">
        <v>1E-3</v>
      </c>
      <c r="BO15" s="41">
        <v>1E-3</v>
      </c>
      <c r="BP15" s="41">
        <v>1E-3</v>
      </c>
      <c r="BQ15" s="41">
        <v>1E-3</v>
      </c>
      <c r="BR15" s="41">
        <v>1E-3</v>
      </c>
      <c r="BS15" s="41">
        <v>1E-3</v>
      </c>
      <c r="BT15" s="41">
        <v>1E-3</v>
      </c>
      <c r="BU15" s="41">
        <v>1E-3</v>
      </c>
      <c r="BV15" s="41">
        <v>1E-3</v>
      </c>
      <c r="BW15" s="41">
        <v>1E-3</v>
      </c>
      <c r="BX15" s="41">
        <v>1E-3</v>
      </c>
      <c r="BY15" s="41">
        <v>1E-3</v>
      </c>
      <c r="BZ15" s="41">
        <v>1E-3</v>
      </c>
      <c r="CA15" s="41">
        <v>1E-3</v>
      </c>
      <c r="CB15" s="41">
        <v>1E-3</v>
      </c>
      <c r="CC15" s="41">
        <v>1E-3</v>
      </c>
      <c r="CD15" s="41">
        <v>1E-3</v>
      </c>
      <c r="CE15" s="41">
        <v>1E-3</v>
      </c>
      <c r="CF15" s="41">
        <v>1E-3</v>
      </c>
      <c r="CG15" s="41">
        <v>1E-3</v>
      </c>
      <c r="CH15" s="41">
        <v>1E-3</v>
      </c>
      <c r="CI15" s="41">
        <v>1E-3</v>
      </c>
      <c r="CJ15" s="41">
        <v>1E-3</v>
      </c>
      <c r="CK15" s="41">
        <v>1E-3</v>
      </c>
      <c r="CL15" s="41">
        <v>1E-3</v>
      </c>
      <c r="CM15" s="41">
        <v>1E-3</v>
      </c>
      <c r="CN15" s="41">
        <v>1E-3</v>
      </c>
      <c r="CO15" s="41">
        <v>1E-3</v>
      </c>
      <c r="CP15" s="41">
        <v>1E-3</v>
      </c>
      <c r="CQ15" s="41">
        <v>1E-3</v>
      </c>
      <c r="CR15" s="41">
        <v>1E-3</v>
      </c>
      <c r="CS15" s="41">
        <v>1E-3</v>
      </c>
      <c r="CT15" s="41">
        <v>1E-3</v>
      </c>
      <c r="CU15" s="41">
        <v>1E-3</v>
      </c>
      <c r="CV15" s="41">
        <v>1E-3</v>
      </c>
      <c r="CW15" s="41">
        <v>1E-3</v>
      </c>
      <c r="CX15" s="41">
        <v>1E-3</v>
      </c>
      <c r="CY15" s="41">
        <v>1E-3</v>
      </c>
      <c r="CZ15" s="41">
        <v>1E-3</v>
      </c>
      <c r="DA15" s="41">
        <v>1E-3</v>
      </c>
      <c r="DB15" s="41">
        <v>1E-3</v>
      </c>
      <c r="DC15" s="41">
        <v>1E-3</v>
      </c>
      <c r="DD15" s="41">
        <v>1E-3</v>
      </c>
      <c r="DE15" s="41">
        <v>1E-3</v>
      </c>
      <c r="DF15" s="41">
        <v>1E-3</v>
      </c>
      <c r="DG15" s="41">
        <v>1E-3</v>
      </c>
      <c r="DH15" s="41">
        <v>1E-3</v>
      </c>
      <c r="DI15" s="41">
        <v>1E-3</v>
      </c>
      <c r="DJ15" s="41">
        <v>1E-3</v>
      </c>
      <c r="DK15" s="41">
        <v>1E-3</v>
      </c>
      <c r="DL15" s="41">
        <v>1E-3</v>
      </c>
      <c r="DM15" s="41">
        <v>1E-3</v>
      </c>
      <c r="DN15" s="41">
        <v>1E-3</v>
      </c>
      <c r="DO15" s="41">
        <v>1E-3</v>
      </c>
      <c r="DP15" s="41">
        <v>1E-3</v>
      </c>
      <c r="DQ15" s="41">
        <v>1E-3</v>
      </c>
      <c r="DR15" s="41">
        <v>1E-3</v>
      </c>
      <c r="DS15" s="41">
        <v>1E-3</v>
      </c>
      <c r="DT15" s="41">
        <v>1E-3</v>
      </c>
      <c r="DU15" s="41">
        <v>1E-3</v>
      </c>
      <c r="DV15" s="41">
        <v>1E-3</v>
      </c>
      <c r="DW15" s="41">
        <v>1E-3</v>
      </c>
      <c r="DX15" s="41">
        <v>1E-3</v>
      </c>
      <c r="DY15" s="41">
        <v>1E-3</v>
      </c>
      <c r="DZ15" s="41">
        <v>1E-3</v>
      </c>
      <c r="EA15" s="41">
        <v>1E-3</v>
      </c>
      <c r="EB15" s="41">
        <v>1E-3</v>
      </c>
      <c r="EC15" s="41">
        <v>1E-3</v>
      </c>
      <c r="ED15" s="41">
        <v>1E-3</v>
      </c>
      <c r="EE15" s="41">
        <v>1E-3</v>
      </c>
      <c r="EF15" s="41">
        <v>1E-3</v>
      </c>
      <c r="EG15" s="41">
        <v>1E-3</v>
      </c>
      <c r="EH15" s="41">
        <v>1E-3</v>
      </c>
      <c r="EI15" s="41">
        <v>1E-3</v>
      </c>
      <c r="EJ15" s="41">
        <v>1E-3</v>
      </c>
      <c r="EK15" s="41">
        <v>1E-3</v>
      </c>
      <c r="EL15" s="41">
        <v>1E-3</v>
      </c>
      <c r="EM15" s="41">
        <v>1E-3</v>
      </c>
      <c r="EN15" s="41">
        <v>1E-3</v>
      </c>
      <c r="EO15" s="41">
        <v>1E-3</v>
      </c>
      <c r="EP15" s="41">
        <v>1E-3</v>
      </c>
      <c r="EQ15" s="41">
        <v>1E-3</v>
      </c>
      <c r="ER15" s="41">
        <v>1E-3</v>
      </c>
      <c r="ES15" s="41">
        <v>1E-3</v>
      </c>
      <c r="ET15" s="41">
        <v>1E-3</v>
      </c>
      <c r="EU15" s="41">
        <v>1E-3</v>
      </c>
      <c r="EV15" s="41">
        <v>1E-3</v>
      </c>
      <c r="EW15" s="41">
        <v>1E-3</v>
      </c>
      <c r="EX15" s="41">
        <v>1E-3</v>
      </c>
      <c r="EY15" s="41">
        <v>1E-3</v>
      </c>
      <c r="EZ15" s="41">
        <v>1E-3</v>
      </c>
      <c r="FA15" s="41">
        <v>1E-3</v>
      </c>
      <c r="FB15" s="41">
        <v>1E-3</v>
      </c>
      <c r="FC15" s="41">
        <v>1E-3</v>
      </c>
      <c r="FD15" s="41">
        <v>1E-3</v>
      </c>
      <c r="FE15" s="41">
        <v>1E-3</v>
      </c>
      <c r="FF15" s="41">
        <v>1E-3</v>
      </c>
      <c r="FG15" s="41">
        <v>1E-3</v>
      </c>
      <c r="FH15" s="41">
        <v>1E-3</v>
      </c>
      <c r="FI15" s="41">
        <v>1E-3</v>
      </c>
      <c r="FJ15" s="41">
        <v>1E-3</v>
      </c>
      <c r="FK15" s="41">
        <v>1E-3</v>
      </c>
      <c r="FL15" s="41">
        <v>1E-3</v>
      </c>
      <c r="FM15" s="41">
        <v>1E-3</v>
      </c>
      <c r="FN15" s="41">
        <v>1E-3</v>
      </c>
      <c r="FO15" s="41">
        <v>1E-3</v>
      </c>
      <c r="FP15" s="41">
        <v>1E-3</v>
      </c>
      <c r="FQ15" s="41">
        <v>1E-3</v>
      </c>
      <c r="FR15" s="41">
        <v>1E-3</v>
      </c>
      <c r="FS15" s="41">
        <v>1E-3</v>
      </c>
      <c r="FT15" s="41">
        <v>1E-3</v>
      </c>
      <c r="FU15" s="41">
        <v>1E-3</v>
      </c>
      <c r="FV15" s="41">
        <v>1E-3</v>
      </c>
      <c r="FW15" s="41">
        <v>1E-3</v>
      </c>
      <c r="FX15" s="41">
        <v>1E-3</v>
      </c>
      <c r="FY15" s="41">
        <v>1E-3</v>
      </c>
      <c r="FZ15" s="41">
        <v>1E-3</v>
      </c>
      <c r="GA15" s="41">
        <v>1E-3</v>
      </c>
      <c r="GB15" s="41">
        <v>1E-3</v>
      </c>
      <c r="GC15" s="41">
        <v>1E-3</v>
      </c>
      <c r="GD15" s="41">
        <v>1E-3</v>
      </c>
      <c r="GE15" s="41">
        <v>1E-3</v>
      </c>
      <c r="GF15" s="41">
        <v>1E-3</v>
      </c>
      <c r="GG15" s="41">
        <v>1E-3</v>
      </c>
      <c r="GH15" s="41">
        <v>1E-3</v>
      </c>
      <c r="GI15" s="41">
        <v>1E-3</v>
      </c>
      <c r="GJ15" s="41">
        <v>1E-3</v>
      </c>
      <c r="GK15" s="41">
        <v>1E-3</v>
      </c>
      <c r="GL15" s="41">
        <v>1E-3</v>
      </c>
      <c r="GM15" s="41">
        <v>1E-3</v>
      </c>
      <c r="GN15" s="41">
        <v>1E-3</v>
      </c>
      <c r="GO15" s="41">
        <v>1E-3</v>
      </c>
      <c r="GP15" s="41">
        <v>1E-3</v>
      </c>
      <c r="GQ15" s="41">
        <v>1E-3</v>
      </c>
      <c r="GR15" s="41">
        <v>1E-3</v>
      </c>
      <c r="GS15" s="41">
        <v>1E-3</v>
      </c>
      <c r="GT15" s="41">
        <v>1E-3</v>
      </c>
      <c r="GU15" s="41">
        <v>1E-3</v>
      </c>
      <c r="GV15" s="41">
        <v>1E-3</v>
      </c>
      <c r="GW15" s="41">
        <v>1E-3</v>
      </c>
      <c r="GX15" s="41">
        <v>1E-3</v>
      </c>
      <c r="GY15" s="41">
        <v>1E-3</v>
      </c>
      <c r="GZ15" s="41">
        <v>1E-3</v>
      </c>
      <c r="HA15" s="41">
        <v>1E-3</v>
      </c>
      <c r="HB15" s="41">
        <v>1E-3</v>
      </c>
      <c r="HC15" s="41">
        <v>1E-3</v>
      </c>
    </row>
    <row r="16" spans="1:211" outlineLevel="1" x14ac:dyDescent="0.2"/>
    <row r="17" spans="1:211" ht="13.5" thickBot="1" x14ac:dyDescent="0.25">
      <c r="A17" s="22" t="s">
        <v>286</v>
      </c>
      <c r="B17" s="9"/>
      <c r="C17" s="8"/>
      <c r="D17" s="69"/>
      <c r="E17" s="11"/>
      <c r="F17" s="12"/>
      <c r="G17" s="12"/>
      <c r="H17" s="12"/>
      <c r="I17" s="21"/>
      <c r="J17" s="13"/>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row>
    <row r="18" spans="1:211" ht="13.5" outlineLevel="1" thickTop="1" x14ac:dyDescent="0.2"/>
    <row r="19" spans="1:211" outlineLevel="1" x14ac:dyDescent="0.2">
      <c r="E19" t="s">
        <v>300</v>
      </c>
      <c r="G19" s="41">
        <v>0.01</v>
      </c>
      <c r="H19" s="197" t="s">
        <v>14</v>
      </c>
    </row>
    <row r="20" spans="1:211" outlineLevel="1" x14ac:dyDescent="0.2">
      <c r="E20" t="s">
        <v>299</v>
      </c>
      <c r="G20" s="41">
        <v>7.3731808835605719E-2</v>
      </c>
      <c r="H20" s="197" t="s">
        <v>14</v>
      </c>
    </row>
    <row r="21" spans="1:211" outlineLevel="1" x14ac:dyDescent="0.2">
      <c r="E21" t="s">
        <v>423</v>
      </c>
      <c r="G21" s="41">
        <v>0.1</v>
      </c>
      <c r="H21" s="197" t="s">
        <v>14</v>
      </c>
      <c r="K21" s="41">
        <v>0</v>
      </c>
      <c r="L21" s="41">
        <v>8.7278201966675267E-3</v>
      </c>
      <c r="M21" s="41">
        <v>1.7455640393335053E-2</v>
      </c>
      <c r="N21" s="41">
        <v>2.6183460590002577E-2</v>
      </c>
      <c r="O21" s="41">
        <v>3.4911280786670107E-2</v>
      </c>
      <c r="P21" s="41">
        <v>4.3639100983337627E-2</v>
      </c>
      <c r="Q21" s="41">
        <v>5.2366921180005153E-2</v>
      </c>
      <c r="R21" s="41">
        <v>6.109474137667268E-2</v>
      </c>
      <c r="S21" s="41">
        <v>6.9822561573340214E-2</v>
      </c>
      <c r="T21" s="41">
        <v>7.8019779815666573E-2</v>
      </c>
      <c r="U21" s="41">
        <v>7.8550381770007741E-2</v>
      </c>
      <c r="V21" s="41">
        <v>7.9080983724348894E-2</v>
      </c>
      <c r="W21" s="41">
        <v>7.9611585678690061E-2</v>
      </c>
      <c r="X21" s="41">
        <v>8.0142187633031228E-2</v>
      </c>
      <c r="Y21" s="41">
        <v>8.0672789587372382E-2</v>
      </c>
      <c r="Z21" s="41">
        <v>8.1203391541713535E-2</v>
      </c>
      <c r="AA21" s="41">
        <v>8.1733993496054688E-2</v>
      </c>
      <c r="AB21" s="41">
        <v>8.2264595450395855E-2</v>
      </c>
      <c r="AC21" s="41">
        <v>8.2795197404736995E-2</v>
      </c>
      <c r="AD21" s="41">
        <v>8.3325799359078162E-2</v>
      </c>
      <c r="AE21" s="41">
        <v>8.3856401313419315E-2</v>
      </c>
      <c r="AF21" s="41">
        <v>8.4387003267760483E-2</v>
      </c>
      <c r="AG21" s="41">
        <v>8.491760522210165E-2</v>
      </c>
      <c r="AH21" s="41">
        <v>8.5448207176442803E-2</v>
      </c>
      <c r="AI21" s="41">
        <v>8.597880913078397E-2</v>
      </c>
      <c r="AJ21" s="41">
        <v>8.6509411085125124E-2</v>
      </c>
      <c r="AK21" s="41">
        <v>8.7040013039466277E-2</v>
      </c>
      <c r="AL21" s="41">
        <v>8.757061499380743E-2</v>
      </c>
      <c r="AM21" s="41">
        <v>8.8101216948148597E-2</v>
      </c>
      <c r="AN21" s="41">
        <v>8.8631818902489751E-2</v>
      </c>
      <c r="AO21" s="41">
        <v>8.9162420856830918E-2</v>
      </c>
      <c r="AP21" s="41">
        <v>8.9693022811172085E-2</v>
      </c>
      <c r="AQ21" s="41">
        <v>9.0223624765513238E-2</v>
      </c>
      <c r="AR21" s="41">
        <v>9.0754226719854406E-2</v>
      </c>
      <c r="AS21" s="41">
        <v>9.1284828674195545E-2</v>
      </c>
      <c r="AT21" s="41">
        <v>9.1815430628536712E-2</v>
      </c>
      <c r="AU21" s="41">
        <v>9.2346032582877866E-2</v>
      </c>
      <c r="AV21" s="41">
        <v>9.2876634537219019E-2</v>
      </c>
      <c r="AW21" s="41">
        <v>9.3407236491560186E-2</v>
      </c>
      <c r="AX21" s="41">
        <v>9.3937838445901339E-2</v>
      </c>
      <c r="AY21" s="41">
        <v>9.4468440400242507E-2</v>
      </c>
      <c r="AZ21" s="41">
        <v>9.499904235458366E-2</v>
      </c>
      <c r="BA21" s="41">
        <v>9.5529644308924827E-2</v>
      </c>
      <c r="BB21" s="41">
        <v>9.6060246263265994E-2</v>
      </c>
      <c r="BC21" s="41">
        <v>9.6590848217607148E-2</v>
      </c>
      <c r="BD21" s="41">
        <v>9.7121450171948287E-2</v>
      </c>
      <c r="BE21" s="41">
        <v>9.7652052126289468E-2</v>
      </c>
      <c r="BF21" s="41">
        <v>9.8182654080630621E-2</v>
      </c>
      <c r="BG21" s="41">
        <v>9.8713256034971761E-2</v>
      </c>
      <c r="BH21" s="41">
        <v>9.9243857989312942E-2</v>
      </c>
      <c r="BI21" s="41">
        <v>9.9774459943654095E-2</v>
      </c>
      <c r="BJ21" s="41">
        <v>0.10030506189799526</v>
      </c>
      <c r="BK21" s="41">
        <v>0.10083566385233642</v>
      </c>
      <c r="BL21" s="41">
        <v>0.10136626580667757</v>
      </c>
      <c r="BM21" s="41">
        <v>0.10189686776101874</v>
      </c>
      <c r="BN21" s="41">
        <v>0.10242746971535989</v>
      </c>
      <c r="BO21" s="41">
        <v>0.10295807166970104</v>
      </c>
      <c r="BP21" s="41">
        <v>0.10348867362404221</v>
      </c>
      <c r="BQ21" s="41">
        <v>0.10401927557838336</v>
      </c>
      <c r="BR21" s="41">
        <v>0.10454987753272453</v>
      </c>
      <c r="BS21" s="41">
        <v>0.10508047948706568</v>
      </c>
      <c r="BT21" s="41">
        <v>0.10561108144140684</v>
      </c>
      <c r="BU21" s="41">
        <v>0.10614168339574799</v>
      </c>
      <c r="BV21" s="41">
        <v>0.10667228535008916</v>
      </c>
      <c r="BW21" s="41">
        <v>0.10720288730443034</v>
      </c>
      <c r="BX21" s="41">
        <v>0.10773348925877149</v>
      </c>
      <c r="BY21" s="41">
        <v>0.10826409121311263</v>
      </c>
      <c r="BZ21" s="41">
        <v>0.10879469316745378</v>
      </c>
      <c r="CA21" s="41">
        <v>0.10932529512179495</v>
      </c>
      <c r="CB21" s="41">
        <v>0.10985589707613613</v>
      </c>
      <c r="CC21" s="41">
        <v>0.11038649903047727</v>
      </c>
      <c r="CD21" s="41">
        <v>0.11091710098481844</v>
      </c>
      <c r="CE21" s="41">
        <v>0.11144770293915958</v>
      </c>
      <c r="CF21" s="41">
        <v>0.11197830489350076</v>
      </c>
      <c r="CG21" s="41">
        <v>0.11250890684784191</v>
      </c>
      <c r="CH21" s="41">
        <v>0.11303950880218308</v>
      </c>
      <c r="CI21" s="41">
        <v>0.11357011075652423</v>
      </c>
      <c r="CJ21" s="41">
        <v>0.11410071271086537</v>
      </c>
      <c r="CK21" s="41">
        <v>0.11463131466520655</v>
      </c>
      <c r="CL21" s="41">
        <v>0.11516191661954769</v>
      </c>
      <c r="CM21" s="41">
        <v>0.11569251857388888</v>
      </c>
      <c r="CN21" s="41">
        <v>0.11622312052823001</v>
      </c>
      <c r="CO21" s="41">
        <v>0.11675372248257118</v>
      </c>
      <c r="CP21" s="41">
        <v>0.11728432443691236</v>
      </c>
      <c r="CQ21" s="41">
        <v>0.1178149263912535</v>
      </c>
      <c r="CR21" s="41">
        <v>0.11834552834559466</v>
      </c>
      <c r="CS21" s="41">
        <v>0.11887613029993582</v>
      </c>
      <c r="CT21" s="41">
        <v>0.11940673225427698</v>
      </c>
      <c r="CU21" s="41">
        <v>0.11993733420861812</v>
      </c>
      <c r="CV21" s="41">
        <v>0.1204679361629593</v>
      </c>
      <c r="CW21" s="41">
        <v>0.12099853811730045</v>
      </c>
      <c r="CX21" s="41">
        <v>0.12152914007164162</v>
      </c>
      <c r="CY21" s="41">
        <v>0.12205974202598277</v>
      </c>
      <c r="CZ21" s="41">
        <v>0.12259034398032391</v>
      </c>
      <c r="DA21" s="41">
        <v>0.12312094593466509</v>
      </c>
      <c r="DB21" s="41">
        <v>0.12365154788900623</v>
      </c>
      <c r="DC21" s="41">
        <v>0.12418214984334741</v>
      </c>
      <c r="DD21" s="41">
        <v>0.12471275179768858</v>
      </c>
      <c r="DE21" s="41">
        <v>0.12524335375202972</v>
      </c>
      <c r="DF21" s="41">
        <v>0.1257739557063709</v>
      </c>
      <c r="DG21" s="41">
        <v>0.12630455766071205</v>
      </c>
      <c r="DH21" s="41">
        <v>0.12683515961505323</v>
      </c>
      <c r="DI21" s="41">
        <v>0.12736576156939439</v>
      </c>
      <c r="DJ21" s="41">
        <v>0.12789636352373551</v>
      </c>
      <c r="DK21" s="41">
        <v>0.12842696547807667</v>
      </c>
      <c r="DL21" s="41">
        <v>0.12895756743241785</v>
      </c>
      <c r="DM21" s="41">
        <v>0.129488169386759</v>
      </c>
      <c r="DN21" s="41">
        <v>0.13001877134110015</v>
      </c>
      <c r="DO21" s="41">
        <v>0.13054937329544131</v>
      </c>
      <c r="DP21" s="41">
        <v>0.13107997524978246</v>
      </c>
      <c r="DQ21" s="41">
        <v>0.13161057720412361</v>
      </c>
      <c r="DR21" s="41">
        <v>0.13214117915846479</v>
      </c>
      <c r="DS21" s="41">
        <v>0.13267178111280595</v>
      </c>
      <c r="DT21" s="41">
        <v>0.1332023830671471</v>
      </c>
      <c r="DU21" s="41">
        <v>0.13373298502148825</v>
      </c>
      <c r="DV21" s="41">
        <v>0.13426358697582944</v>
      </c>
      <c r="DW21" s="41">
        <v>0.13479418893017059</v>
      </c>
      <c r="DX21" s="41">
        <v>0.13532479088451174</v>
      </c>
      <c r="DY21" s="41">
        <v>0.13585539283885292</v>
      </c>
      <c r="DZ21" s="41">
        <v>0.13638599479319408</v>
      </c>
      <c r="EA21" s="41">
        <v>0.13691659674753523</v>
      </c>
      <c r="EB21" s="41">
        <v>0.13744719870187636</v>
      </c>
      <c r="EC21" s="41">
        <v>0.13797780065621754</v>
      </c>
      <c r="ED21" s="41">
        <v>0.13850840261055872</v>
      </c>
      <c r="EE21" s="41">
        <v>0.13903900456489987</v>
      </c>
      <c r="EF21" s="41">
        <v>0.13956960651924102</v>
      </c>
      <c r="EG21" s="41">
        <v>0.14010020847358218</v>
      </c>
      <c r="EH21" s="41">
        <v>0.14063081042792333</v>
      </c>
      <c r="EI21" s="41">
        <v>0.14116141238226451</v>
      </c>
      <c r="EJ21" s="41">
        <v>0.14169201433660567</v>
      </c>
      <c r="EK21" s="41">
        <v>0.14222261629094679</v>
      </c>
      <c r="EL21" s="41">
        <v>0.14275321824528794</v>
      </c>
      <c r="EM21" s="41">
        <v>0.14328382019962912</v>
      </c>
      <c r="EN21" s="41">
        <v>0.14381442215397028</v>
      </c>
      <c r="EO21" s="41">
        <v>0.14434502410831146</v>
      </c>
      <c r="EP21" s="41">
        <v>0.14487562606265261</v>
      </c>
      <c r="EQ21" s="41">
        <v>0.14540622801699377</v>
      </c>
      <c r="ER21" s="41">
        <v>0.14593682997133492</v>
      </c>
      <c r="ES21" s="41">
        <v>0.1464674319256761</v>
      </c>
      <c r="ET21" s="41">
        <v>0.14699803388001725</v>
      </c>
      <c r="EU21" s="41">
        <v>0.14752863583435841</v>
      </c>
      <c r="EV21" s="41">
        <v>0.14805923778869956</v>
      </c>
      <c r="EW21" s="41">
        <v>0.14858983974304071</v>
      </c>
      <c r="EX21" s="41">
        <v>0.14912044169738189</v>
      </c>
      <c r="EY21" s="41">
        <v>0.14965104365172305</v>
      </c>
      <c r="EZ21" s="41">
        <v>0.1501816456060642</v>
      </c>
      <c r="FA21" s="41">
        <v>0.15071224756040535</v>
      </c>
      <c r="FB21" s="41">
        <v>0.15124284951474651</v>
      </c>
      <c r="FC21" s="41">
        <v>0.15177345146908763</v>
      </c>
      <c r="FD21" s="41">
        <v>0.15230405342342881</v>
      </c>
      <c r="FE21" s="41">
        <v>0.15283465537777</v>
      </c>
      <c r="FF21" s="41">
        <v>0.15336525733211115</v>
      </c>
      <c r="FG21" s="41">
        <v>0.1538958592864523</v>
      </c>
      <c r="FH21" s="41">
        <v>0.15442646124079346</v>
      </c>
      <c r="FI21" s="41">
        <v>0.15495706319513461</v>
      </c>
      <c r="FJ21" s="41">
        <v>0.15548766514947579</v>
      </c>
      <c r="FK21" s="41">
        <v>0.15601826710381697</v>
      </c>
      <c r="FL21" s="41">
        <v>0.1565488690581581</v>
      </c>
      <c r="FM21" s="41">
        <v>0.15707947101249925</v>
      </c>
      <c r="FN21" s="41">
        <v>0.15761007296684043</v>
      </c>
      <c r="FO21" s="41">
        <v>0.15814067492118161</v>
      </c>
      <c r="FP21" s="41">
        <v>0.15867127687552277</v>
      </c>
      <c r="FQ21" s="41">
        <v>0.15920187882986389</v>
      </c>
      <c r="FR21" s="41">
        <v>0.15973248078420504</v>
      </c>
      <c r="FS21" s="41">
        <v>0.16026308273854623</v>
      </c>
      <c r="FT21" s="41">
        <v>0.16079368469288741</v>
      </c>
      <c r="FU21" s="41">
        <v>0.16132428664722853</v>
      </c>
      <c r="FV21" s="41">
        <v>0.16185488860156969</v>
      </c>
      <c r="FW21" s="41">
        <v>0.16238549055591084</v>
      </c>
      <c r="FX21" s="41">
        <v>0.16291609251025199</v>
      </c>
      <c r="FY21" s="41">
        <v>0.16344669446459317</v>
      </c>
      <c r="FZ21" s="41">
        <v>0.16397729641893433</v>
      </c>
      <c r="GA21" s="41">
        <v>0.16450789837327548</v>
      </c>
      <c r="GB21" s="41">
        <v>0.16503850032761663</v>
      </c>
      <c r="GC21" s="41">
        <v>0.16556910228195781</v>
      </c>
      <c r="GD21" s="41">
        <v>0.16609970423629894</v>
      </c>
      <c r="GE21" s="41">
        <v>0.16663030619064012</v>
      </c>
      <c r="GF21" s="41">
        <v>0.1671609081449813</v>
      </c>
      <c r="GG21" s="41">
        <v>0.16723480119814707</v>
      </c>
      <c r="GH21" s="41">
        <v>0.16723480119814707</v>
      </c>
      <c r="GI21" s="41">
        <v>0.16723480119814707</v>
      </c>
      <c r="GJ21" s="41">
        <v>0.16723480119814707</v>
      </c>
      <c r="GK21" s="41">
        <v>0.16723480119814707</v>
      </c>
      <c r="GL21" s="41">
        <v>0.16723480119814707</v>
      </c>
      <c r="GM21" s="41">
        <v>0.16723480119814707</v>
      </c>
      <c r="GN21" s="41">
        <v>0.16723480119814707</v>
      </c>
      <c r="GO21" s="41">
        <v>0.16723480119814707</v>
      </c>
      <c r="GP21" s="41">
        <v>0.16723480119814707</v>
      </c>
      <c r="GQ21" s="41">
        <v>0.16723480119814707</v>
      </c>
      <c r="GR21" s="41">
        <v>0.16723480119814707</v>
      </c>
      <c r="GS21" s="41">
        <v>0.16723480119814707</v>
      </c>
      <c r="GT21" s="41">
        <v>0.16723480119814707</v>
      </c>
      <c r="GU21" s="41">
        <v>0.16723480119814707</v>
      </c>
      <c r="GV21" s="41">
        <v>0.16723480119814707</v>
      </c>
      <c r="GW21" s="41">
        <v>0.16723480119814707</v>
      </c>
      <c r="GX21" s="41">
        <v>0.16723480119814707</v>
      </c>
      <c r="GY21" s="41">
        <v>0.16723480119814707</v>
      </c>
      <c r="GZ21" s="41">
        <v>0.16723480119814707</v>
      </c>
      <c r="HA21" s="41">
        <v>0.16723480119814707</v>
      </c>
      <c r="HB21" s="41">
        <v>0.16723480119814707</v>
      </c>
      <c r="HC21" s="41">
        <v>0.16723480119814707</v>
      </c>
    </row>
    <row r="22" spans="1:211" outlineLevel="1" x14ac:dyDescent="0.2">
      <c r="E22" t="s">
        <v>298</v>
      </c>
      <c r="H22" s="197" t="s">
        <v>14</v>
      </c>
      <c r="K22" s="41"/>
      <c r="L22" s="41">
        <v>2.3419712144746871E-3</v>
      </c>
      <c r="M22" s="41">
        <v>4.6839424289493743E-3</v>
      </c>
      <c r="N22" s="41">
        <v>7.0259136434240614E-3</v>
      </c>
      <c r="O22" s="41">
        <v>9.3678848578987485E-3</v>
      </c>
      <c r="P22" s="41">
        <v>1.1709856072373435E-2</v>
      </c>
      <c r="Q22" s="41">
        <v>1.4051827286848121E-2</v>
      </c>
      <c r="R22" s="41">
        <v>1.6393798501322807E-2</v>
      </c>
      <c r="S22" s="41">
        <v>1.8735769715797494E-2</v>
      </c>
      <c r="T22" s="41">
        <v>2.107774093027218E-2</v>
      </c>
      <c r="U22" s="41">
        <v>2.3419712144746866E-2</v>
      </c>
      <c r="V22" s="41">
        <v>2.5761683359221552E-2</v>
      </c>
      <c r="W22" s="41">
        <v>2.8103654573696239E-2</v>
      </c>
      <c r="X22" s="41">
        <v>3.0445625788170925E-2</v>
      </c>
      <c r="Y22" s="41">
        <v>3.2787597002645615E-2</v>
      </c>
      <c r="Z22" s="41">
        <v>3.5129568217120308E-2</v>
      </c>
      <c r="AA22" s="41">
        <v>3.5129568217120308E-2</v>
      </c>
      <c r="AB22" s="41">
        <v>3.5129568217120308E-2</v>
      </c>
      <c r="AC22" s="41">
        <v>3.5129568217120308E-2</v>
      </c>
      <c r="AD22" s="41">
        <v>3.5129568217120308E-2</v>
      </c>
      <c r="AE22" s="41">
        <v>3.5129568217120308E-2</v>
      </c>
      <c r="AF22" s="41">
        <v>3.5129568217120308E-2</v>
      </c>
      <c r="AG22" s="41">
        <v>3.5129568217120308E-2</v>
      </c>
      <c r="AH22" s="41">
        <v>3.5129568217120308E-2</v>
      </c>
      <c r="AI22" s="41">
        <v>3.5129568217120308E-2</v>
      </c>
      <c r="AJ22" s="41">
        <v>3.5129568217120308E-2</v>
      </c>
      <c r="AK22" s="41">
        <v>3.5129568217120308E-2</v>
      </c>
      <c r="AL22" s="41">
        <v>3.5129568217120308E-2</v>
      </c>
      <c r="AM22" s="41">
        <v>3.5129568217120308E-2</v>
      </c>
      <c r="AN22" s="41">
        <v>3.5129568217120308E-2</v>
      </c>
      <c r="AO22" s="41">
        <v>3.5129568217120308E-2</v>
      </c>
      <c r="AP22" s="41">
        <v>3.5129568217120308E-2</v>
      </c>
      <c r="AQ22" s="41">
        <v>3.5129568217120308E-2</v>
      </c>
      <c r="AR22" s="41">
        <v>3.5129568217120308E-2</v>
      </c>
      <c r="AS22" s="41">
        <v>3.5129568217120308E-2</v>
      </c>
      <c r="AT22" s="41">
        <v>3.5129568217120308E-2</v>
      </c>
      <c r="AU22" s="41">
        <v>3.5129568217120308E-2</v>
      </c>
      <c r="AV22" s="41">
        <v>3.5129568217120308E-2</v>
      </c>
      <c r="AW22" s="41">
        <v>3.5129568217120308E-2</v>
      </c>
      <c r="AX22" s="41">
        <v>3.5129568217120308E-2</v>
      </c>
      <c r="AY22" s="41">
        <v>3.5129568217120308E-2</v>
      </c>
      <c r="AZ22" s="41">
        <v>3.5129568217120308E-2</v>
      </c>
      <c r="BA22" s="41">
        <v>3.5129568217120308E-2</v>
      </c>
      <c r="BB22" s="41">
        <v>3.5129568217120308E-2</v>
      </c>
      <c r="BC22" s="41">
        <v>3.5129568217120308E-2</v>
      </c>
      <c r="BD22" s="41">
        <v>3.5129568217120308E-2</v>
      </c>
      <c r="BE22" s="41">
        <v>3.5129568217120308E-2</v>
      </c>
      <c r="BF22" s="41">
        <v>3.5129568217120308E-2</v>
      </c>
      <c r="BG22" s="41">
        <v>3.5129568217120308E-2</v>
      </c>
      <c r="BH22" s="41">
        <v>3.5129568217120308E-2</v>
      </c>
      <c r="BI22" s="41">
        <v>3.5129568217120308E-2</v>
      </c>
      <c r="BJ22" s="41">
        <v>3.5129568217120308E-2</v>
      </c>
      <c r="BK22" s="41">
        <v>3.5129568217120308E-2</v>
      </c>
      <c r="BL22" s="41">
        <v>3.5129568217120308E-2</v>
      </c>
      <c r="BM22" s="41">
        <v>3.5129568217120308E-2</v>
      </c>
      <c r="BN22" s="41">
        <v>3.5129568217120308E-2</v>
      </c>
      <c r="BO22" s="41">
        <v>3.5129568217120308E-2</v>
      </c>
      <c r="BP22" s="41">
        <v>3.5129568217120308E-2</v>
      </c>
      <c r="BQ22" s="41">
        <v>3.5129568217120308E-2</v>
      </c>
      <c r="BR22" s="41">
        <v>3.5129568217120308E-2</v>
      </c>
      <c r="BS22" s="41">
        <v>3.5129568217120308E-2</v>
      </c>
      <c r="BT22" s="41">
        <v>3.5129568217120308E-2</v>
      </c>
      <c r="BU22" s="41">
        <v>3.5129568217120308E-2</v>
      </c>
      <c r="BV22" s="41">
        <v>3.5129568217120308E-2</v>
      </c>
      <c r="BW22" s="41">
        <v>3.5129568217120308E-2</v>
      </c>
      <c r="BX22" s="41">
        <v>3.5129568217120308E-2</v>
      </c>
      <c r="BY22" s="41">
        <v>3.5129568217120308E-2</v>
      </c>
      <c r="BZ22" s="41">
        <v>3.5129568217120308E-2</v>
      </c>
      <c r="CA22" s="41">
        <v>3.5129568217120308E-2</v>
      </c>
      <c r="CB22" s="41">
        <v>3.5129568217120308E-2</v>
      </c>
      <c r="CC22" s="41">
        <v>3.5129568217120308E-2</v>
      </c>
      <c r="CD22" s="41">
        <v>3.5129568217120308E-2</v>
      </c>
      <c r="CE22" s="41">
        <v>3.5129568217120308E-2</v>
      </c>
      <c r="CF22" s="41">
        <v>3.5129568217120308E-2</v>
      </c>
      <c r="CG22" s="41">
        <v>3.5129568217120308E-2</v>
      </c>
      <c r="CH22" s="41">
        <v>3.5129568217120308E-2</v>
      </c>
      <c r="CI22" s="41">
        <v>3.5129568217120308E-2</v>
      </c>
      <c r="CJ22" s="41">
        <v>3.5129568217120308E-2</v>
      </c>
      <c r="CK22" s="41">
        <v>3.5129568217120308E-2</v>
      </c>
      <c r="CL22" s="41">
        <v>3.5129568217120308E-2</v>
      </c>
      <c r="CM22" s="41">
        <v>3.5129568217120308E-2</v>
      </c>
      <c r="CN22" s="41">
        <v>3.5129568217120308E-2</v>
      </c>
      <c r="CO22" s="41">
        <v>3.5129568217120308E-2</v>
      </c>
      <c r="CP22" s="41">
        <v>3.5129568217120308E-2</v>
      </c>
      <c r="CQ22" s="41">
        <v>3.5129568217120308E-2</v>
      </c>
      <c r="CR22" s="41">
        <v>3.5129568217120308E-2</v>
      </c>
      <c r="CS22" s="41">
        <v>3.5129568217120308E-2</v>
      </c>
      <c r="CT22" s="41">
        <v>3.5129568217120308E-2</v>
      </c>
      <c r="CU22" s="41">
        <v>3.5129568217120308E-2</v>
      </c>
      <c r="CV22" s="41">
        <v>3.5129568217120308E-2</v>
      </c>
      <c r="CW22" s="41">
        <v>3.5129568217120308E-2</v>
      </c>
      <c r="CX22" s="41">
        <v>3.5129568217120308E-2</v>
      </c>
      <c r="CY22" s="41">
        <v>3.5129568217120308E-2</v>
      </c>
      <c r="CZ22" s="41">
        <v>3.5129568217120308E-2</v>
      </c>
      <c r="DA22" s="41">
        <v>3.5129568217120308E-2</v>
      </c>
      <c r="DB22" s="41">
        <v>3.5129568217120308E-2</v>
      </c>
      <c r="DC22" s="41">
        <v>3.5129568217120308E-2</v>
      </c>
      <c r="DD22" s="41">
        <v>3.5129568217120308E-2</v>
      </c>
      <c r="DE22" s="41">
        <v>3.5129568217120308E-2</v>
      </c>
      <c r="DF22" s="41">
        <v>3.5129568217120308E-2</v>
      </c>
      <c r="DG22" s="41">
        <v>3.5129568217120308E-2</v>
      </c>
      <c r="DH22" s="41">
        <v>3.5129568217120308E-2</v>
      </c>
      <c r="DI22" s="41">
        <v>3.5129568217120308E-2</v>
      </c>
      <c r="DJ22" s="41">
        <v>3.5129568217120308E-2</v>
      </c>
      <c r="DK22" s="41">
        <v>3.5129568217120308E-2</v>
      </c>
      <c r="DL22" s="41">
        <v>3.5129568217120308E-2</v>
      </c>
      <c r="DM22" s="41">
        <v>3.5129568217120308E-2</v>
      </c>
      <c r="DN22" s="41">
        <v>3.5129568217120308E-2</v>
      </c>
      <c r="DO22" s="41">
        <v>3.5129568217120308E-2</v>
      </c>
      <c r="DP22" s="41">
        <v>3.5129568217120308E-2</v>
      </c>
      <c r="DQ22" s="41">
        <v>3.5129568217120308E-2</v>
      </c>
      <c r="DR22" s="41">
        <v>3.5129568217120308E-2</v>
      </c>
      <c r="DS22" s="41">
        <v>3.5129568217120308E-2</v>
      </c>
      <c r="DT22" s="41">
        <v>3.5129568217120308E-2</v>
      </c>
      <c r="DU22" s="41">
        <v>3.5129568217120308E-2</v>
      </c>
      <c r="DV22" s="41">
        <v>3.5129568217120308E-2</v>
      </c>
      <c r="DW22" s="41">
        <v>3.5129568217120308E-2</v>
      </c>
      <c r="DX22" s="41">
        <v>3.5129568217120308E-2</v>
      </c>
      <c r="DY22" s="41">
        <v>3.5129568217120308E-2</v>
      </c>
      <c r="DZ22" s="41">
        <v>3.5129568217120308E-2</v>
      </c>
      <c r="EA22" s="41">
        <v>3.5129568217120308E-2</v>
      </c>
      <c r="EB22" s="41">
        <v>3.5129568217120308E-2</v>
      </c>
      <c r="EC22" s="41">
        <v>3.5129568217120308E-2</v>
      </c>
      <c r="ED22" s="41">
        <v>3.5129568217120308E-2</v>
      </c>
      <c r="EE22" s="41">
        <v>3.5129568217120308E-2</v>
      </c>
      <c r="EF22" s="41">
        <v>3.5129568217120308E-2</v>
      </c>
      <c r="EG22" s="41">
        <v>3.5129568217120308E-2</v>
      </c>
      <c r="EH22" s="41">
        <v>3.5129568217120308E-2</v>
      </c>
      <c r="EI22" s="41">
        <v>3.5129568217120308E-2</v>
      </c>
      <c r="EJ22" s="41">
        <v>3.5129568217120308E-2</v>
      </c>
      <c r="EK22" s="41">
        <v>3.5129568217120308E-2</v>
      </c>
      <c r="EL22" s="41">
        <v>3.5129568217120308E-2</v>
      </c>
      <c r="EM22" s="41">
        <v>3.5129568217120308E-2</v>
      </c>
      <c r="EN22" s="41">
        <v>3.5129568217120308E-2</v>
      </c>
      <c r="EO22" s="41">
        <v>3.5129568217120308E-2</v>
      </c>
      <c r="EP22" s="41">
        <v>3.5129568217120308E-2</v>
      </c>
      <c r="EQ22" s="41">
        <v>3.5129568217120308E-2</v>
      </c>
      <c r="ER22" s="41">
        <v>3.5129568217120308E-2</v>
      </c>
      <c r="ES22" s="41">
        <v>3.5129568217120308E-2</v>
      </c>
      <c r="ET22" s="41">
        <v>3.5129568217120308E-2</v>
      </c>
      <c r="EU22" s="41">
        <v>3.5129568217120308E-2</v>
      </c>
      <c r="EV22" s="41">
        <v>3.5129568217120308E-2</v>
      </c>
      <c r="EW22" s="41">
        <v>3.5129568217120308E-2</v>
      </c>
      <c r="EX22" s="41">
        <v>3.5129568217120308E-2</v>
      </c>
      <c r="EY22" s="41">
        <v>3.5129568217120308E-2</v>
      </c>
      <c r="EZ22" s="41">
        <v>3.5129568217120308E-2</v>
      </c>
      <c r="FA22" s="41">
        <v>3.5129568217120308E-2</v>
      </c>
      <c r="FB22" s="41">
        <v>3.5129568217120308E-2</v>
      </c>
      <c r="FC22" s="41">
        <v>3.5129568217120308E-2</v>
      </c>
      <c r="FD22" s="41">
        <v>3.5129568217120308E-2</v>
      </c>
      <c r="FE22" s="41">
        <v>3.5129568217120308E-2</v>
      </c>
      <c r="FF22" s="41">
        <v>3.5129568217120308E-2</v>
      </c>
      <c r="FG22" s="41">
        <v>3.5129568217120308E-2</v>
      </c>
      <c r="FH22" s="41">
        <v>3.5129568217120308E-2</v>
      </c>
      <c r="FI22" s="41">
        <v>3.5129568217120308E-2</v>
      </c>
      <c r="FJ22" s="41">
        <v>3.5129568217120308E-2</v>
      </c>
      <c r="FK22" s="41">
        <v>3.5129568217120308E-2</v>
      </c>
      <c r="FL22" s="41">
        <v>3.5129568217120308E-2</v>
      </c>
      <c r="FM22" s="41">
        <v>3.5129568217120308E-2</v>
      </c>
      <c r="FN22" s="41">
        <v>3.5129568217120308E-2</v>
      </c>
      <c r="FO22" s="41">
        <v>3.5129568217120308E-2</v>
      </c>
      <c r="FP22" s="41">
        <v>3.5129568217120308E-2</v>
      </c>
      <c r="FQ22" s="41">
        <v>3.5129568217120308E-2</v>
      </c>
      <c r="FR22" s="41">
        <v>3.5129568217120308E-2</v>
      </c>
      <c r="FS22" s="41">
        <v>3.5129568217120308E-2</v>
      </c>
      <c r="FT22" s="41">
        <v>3.5129568217120308E-2</v>
      </c>
      <c r="FU22" s="41">
        <v>3.5129568217120308E-2</v>
      </c>
      <c r="FV22" s="41">
        <v>3.5129568217120308E-2</v>
      </c>
      <c r="FW22" s="41">
        <v>3.5129568217120308E-2</v>
      </c>
      <c r="FX22" s="41">
        <v>3.5129568217120308E-2</v>
      </c>
      <c r="FY22" s="41">
        <v>3.5129568217120308E-2</v>
      </c>
      <c r="FZ22" s="41">
        <v>3.5129568217120308E-2</v>
      </c>
      <c r="GA22" s="41">
        <v>3.5129568217120308E-2</v>
      </c>
      <c r="GB22" s="41">
        <v>3.5129568217120308E-2</v>
      </c>
      <c r="GC22" s="41">
        <v>3.5129568217120308E-2</v>
      </c>
      <c r="GD22" s="41">
        <v>3.5129568217120308E-2</v>
      </c>
      <c r="GE22" s="41">
        <v>3.5129568217120308E-2</v>
      </c>
      <c r="GF22" s="41">
        <v>3.5129568217120308E-2</v>
      </c>
      <c r="GG22" s="41">
        <v>3.5129568217120308E-2</v>
      </c>
      <c r="GH22" s="41">
        <v>3.5129568217120308E-2</v>
      </c>
      <c r="GI22" s="41">
        <v>3.5129568217120308E-2</v>
      </c>
      <c r="GJ22" s="41">
        <v>3.5129568217120308E-2</v>
      </c>
      <c r="GK22" s="41">
        <v>3.5129568217120308E-2</v>
      </c>
      <c r="GL22" s="41">
        <v>3.5129568217120308E-2</v>
      </c>
      <c r="GM22" s="41">
        <v>3.5129568217120308E-2</v>
      </c>
      <c r="GN22" s="41">
        <v>3.5129568217120308E-2</v>
      </c>
      <c r="GO22" s="41">
        <v>3.5129568217120308E-2</v>
      </c>
      <c r="GP22" s="41">
        <v>3.5129568217120308E-2</v>
      </c>
      <c r="GQ22" s="41">
        <v>3.5129568217120308E-2</v>
      </c>
      <c r="GR22" s="41">
        <v>3.5129568217120308E-2</v>
      </c>
      <c r="GS22" s="41">
        <v>3.5129568217120308E-2</v>
      </c>
      <c r="GT22" s="41">
        <v>3.5129568217120308E-2</v>
      </c>
      <c r="GU22" s="41">
        <v>3.5129568217120308E-2</v>
      </c>
      <c r="GV22" s="41">
        <v>3.5129568217120308E-2</v>
      </c>
      <c r="GW22" s="41">
        <v>3.5129568217120308E-2</v>
      </c>
      <c r="GX22" s="41">
        <v>3.5129568217120308E-2</v>
      </c>
      <c r="GY22" s="41">
        <v>3.5129568217120308E-2</v>
      </c>
      <c r="GZ22" s="41">
        <v>3.5129568217120308E-2</v>
      </c>
      <c r="HA22" s="41">
        <v>3.5129568217120308E-2</v>
      </c>
      <c r="HB22" s="41">
        <v>3.5129568217120308E-2</v>
      </c>
      <c r="HC22" s="41">
        <v>3.5129568217120308E-2</v>
      </c>
    </row>
    <row r="23" spans="1:211" outlineLevel="1" x14ac:dyDescent="0.2"/>
    <row r="24" spans="1:211" s="29" customFormat="1" ht="13.5" thickBot="1" x14ac:dyDescent="0.25">
      <c r="A24" s="22" t="s">
        <v>16</v>
      </c>
      <c r="B24" s="32"/>
      <c r="C24" s="40"/>
      <c r="D24" s="51"/>
      <c r="E24" s="2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row>
    <row r="25" spans="1:211" s="28" customFormat="1" ht="3" customHeight="1" outlineLevel="1" thickTop="1" x14ac:dyDescent="0.2">
      <c r="A25" s="7"/>
      <c r="B25" s="33"/>
      <c r="C25" s="38"/>
      <c r="D25" s="48"/>
      <c r="E25" s="16"/>
      <c r="F25" s="17"/>
      <c r="G25" s="16"/>
      <c r="H25" s="63"/>
      <c r="I25" s="13"/>
      <c r="J25" s="16"/>
    </row>
    <row r="26" spans="1:211" s="28" customFormat="1" outlineLevel="1" x14ac:dyDescent="0.2">
      <c r="B26" s="34" t="s">
        <v>37</v>
      </c>
      <c r="C26" s="39"/>
      <c r="D26" s="50"/>
      <c r="H26" s="65"/>
    </row>
    <row r="27" spans="1:211" s="28" customFormat="1" outlineLevel="1" x14ac:dyDescent="0.2">
      <c r="B27" s="34"/>
      <c r="C27" s="39"/>
      <c r="D27" s="50" t="s">
        <v>36</v>
      </c>
      <c r="E27" s="30" t="s">
        <v>31</v>
      </c>
      <c r="H27" s="65" t="s">
        <v>8</v>
      </c>
      <c r="K27" s="257">
        <v>39.33</v>
      </c>
      <c r="L27" s="257">
        <v>40.64</v>
      </c>
      <c r="M27" s="257">
        <v>44.49</v>
      </c>
      <c r="N27" s="257">
        <v>45.82</v>
      </c>
      <c r="O27" s="257">
        <v>46.98</v>
      </c>
      <c r="P27" s="257">
        <v>45.35</v>
      </c>
      <c r="Q27" s="257">
        <v>44.72</v>
      </c>
      <c r="R27" s="257">
        <v>45.32</v>
      </c>
      <c r="S27" s="257">
        <v>44.87</v>
      </c>
    </row>
    <row r="28" spans="1:211" s="28" customFormat="1" outlineLevel="1" x14ac:dyDescent="0.2">
      <c r="B28" s="34"/>
      <c r="C28" s="39"/>
      <c r="D28" s="50" t="s">
        <v>36</v>
      </c>
      <c r="E28" s="28" t="s">
        <v>32</v>
      </c>
      <c r="H28" s="65" t="s">
        <v>30</v>
      </c>
      <c r="K28" s="259">
        <v>1.4173999999999998</v>
      </c>
      <c r="L28" s="259">
        <v>1.5244</v>
      </c>
      <c r="M28" s="259">
        <v>1.5716000000000001</v>
      </c>
      <c r="N28" s="259">
        <v>1.5529999999999999</v>
      </c>
      <c r="O28" s="259">
        <v>1.4645999999999999</v>
      </c>
      <c r="P28" s="445">
        <f t="shared" ref="P28:S28" si="20" xml:space="preserve"> P$44</f>
        <v>1.2949000000000002</v>
      </c>
      <c r="Q28" s="445">
        <f t="shared" si="20"/>
        <v>1.3023</v>
      </c>
      <c r="R28" s="445">
        <f t="shared" si="20"/>
        <v>1.3084</v>
      </c>
      <c r="S28" s="445">
        <f t="shared" si="20"/>
        <v>1.3199000000000001</v>
      </c>
    </row>
    <row r="29" spans="1:211" s="28" customFormat="1" outlineLevel="1" x14ac:dyDescent="0.2">
      <c r="B29" s="34"/>
      <c r="C29" s="39"/>
      <c r="D29" s="50"/>
      <c r="H29" s="65"/>
    </row>
    <row r="30" spans="1:211" s="28" customFormat="1" outlineLevel="1" x14ac:dyDescent="0.2">
      <c r="B30" s="34" t="s">
        <v>38</v>
      </c>
      <c r="C30" s="39"/>
      <c r="D30" s="50"/>
      <c r="H30" s="65"/>
    </row>
    <row r="31" spans="1:211" s="28" customFormat="1" outlineLevel="1" x14ac:dyDescent="0.2">
      <c r="B31" s="34"/>
      <c r="C31" s="39"/>
      <c r="D31" s="50" t="s">
        <v>36</v>
      </c>
      <c r="E31" s="30" t="s">
        <v>39</v>
      </c>
      <c r="H31" s="65" t="s">
        <v>8</v>
      </c>
      <c r="K31" s="257">
        <v>19.96</v>
      </c>
      <c r="L31" s="257">
        <v>24.89</v>
      </c>
      <c r="M31" s="257">
        <v>21.720000000000002</v>
      </c>
      <c r="N31" s="257">
        <v>21.38</v>
      </c>
      <c r="O31" s="257">
        <v>21.54</v>
      </c>
      <c r="P31" s="257">
        <v>20.6</v>
      </c>
      <c r="Q31" s="257">
        <v>20.38</v>
      </c>
      <c r="R31" s="257">
        <v>21.45</v>
      </c>
      <c r="S31" s="257">
        <v>21.98</v>
      </c>
    </row>
    <row r="32" spans="1:211" s="28" customFormat="1" outlineLevel="1" x14ac:dyDescent="0.2">
      <c r="B32" s="34"/>
      <c r="C32" s="39"/>
      <c r="D32" s="50" t="s">
        <v>36</v>
      </c>
      <c r="E32" s="30" t="s">
        <v>511</v>
      </c>
      <c r="H32" s="65" t="s">
        <v>8</v>
      </c>
      <c r="K32" s="442">
        <v>5</v>
      </c>
      <c r="L32" s="442">
        <v>10</v>
      </c>
      <c r="M32" s="442">
        <v>15</v>
      </c>
      <c r="N32" s="442">
        <v>16.91</v>
      </c>
      <c r="O32" s="442">
        <v>18.27</v>
      </c>
      <c r="P32" s="442">
        <v>18.22</v>
      </c>
      <c r="Q32" s="442">
        <v>19.57</v>
      </c>
      <c r="R32" s="442">
        <v>21.26</v>
      </c>
      <c r="S32" s="442">
        <v>22.98</v>
      </c>
    </row>
    <row r="33" spans="1:211" s="28" customFormat="1" outlineLevel="1" x14ac:dyDescent="0.2">
      <c r="B33" s="34"/>
      <c r="C33" s="39"/>
      <c r="D33" s="50" t="s">
        <v>36</v>
      </c>
      <c r="E33" s="28" t="s">
        <v>40</v>
      </c>
      <c r="H33" s="65" t="s">
        <v>30</v>
      </c>
      <c r="K33" s="260">
        <v>0.98030000000000006</v>
      </c>
      <c r="L33" s="260">
        <v>1.0030999999999999</v>
      </c>
      <c r="M33" s="260">
        <v>1.1193</v>
      </c>
      <c r="N33" s="260">
        <v>1.2256999999999998</v>
      </c>
      <c r="O33" s="260">
        <v>1.3482999999999998</v>
      </c>
      <c r="P33" s="260">
        <v>1.3247</v>
      </c>
      <c r="Q33" s="260">
        <v>1.3904999999999998</v>
      </c>
      <c r="R33" s="260">
        <v>1.4767999999999999</v>
      </c>
      <c r="S33" s="260">
        <v>1.5605</v>
      </c>
    </row>
    <row r="34" spans="1:211" s="28" customFormat="1" outlineLevel="1" x14ac:dyDescent="0.2">
      <c r="B34" s="34"/>
      <c r="C34" s="39"/>
      <c r="D34" s="50" t="s">
        <v>36</v>
      </c>
      <c r="E34" s="28" t="s">
        <v>33</v>
      </c>
      <c r="H34" s="65" t="s">
        <v>8</v>
      </c>
      <c r="K34" s="257">
        <v>33.799999999999997</v>
      </c>
      <c r="L34" s="257">
        <v>19.55</v>
      </c>
      <c r="M34" s="257">
        <v>18.62</v>
      </c>
      <c r="N34" s="257">
        <v>17.7</v>
      </c>
      <c r="O34" s="257">
        <v>16.829999999999998</v>
      </c>
      <c r="P34" s="257">
        <v>16</v>
      </c>
      <c r="Q34" s="257">
        <v>15.22</v>
      </c>
      <c r="R34" s="257">
        <v>14.49</v>
      </c>
      <c r="S34" s="257">
        <v>13.81</v>
      </c>
    </row>
    <row r="35" spans="1:211" s="28" customFormat="1" outlineLevel="1" x14ac:dyDescent="0.2">
      <c r="B35" s="34"/>
      <c r="C35" s="39"/>
      <c r="D35" s="50" t="s">
        <v>36</v>
      </c>
      <c r="E35" s="28" t="s">
        <v>34</v>
      </c>
      <c r="H35" s="65" t="s">
        <v>8</v>
      </c>
      <c r="K35" s="257">
        <v>55.55</v>
      </c>
      <c r="L35" s="257">
        <v>39.1</v>
      </c>
      <c r="M35" s="257">
        <v>37.229999999999997</v>
      </c>
      <c r="N35" s="257">
        <v>35.39</v>
      </c>
      <c r="O35" s="257">
        <v>33.65</v>
      </c>
      <c r="P35" s="257">
        <v>31.99</v>
      </c>
      <c r="Q35" s="257">
        <v>30.43</v>
      </c>
      <c r="R35" s="257">
        <v>28.96</v>
      </c>
      <c r="S35" s="257">
        <v>27.6</v>
      </c>
    </row>
    <row r="36" spans="1:211" s="28" customFormat="1" outlineLevel="1" x14ac:dyDescent="0.2">
      <c r="B36" s="34"/>
      <c r="C36" s="39"/>
      <c r="D36" s="50" t="s">
        <v>36</v>
      </c>
      <c r="E36" s="28" t="s">
        <v>35</v>
      </c>
      <c r="H36" s="65" t="s">
        <v>8</v>
      </c>
      <c r="K36" s="257">
        <v>77.06</v>
      </c>
      <c r="L36" s="257">
        <v>58.639999999999993</v>
      </c>
      <c r="M36" s="257">
        <v>55.84</v>
      </c>
      <c r="N36" s="257">
        <v>53.08</v>
      </c>
      <c r="O36" s="257">
        <v>50.47</v>
      </c>
      <c r="P36" s="257">
        <v>47.97</v>
      </c>
      <c r="Q36" s="257">
        <v>45.62</v>
      </c>
      <c r="R36" s="257">
        <v>43.42</v>
      </c>
      <c r="S36" s="257">
        <v>41.38</v>
      </c>
    </row>
    <row r="37" spans="1:211" s="28" customFormat="1" outlineLevel="1" x14ac:dyDescent="0.2">
      <c r="B37" s="34"/>
      <c r="C37" s="39"/>
      <c r="D37" s="50"/>
      <c r="H37" s="65"/>
    </row>
    <row r="38" spans="1:211" s="29" customFormat="1" ht="13.5" thickBot="1" x14ac:dyDescent="0.25">
      <c r="A38" s="22" t="s">
        <v>42</v>
      </c>
      <c r="B38" s="32"/>
      <c r="C38" s="40"/>
      <c r="D38" s="51"/>
      <c r="E38" s="2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row>
    <row r="39" spans="1:211" s="28" customFormat="1" ht="3" customHeight="1" outlineLevel="1" thickTop="1" x14ac:dyDescent="0.2">
      <c r="A39" s="7"/>
      <c r="B39" s="33"/>
      <c r="C39" s="38"/>
      <c r="D39" s="48"/>
      <c r="E39" s="16"/>
      <c r="F39" s="17"/>
      <c r="H39" s="63"/>
      <c r="I39" s="13"/>
      <c r="J39" s="16"/>
      <c r="K39" s="16"/>
      <c r="L39" s="16"/>
    </row>
    <row r="40" spans="1:211" s="28" customFormat="1" outlineLevel="1" x14ac:dyDescent="0.2">
      <c r="B40" s="34" t="s">
        <v>37</v>
      </c>
      <c r="C40" s="39"/>
      <c r="D40" s="50"/>
      <c r="H40" s="65"/>
    </row>
    <row r="41" spans="1:211" s="28" customFormat="1" outlineLevel="1" x14ac:dyDescent="0.2">
      <c r="B41" s="34"/>
      <c r="C41" s="39"/>
      <c r="D41" s="50" t="s">
        <v>56</v>
      </c>
      <c r="E41" s="30" t="s">
        <v>31</v>
      </c>
      <c r="H41" s="65" t="s">
        <v>8</v>
      </c>
      <c r="K41" s="257">
        <v>7.86</v>
      </c>
      <c r="L41" s="257">
        <v>7.99</v>
      </c>
      <c r="M41" s="257">
        <v>11.04</v>
      </c>
      <c r="N41" s="257">
        <v>13.03</v>
      </c>
      <c r="O41" s="257">
        <v>14.79</v>
      </c>
      <c r="P41" s="257">
        <v>15.05</v>
      </c>
      <c r="Q41" s="257">
        <v>15.32</v>
      </c>
      <c r="R41" s="257">
        <v>15.61</v>
      </c>
      <c r="S41" s="257">
        <v>15.92</v>
      </c>
    </row>
    <row r="42" spans="1:211" s="28" customFormat="1" outlineLevel="1" x14ac:dyDescent="0.2">
      <c r="B42" s="34"/>
      <c r="C42" s="39"/>
      <c r="D42" s="50" t="s">
        <v>56</v>
      </c>
      <c r="E42" s="28" t="s">
        <v>32</v>
      </c>
      <c r="H42" s="65" t="s">
        <v>30</v>
      </c>
      <c r="K42" s="259">
        <v>1.4165999999999999</v>
      </c>
      <c r="L42" s="259">
        <v>1.5236000000000001</v>
      </c>
      <c r="M42" s="259">
        <v>1.5708000000000002</v>
      </c>
      <c r="N42" s="259">
        <v>1.5522</v>
      </c>
      <c r="O42" s="259">
        <v>1.4638</v>
      </c>
      <c r="P42" s="259">
        <v>1.3274000000000001</v>
      </c>
      <c r="Q42" s="259">
        <v>1.3023</v>
      </c>
      <c r="R42" s="259">
        <v>1.3084</v>
      </c>
      <c r="S42" s="259">
        <v>1.3199000000000001</v>
      </c>
    </row>
    <row r="43" spans="1:211" s="28" customFormat="1" outlineLevel="1" x14ac:dyDescent="0.2">
      <c r="B43" s="34"/>
      <c r="C43" s="39"/>
      <c r="D43" s="50" t="s">
        <v>56</v>
      </c>
      <c r="E43" s="28" t="s">
        <v>480</v>
      </c>
      <c r="H43" s="65" t="s">
        <v>30</v>
      </c>
      <c r="K43" s="259">
        <v>1.0878999999999999</v>
      </c>
      <c r="L43" s="259">
        <v>1.1604999999999999</v>
      </c>
      <c r="M43" s="259">
        <v>1.2351000000000001</v>
      </c>
      <c r="N43" s="259">
        <v>1.2848999999999999</v>
      </c>
      <c r="O43" s="259">
        <v>1.2828000000000002</v>
      </c>
      <c r="P43" s="259">
        <v>1.2318</v>
      </c>
      <c r="Q43" s="259">
        <v>1.2755000000000001</v>
      </c>
      <c r="R43" s="259">
        <v>1.3084</v>
      </c>
      <c r="S43" s="259">
        <v>1.3199000000000001</v>
      </c>
    </row>
    <row r="44" spans="1:211" s="28" customFormat="1" outlineLevel="1" x14ac:dyDescent="0.2">
      <c r="B44" s="34"/>
      <c r="C44" s="39"/>
      <c r="D44" s="50" t="s">
        <v>56</v>
      </c>
      <c r="E44" s="28" t="s">
        <v>479</v>
      </c>
      <c r="H44" s="65" t="s">
        <v>30</v>
      </c>
      <c r="K44" s="259">
        <v>1.1726999999999999</v>
      </c>
      <c r="L44" s="259">
        <v>1.2543</v>
      </c>
      <c r="M44" s="259">
        <v>1.3323</v>
      </c>
      <c r="N44" s="259">
        <v>1.3753</v>
      </c>
      <c r="O44" s="259">
        <v>1.3604000000000001</v>
      </c>
      <c r="P44" s="259">
        <v>1.2949000000000002</v>
      </c>
      <c r="Q44" s="259">
        <v>1.3023</v>
      </c>
      <c r="R44" s="259">
        <v>1.3084</v>
      </c>
      <c r="S44" s="259">
        <v>1.3199000000000001</v>
      </c>
    </row>
    <row r="45" spans="1:211" s="28" customFormat="1" outlineLevel="1" x14ac:dyDescent="0.2">
      <c r="B45" s="34"/>
      <c r="C45" s="39"/>
      <c r="D45" s="50"/>
      <c r="H45" s="65"/>
    </row>
    <row r="46" spans="1:211" s="28" customFormat="1" outlineLevel="1" x14ac:dyDescent="0.2">
      <c r="B46" s="34" t="s">
        <v>38</v>
      </c>
      <c r="C46" s="39"/>
      <c r="D46" s="50"/>
      <c r="H46" s="65"/>
    </row>
    <row r="47" spans="1:211" s="28" customFormat="1" outlineLevel="1" x14ac:dyDescent="0.2">
      <c r="B47" s="34"/>
      <c r="C47" s="39"/>
      <c r="D47" s="50" t="s">
        <v>56</v>
      </c>
      <c r="E47" s="30" t="s">
        <v>39</v>
      </c>
      <c r="H47" s="65" t="s">
        <v>8</v>
      </c>
      <c r="K47" s="257">
        <v>3.83</v>
      </c>
      <c r="L47" s="257">
        <v>2.13</v>
      </c>
      <c r="M47" s="257">
        <v>0.44</v>
      </c>
      <c r="N47" s="257">
        <v>0</v>
      </c>
      <c r="O47" s="257">
        <v>0</v>
      </c>
      <c r="P47" s="257">
        <v>0</v>
      </c>
      <c r="Q47" s="257">
        <v>0</v>
      </c>
      <c r="R47" s="257">
        <v>0</v>
      </c>
      <c r="S47" s="257">
        <v>0</v>
      </c>
    </row>
    <row r="48" spans="1:211" s="28" customFormat="1" outlineLevel="1" x14ac:dyDescent="0.2">
      <c r="B48" s="34"/>
      <c r="C48" s="39"/>
      <c r="D48" s="50" t="s">
        <v>56</v>
      </c>
      <c r="E48" s="30" t="s">
        <v>329</v>
      </c>
      <c r="H48" s="65" t="s">
        <v>8</v>
      </c>
      <c r="K48" s="257">
        <v>5</v>
      </c>
      <c r="L48" s="257">
        <v>10</v>
      </c>
      <c r="M48" s="257">
        <v>15</v>
      </c>
      <c r="N48" s="257">
        <v>16.91</v>
      </c>
      <c r="O48" s="257">
        <v>18.27</v>
      </c>
      <c r="P48" s="257">
        <v>18.22</v>
      </c>
      <c r="Q48" s="257">
        <v>19.57</v>
      </c>
      <c r="R48" s="257">
        <v>21.26</v>
      </c>
      <c r="S48" s="257">
        <v>22.98</v>
      </c>
    </row>
    <row r="49" spans="1:211" s="28" customFormat="1" outlineLevel="1" x14ac:dyDescent="0.2">
      <c r="B49" s="34"/>
      <c r="C49" s="39"/>
      <c r="D49" s="50" t="s">
        <v>56</v>
      </c>
      <c r="E49" s="28" t="s">
        <v>40</v>
      </c>
      <c r="H49" s="65" t="s">
        <v>30</v>
      </c>
      <c r="K49" s="260">
        <v>0.97950000000000004</v>
      </c>
      <c r="L49" s="260">
        <v>1.0023</v>
      </c>
      <c r="M49" s="260">
        <v>1.1185</v>
      </c>
      <c r="N49" s="260">
        <v>1.2248999999999999</v>
      </c>
      <c r="O49" s="260">
        <v>1.3474999999999999</v>
      </c>
      <c r="P49" s="260">
        <v>1.3239000000000001</v>
      </c>
      <c r="Q49" s="260">
        <v>1.3896999999999999</v>
      </c>
      <c r="R49" s="260">
        <v>1.476</v>
      </c>
      <c r="S49" s="260">
        <v>1.5597000000000001</v>
      </c>
    </row>
    <row r="50" spans="1:211" s="28" customFormat="1" outlineLevel="1" x14ac:dyDescent="0.2">
      <c r="B50" s="34"/>
      <c r="C50" s="39"/>
      <c r="D50" s="50" t="s">
        <v>56</v>
      </c>
      <c r="E50" s="28" t="s">
        <v>33</v>
      </c>
      <c r="H50" s="65" t="s">
        <v>8</v>
      </c>
      <c r="K50" s="257">
        <v>20.83</v>
      </c>
      <c r="L50" s="257">
        <v>19.55</v>
      </c>
      <c r="M50" s="257">
        <v>18.62</v>
      </c>
      <c r="N50" s="257">
        <v>17.7</v>
      </c>
      <c r="O50" s="257">
        <v>16.829999999999998</v>
      </c>
      <c r="P50" s="257">
        <v>16</v>
      </c>
      <c r="Q50" s="257">
        <v>15.22</v>
      </c>
      <c r="R50" s="257">
        <v>14.49</v>
      </c>
      <c r="S50" s="257">
        <v>13.81</v>
      </c>
    </row>
    <row r="51" spans="1:211" s="28" customFormat="1" outlineLevel="1" x14ac:dyDescent="0.2">
      <c r="B51" s="34"/>
      <c r="C51" s="39"/>
      <c r="D51" s="50" t="s">
        <v>56</v>
      </c>
      <c r="E51" s="28" t="s">
        <v>34</v>
      </c>
      <c r="H51" s="65" t="s">
        <v>8</v>
      </c>
      <c r="K51" s="257">
        <v>41.66</v>
      </c>
      <c r="L51" s="257">
        <v>39.1</v>
      </c>
      <c r="M51" s="257">
        <v>37.229999999999997</v>
      </c>
      <c r="N51" s="257">
        <v>35.39</v>
      </c>
      <c r="O51" s="257">
        <v>33.65</v>
      </c>
      <c r="P51" s="257">
        <v>31.99</v>
      </c>
      <c r="Q51" s="257">
        <v>30.43</v>
      </c>
      <c r="R51" s="257">
        <v>28.96</v>
      </c>
      <c r="S51" s="257">
        <v>27.6</v>
      </c>
    </row>
    <row r="52" spans="1:211" s="28" customFormat="1" outlineLevel="1" x14ac:dyDescent="0.2">
      <c r="B52" s="34"/>
      <c r="C52" s="39"/>
      <c r="D52" s="50" t="s">
        <v>56</v>
      </c>
      <c r="E52" s="28" t="s">
        <v>35</v>
      </c>
      <c r="H52" s="65" t="s">
        <v>8</v>
      </c>
      <c r="K52" s="257">
        <v>62.51</v>
      </c>
      <c r="L52" s="257">
        <v>58.639999999999993</v>
      </c>
      <c r="M52" s="257">
        <v>55.84</v>
      </c>
      <c r="N52" s="257">
        <v>53.08</v>
      </c>
      <c r="O52" s="257">
        <v>50.47</v>
      </c>
      <c r="P52" s="257">
        <v>47.97</v>
      </c>
      <c r="Q52" s="257">
        <v>45.62</v>
      </c>
      <c r="R52" s="257">
        <v>43.42</v>
      </c>
      <c r="S52" s="257">
        <v>41.38</v>
      </c>
    </row>
    <row r="53" spans="1:211" s="28" customFormat="1" outlineLevel="1" x14ac:dyDescent="0.2">
      <c r="B53" s="34"/>
      <c r="C53" s="39"/>
      <c r="D53" s="50"/>
      <c r="H53" s="65"/>
    </row>
    <row r="54" spans="1:211" s="28" customFormat="1" outlineLevel="1" x14ac:dyDescent="0.2">
      <c r="B54" s="34"/>
      <c r="C54" s="39"/>
      <c r="D54" s="52" t="s">
        <v>19</v>
      </c>
      <c r="E54" s="28" t="s">
        <v>226</v>
      </c>
      <c r="H54" s="65" t="s">
        <v>8</v>
      </c>
      <c r="K54" s="62">
        <v>9.2785063261113994</v>
      </c>
      <c r="L54" s="62">
        <v>9.2785063261113994</v>
      </c>
    </row>
    <row r="55" spans="1:211" s="28" customFormat="1" outlineLevel="1" x14ac:dyDescent="0.2">
      <c r="B55" s="34"/>
      <c r="C55" s="39"/>
      <c r="D55" s="52"/>
      <c r="E55" s="28" t="s">
        <v>227</v>
      </c>
      <c r="H55" s="65" t="s">
        <v>150</v>
      </c>
      <c r="K55" s="199">
        <v>6</v>
      </c>
      <c r="L55" s="199">
        <v>6</v>
      </c>
    </row>
    <row r="56" spans="1:211" s="28" customFormat="1" outlineLevel="1" x14ac:dyDescent="0.2">
      <c r="B56" s="34"/>
      <c r="C56" s="39"/>
      <c r="D56" s="50"/>
      <c r="H56" s="65"/>
    </row>
    <row r="57" spans="1:211" s="29" customFormat="1" ht="13.5" thickBot="1" x14ac:dyDescent="0.25">
      <c r="A57" s="22" t="s">
        <v>41</v>
      </c>
      <c r="B57" s="32"/>
      <c r="C57" s="40"/>
      <c r="D57" s="51"/>
      <c r="E57" s="2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row>
    <row r="58" spans="1:211" s="28" customFormat="1" ht="3" customHeight="1" outlineLevel="1" thickTop="1" x14ac:dyDescent="0.2">
      <c r="A58" s="7"/>
      <c r="B58" s="33"/>
      <c r="C58" s="38"/>
      <c r="D58" s="48"/>
      <c r="E58" s="16"/>
      <c r="F58" s="17"/>
      <c r="H58" s="63"/>
      <c r="I58" s="13"/>
      <c r="J58" s="16"/>
      <c r="K58" s="16"/>
      <c r="L58" s="16"/>
    </row>
    <row r="59" spans="1:211" s="28" customFormat="1" outlineLevel="1" x14ac:dyDescent="0.2">
      <c r="B59" s="34" t="s">
        <v>37</v>
      </c>
      <c r="C59" s="39"/>
      <c r="D59" s="50"/>
      <c r="H59" s="65"/>
    </row>
    <row r="60" spans="1:211" s="28" customFormat="1" outlineLevel="2" x14ac:dyDescent="0.2">
      <c r="B60" s="34"/>
      <c r="C60" s="39"/>
      <c r="D60" s="50" t="s">
        <v>36</v>
      </c>
      <c r="E60" s="30" t="s">
        <v>43</v>
      </c>
      <c r="H60" s="65" t="s">
        <v>8</v>
      </c>
      <c r="K60" s="257">
        <v>8.92</v>
      </c>
      <c r="L60" s="257">
        <v>10.119999999999999</v>
      </c>
      <c r="M60" s="257">
        <v>11.48</v>
      </c>
      <c r="N60" s="257">
        <v>13.03</v>
      </c>
      <c r="O60" s="257">
        <v>14.79</v>
      </c>
      <c r="P60" s="257">
        <v>15.05</v>
      </c>
      <c r="Q60" s="257">
        <v>15.32</v>
      </c>
      <c r="R60" s="257">
        <v>15.61</v>
      </c>
      <c r="S60" s="257">
        <v>15.92</v>
      </c>
    </row>
    <row r="61" spans="1:211" s="28" customFormat="1" outlineLevel="2" x14ac:dyDescent="0.2">
      <c r="B61" s="34"/>
      <c r="C61" s="39"/>
      <c r="D61" s="50" t="s">
        <v>36</v>
      </c>
      <c r="E61" s="30" t="s">
        <v>44</v>
      </c>
      <c r="H61" s="65" t="s">
        <v>8</v>
      </c>
      <c r="K61" s="257">
        <v>8.92</v>
      </c>
      <c r="L61" s="257">
        <v>10.119999999999999</v>
      </c>
      <c r="M61" s="257">
        <v>11.48</v>
      </c>
      <c r="N61" s="257">
        <v>13.03</v>
      </c>
      <c r="O61" s="257">
        <v>14.79</v>
      </c>
      <c r="P61" s="257">
        <v>15.05</v>
      </c>
      <c r="Q61" s="257">
        <v>15.32</v>
      </c>
      <c r="R61" s="257">
        <v>15.61</v>
      </c>
      <c r="S61" s="257">
        <v>15.92</v>
      </c>
    </row>
    <row r="62" spans="1:211" s="28" customFormat="1" outlineLevel="2" x14ac:dyDescent="0.2">
      <c r="B62" s="34"/>
      <c r="C62" s="39"/>
      <c r="D62" s="50" t="s">
        <v>36</v>
      </c>
      <c r="E62" s="30" t="s">
        <v>45</v>
      </c>
      <c r="H62" s="65" t="s">
        <v>8</v>
      </c>
      <c r="K62" s="257">
        <v>14.73</v>
      </c>
      <c r="L62" s="257">
        <v>14.75</v>
      </c>
      <c r="M62" s="257">
        <v>14.76</v>
      </c>
      <c r="N62" s="257">
        <v>14.77</v>
      </c>
      <c r="O62" s="257">
        <v>14.79</v>
      </c>
      <c r="P62" s="257">
        <v>15.05</v>
      </c>
      <c r="Q62" s="257">
        <v>15.32</v>
      </c>
      <c r="R62" s="257">
        <v>15.61</v>
      </c>
      <c r="S62" s="257">
        <v>15.92</v>
      </c>
    </row>
    <row r="63" spans="1:211" s="28" customFormat="1" outlineLevel="2" x14ac:dyDescent="0.2">
      <c r="B63" s="34"/>
      <c r="C63" s="39"/>
      <c r="D63" s="50" t="s">
        <v>36</v>
      </c>
      <c r="E63" s="30" t="s">
        <v>46</v>
      </c>
      <c r="H63" s="65" t="s">
        <v>8</v>
      </c>
      <c r="K63" s="257">
        <v>29.69</v>
      </c>
      <c r="L63" s="257">
        <v>32.979999999999997</v>
      </c>
      <c r="M63" s="257">
        <v>36.64</v>
      </c>
      <c r="N63" s="257">
        <v>40.700000000000003</v>
      </c>
      <c r="O63" s="257">
        <v>45.21</v>
      </c>
      <c r="P63" s="257">
        <v>46.01</v>
      </c>
      <c r="Q63" s="257">
        <v>46.84</v>
      </c>
      <c r="R63" s="257">
        <v>47.73</v>
      </c>
      <c r="S63" s="257">
        <v>48.68</v>
      </c>
    </row>
    <row r="64" spans="1:211" s="28" customFormat="1" outlineLevel="2" x14ac:dyDescent="0.2">
      <c r="B64" s="34"/>
      <c r="C64" s="39"/>
      <c r="D64" s="50" t="s">
        <v>36</v>
      </c>
      <c r="E64" s="30" t="s">
        <v>47</v>
      </c>
      <c r="H64" s="65" t="s">
        <v>8</v>
      </c>
      <c r="K64" s="257">
        <v>39.53</v>
      </c>
      <c r="L64" s="257">
        <v>40.880000000000003</v>
      </c>
      <c r="M64" s="257">
        <v>42.28</v>
      </c>
      <c r="N64" s="257">
        <v>43.72</v>
      </c>
      <c r="O64" s="257">
        <v>45.21</v>
      </c>
      <c r="P64" s="257">
        <v>46.01</v>
      </c>
      <c r="Q64" s="257">
        <v>46.84</v>
      </c>
      <c r="R64" s="257">
        <v>47.73</v>
      </c>
      <c r="S64" s="257">
        <v>48.68</v>
      </c>
    </row>
    <row r="65" spans="2:19" s="28" customFormat="1" outlineLevel="2" x14ac:dyDescent="0.2">
      <c r="B65" s="34"/>
      <c r="C65" s="39"/>
      <c r="D65" s="50" t="s">
        <v>36</v>
      </c>
      <c r="E65" s="30" t="s">
        <v>48</v>
      </c>
      <c r="H65" s="65" t="s">
        <v>8</v>
      </c>
      <c r="K65" s="257">
        <v>64.069999999999993</v>
      </c>
      <c r="L65" s="257">
        <v>58.72</v>
      </c>
      <c r="M65" s="257">
        <v>53.82</v>
      </c>
      <c r="N65" s="257">
        <v>49.33</v>
      </c>
      <c r="O65" s="257">
        <v>45.21</v>
      </c>
      <c r="P65" s="257">
        <v>46.01</v>
      </c>
      <c r="Q65" s="257">
        <v>46.84</v>
      </c>
      <c r="R65" s="257">
        <v>47.73</v>
      </c>
      <c r="S65" s="257">
        <v>48.68</v>
      </c>
    </row>
    <row r="66" spans="2:19" s="28" customFormat="1" outlineLevel="2" x14ac:dyDescent="0.2">
      <c r="B66" s="34"/>
      <c r="C66" s="39"/>
      <c r="D66" s="50" t="s">
        <v>36</v>
      </c>
      <c r="E66" s="30" t="s">
        <v>49</v>
      </c>
      <c r="H66" s="65" t="s">
        <v>8</v>
      </c>
      <c r="K66" s="257">
        <v>71.13</v>
      </c>
      <c r="L66" s="257">
        <v>63.51</v>
      </c>
      <c r="M66" s="257">
        <v>56.71</v>
      </c>
      <c r="N66" s="257">
        <v>50.63</v>
      </c>
      <c r="O66" s="257">
        <v>45.21</v>
      </c>
      <c r="P66" s="257">
        <v>46.01</v>
      </c>
      <c r="Q66" s="257">
        <v>46.84</v>
      </c>
      <c r="R66" s="257">
        <v>47.73</v>
      </c>
      <c r="S66" s="257">
        <v>48.68</v>
      </c>
    </row>
    <row r="67" spans="2:19" s="28" customFormat="1" outlineLevel="2" x14ac:dyDescent="0.2">
      <c r="B67" s="34"/>
      <c r="C67" s="39"/>
      <c r="D67" s="50" t="s">
        <v>36</v>
      </c>
      <c r="E67" s="30" t="s">
        <v>50</v>
      </c>
      <c r="H67" s="65" t="s">
        <v>8</v>
      </c>
      <c r="K67" s="257">
        <v>147.81</v>
      </c>
      <c r="L67" s="257">
        <v>120.97</v>
      </c>
      <c r="M67" s="257">
        <v>99</v>
      </c>
      <c r="N67" s="257">
        <v>81.02</v>
      </c>
      <c r="O67" s="257">
        <v>66.31</v>
      </c>
      <c r="P67" s="257">
        <v>67.48</v>
      </c>
      <c r="Q67" s="257">
        <v>68.7</v>
      </c>
      <c r="R67" s="257">
        <v>70</v>
      </c>
      <c r="S67" s="257">
        <v>71.400000000000006</v>
      </c>
    </row>
    <row r="68" spans="2:19" s="28" customFormat="1" outlineLevel="2" x14ac:dyDescent="0.2">
      <c r="B68" s="34"/>
      <c r="C68" s="39"/>
      <c r="D68" s="50" t="s">
        <v>36</v>
      </c>
      <c r="E68" s="30" t="s">
        <v>51</v>
      </c>
      <c r="H68" s="65" t="s">
        <v>8</v>
      </c>
      <c r="K68" s="257">
        <v>178.41</v>
      </c>
      <c r="L68" s="257">
        <v>139.30000000000001</v>
      </c>
      <c r="M68" s="257">
        <v>108.77</v>
      </c>
      <c r="N68" s="257">
        <v>84.93</v>
      </c>
      <c r="O68" s="257">
        <v>66.31</v>
      </c>
      <c r="P68" s="257">
        <v>67.48</v>
      </c>
      <c r="Q68" s="257">
        <v>68.7</v>
      </c>
      <c r="R68" s="257">
        <v>70</v>
      </c>
      <c r="S68" s="257">
        <v>71.400000000000006</v>
      </c>
    </row>
    <row r="69" spans="2:19" s="28" customFormat="1" outlineLevel="2" x14ac:dyDescent="0.2">
      <c r="B69" s="34"/>
      <c r="C69" s="39"/>
      <c r="D69" s="50" t="s">
        <v>36</v>
      </c>
      <c r="E69" s="30" t="s">
        <v>52</v>
      </c>
      <c r="H69" s="65" t="s">
        <v>8</v>
      </c>
      <c r="K69" s="257">
        <v>207.83</v>
      </c>
      <c r="L69" s="257">
        <v>156.19999999999999</v>
      </c>
      <c r="M69" s="257">
        <v>117.39</v>
      </c>
      <c r="N69" s="257">
        <v>88.23</v>
      </c>
      <c r="O69" s="257">
        <v>66.31</v>
      </c>
      <c r="P69" s="257">
        <v>67.48</v>
      </c>
      <c r="Q69" s="257">
        <v>68.7</v>
      </c>
      <c r="R69" s="257">
        <v>70</v>
      </c>
      <c r="S69" s="257">
        <v>71.400000000000006</v>
      </c>
    </row>
    <row r="70" spans="2:19" s="28" customFormat="1" outlineLevel="2" x14ac:dyDescent="0.2">
      <c r="B70" s="34"/>
      <c r="C70" s="39"/>
      <c r="D70" s="50" t="s">
        <v>36</v>
      </c>
      <c r="E70" s="30" t="s">
        <v>53</v>
      </c>
      <c r="H70" s="65" t="s">
        <v>8</v>
      </c>
      <c r="K70" s="257">
        <v>231.73</v>
      </c>
      <c r="L70" s="257">
        <v>169.48</v>
      </c>
      <c r="M70" s="257">
        <v>123.96</v>
      </c>
      <c r="N70" s="257">
        <v>90.66</v>
      </c>
      <c r="O70" s="257">
        <v>66.31</v>
      </c>
      <c r="P70" s="257">
        <v>67.48</v>
      </c>
      <c r="Q70" s="257">
        <v>68.7</v>
      </c>
      <c r="R70" s="257">
        <v>70</v>
      </c>
      <c r="S70" s="257">
        <v>71.400000000000006</v>
      </c>
    </row>
    <row r="71" spans="2:19" s="28" customFormat="1" outlineLevel="2" x14ac:dyDescent="0.2">
      <c r="B71" s="34"/>
      <c r="C71" s="39"/>
      <c r="D71" s="50"/>
      <c r="E71" s="30"/>
      <c r="H71" s="65"/>
      <c r="K71" s="30"/>
      <c r="L71" s="30"/>
      <c r="M71" s="30"/>
      <c r="N71" s="30"/>
      <c r="O71" s="30"/>
      <c r="P71" s="30"/>
      <c r="Q71" s="30"/>
      <c r="R71" s="30"/>
      <c r="S71" s="30"/>
    </row>
    <row r="72" spans="2:19" s="28" customFormat="1" outlineLevel="2" x14ac:dyDescent="0.2">
      <c r="B72" s="34"/>
      <c r="C72" s="39"/>
      <c r="D72" s="50" t="s">
        <v>36</v>
      </c>
      <c r="E72" s="30" t="s">
        <v>54</v>
      </c>
      <c r="H72" s="65" t="s">
        <v>8</v>
      </c>
      <c r="K72" s="257">
        <v>0.01</v>
      </c>
      <c r="L72" s="257">
        <v>0.01</v>
      </c>
      <c r="M72" s="257">
        <v>0.01</v>
      </c>
      <c r="N72" s="257">
        <v>0.01</v>
      </c>
      <c r="O72" s="257">
        <v>0.01</v>
      </c>
      <c r="P72" s="257">
        <v>0.01</v>
      </c>
      <c r="Q72" s="257">
        <v>0.01</v>
      </c>
      <c r="R72" s="257">
        <v>0.01</v>
      </c>
      <c r="S72" s="257">
        <v>0.01</v>
      </c>
    </row>
    <row r="73" spans="2:19" s="28" customFormat="1" outlineLevel="2" x14ac:dyDescent="0.2">
      <c r="B73" s="34"/>
      <c r="C73" s="39"/>
      <c r="D73" s="50" t="s">
        <v>36</v>
      </c>
      <c r="E73" s="30" t="s">
        <v>55</v>
      </c>
      <c r="H73" s="65" t="s">
        <v>8</v>
      </c>
      <c r="K73" s="257">
        <v>0.01</v>
      </c>
      <c r="L73" s="257">
        <v>0.01</v>
      </c>
      <c r="M73" s="257">
        <v>0.01</v>
      </c>
      <c r="N73" s="257">
        <v>0.01</v>
      </c>
      <c r="O73" s="257">
        <v>0.01</v>
      </c>
      <c r="P73" s="257">
        <v>0.01</v>
      </c>
      <c r="Q73" s="257">
        <v>0.01</v>
      </c>
      <c r="R73" s="257">
        <v>0.01</v>
      </c>
      <c r="S73" s="257">
        <v>0.01</v>
      </c>
    </row>
    <row r="74" spans="2:19" s="28" customFormat="1" outlineLevel="2" x14ac:dyDescent="0.2">
      <c r="B74" s="34"/>
      <c r="C74" s="39"/>
      <c r="D74" s="50" t="s">
        <v>36</v>
      </c>
      <c r="E74" s="30" t="s">
        <v>402</v>
      </c>
      <c r="H74" s="65" t="s">
        <v>8</v>
      </c>
      <c r="K74" s="257">
        <v>5.19</v>
      </c>
      <c r="L74" s="257">
        <v>5.19</v>
      </c>
      <c r="M74" s="257">
        <v>5.19</v>
      </c>
      <c r="N74" s="257">
        <v>5.19</v>
      </c>
      <c r="O74" s="257">
        <v>5.19</v>
      </c>
      <c r="P74" s="257">
        <v>5.19</v>
      </c>
      <c r="Q74" s="257">
        <v>5.19</v>
      </c>
      <c r="R74" s="257">
        <v>5.19</v>
      </c>
      <c r="S74" s="257">
        <v>5.19</v>
      </c>
    </row>
    <row r="75" spans="2:19" s="28" customFormat="1" outlineLevel="2" x14ac:dyDescent="0.2">
      <c r="B75" s="34"/>
      <c r="C75" s="39"/>
      <c r="D75" s="50"/>
      <c r="E75" s="30"/>
      <c r="H75" s="65"/>
      <c r="K75" s="30"/>
      <c r="L75" s="30"/>
      <c r="M75" s="30"/>
      <c r="N75" s="30"/>
      <c r="O75" s="30"/>
      <c r="P75" s="30"/>
      <c r="Q75" s="30"/>
      <c r="R75" s="30"/>
      <c r="S75" s="30"/>
    </row>
    <row r="76" spans="2:19" s="28" customFormat="1" outlineLevel="2" x14ac:dyDescent="0.2">
      <c r="B76" s="34"/>
      <c r="C76" s="39"/>
      <c r="D76" s="50" t="s">
        <v>36</v>
      </c>
      <c r="E76" s="28" t="s">
        <v>32</v>
      </c>
      <c r="H76" s="65" t="s">
        <v>30</v>
      </c>
      <c r="K76" s="259">
        <v>1.4165999999999999</v>
      </c>
      <c r="L76" s="259">
        <v>1.5236000000000001</v>
      </c>
      <c r="M76" s="259">
        <v>1.5708000000000002</v>
      </c>
      <c r="N76" s="259">
        <v>1.5522</v>
      </c>
      <c r="O76" s="259">
        <v>1.4638</v>
      </c>
      <c r="P76" s="259">
        <v>1.3274000000000001</v>
      </c>
      <c r="Q76" s="259">
        <v>1.3023</v>
      </c>
      <c r="R76" s="259">
        <v>1.3084</v>
      </c>
      <c r="S76" s="259">
        <v>1.3199000000000001</v>
      </c>
    </row>
    <row r="77" spans="2:19" s="28" customFormat="1" outlineLevel="2" x14ac:dyDescent="0.2">
      <c r="B77" s="34"/>
      <c r="C77" s="39"/>
      <c r="D77" s="50" t="s">
        <v>36</v>
      </c>
      <c r="E77" s="28" t="s">
        <v>481</v>
      </c>
      <c r="H77" s="65" t="s">
        <v>30</v>
      </c>
      <c r="K77" s="259">
        <v>1.0314999999999999</v>
      </c>
      <c r="L77" s="259">
        <v>1.0911999999999999</v>
      </c>
      <c r="M77" s="259">
        <v>1.2351000000000001</v>
      </c>
      <c r="N77" s="259">
        <v>1.2848999999999999</v>
      </c>
      <c r="O77" s="259">
        <v>1.2828000000000002</v>
      </c>
      <c r="P77" s="259">
        <v>1.2318</v>
      </c>
      <c r="Q77" s="259">
        <v>1.2755000000000001</v>
      </c>
      <c r="R77" s="259">
        <v>1.3084</v>
      </c>
      <c r="S77" s="259">
        <v>1.3199000000000001</v>
      </c>
    </row>
    <row r="78" spans="2:19" s="28" customFormat="1" outlineLevel="2" x14ac:dyDescent="0.2">
      <c r="B78" s="34"/>
      <c r="C78" s="39"/>
      <c r="D78" s="50" t="s">
        <v>36</v>
      </c>
      <c r="E78" s="28" t="s">
        <v>482</v>
      </c>
      <c r="H78" s="65" t="s">
        <v>30</v>
      </c>
      <c r="K78" s="259">
        <v>1.1118999999999999</v>
      </c>
      <c r="L78" s="259">
        <v>1.1756</v>
      </c>
      <c r="M78" s="259">
        <v>1.3323</v>
      </c>
      <c r="N78" s="259">
        <v>1.3753</v>
      </c>
      <c r="O78" s="259">
        <v>1.3604000000000001</v>
      </c>
      <c r="P78" s="259">
        <v>1.2949000000000002</v>
      </c>
      <c r="Q78" s="259">
        <v>1.3023</v>
      </c>
      <c r="R78" s="259">
        <v>1.3084</v>
      </c>
      <c r="S78" s="259">
        <v>1.3199000000000001</v>
      </c>
    </row>
    <row r="79" spans="2:19" s="28" customFormat="1" outlineLevel="2" x14ac:dyDescent="0.2">
      <c r="B79" s="34"/>
      <c r="C79" s="39"/>
      <c r="D79" s="50"/>
      <c r="H79" s="65"/>
    </row>
    <row r="80" spans="2:19" s="28" customFormat="1" outlineLevel="2" x14ac:dyDescent="0.2">
      <c r="B80" s="34"/>
      <c r="C80" s="39"/>
      <c r="D80" s="50" t="s">
        <v>36</v>
      </c>
      <c r="E80" s="28" t="s">
        <v>367</v>
      </c>
      <c r="H80" s="65" t="s">
        <v>8</v>
      </c>
      <c r="K80" s="257">
        <v>3080.89</v>
      </c>
      <c r="L80" s="257">
        <v>3479</v>
      </c>
      <c r="M80" s="257">
        <v>3744</v>
      </c>
      <c r="N80" s="257">
        <v>4271</v>
      </c>
      <c r="O80" s="257">
        <v>4242</v>
      </c>
      <c r="P80" s="257">
        <v>4308</v>
      </c>
      <c r="Q80" s="257">
        <v>4609</v>
      </c>
      <c r="R80" s="257">
        <v>5046</v>
      </c>
      <c r="S80" s="257">
        <v>5297</v>
      </c>
    </row>
    <row r="81" spans="2:19" s="28" customFormat="1" outlineLevel="2" x14ac:dyDescent="0.2">
      <c r="B81" s="34"/>
      <c r="C81" s="39"/>
      <c r="D81" s="50" t="s">
        <v>36</v>
      </c>
      <c r="E81" s="28" t="s">
        <v>369</v>
      </c>
      <c r="H81" s="65" t="s">
        <v>30</v>
      </c>
      <c r="K81" s="259">
        <v>1.2968</v>
      </c>
      <c r="L81" s="259">
        <v>1.2514000000000001</v>
      </c>
      <c r="M81" s="259">
        <v>1.3136999999999999</v>
      </c>
      <c r="N81" s="259">
        <v>1.3858999999999999</v>
      </c>
      <c r="O81" s="259">
        <v>1.2892000000000001</v>
      </c>
      <c r="P81" s="259">
        <v>1.22</v>
      </c>
      <c r="Q81" s="259">
        <v>1.222</v>
      </c>
      <c r="R81" s="259">
        <v>1.2548999999999999</v>
      </c>
      <c r="S81" s="259">
        <v>1.3130999999999999</v>
      </c>
    </row>
    <row r="82" spans="2:19" s="28" customFormat="1" outlineLevel="2" x14ac:dyDescent="0.2">
      <c r="B82" s="34"/>
      <c r="C82" s="39"/>
      <c r="D82" s="50" t="s">
        <v>36</v>
      </c>
      <c r="E82" s="28" t="s">
        <v>368</v>
      </c>
      <c r="H82" s="65" t="s">
        <v>30</v>
      </c>
      <c r="K82" s="259">
        <v>0.97199999999999998</v>
      </c>
      <c r="L82" s="259">
        <v>1.2514000000000001</v>
      </c>
      <c r="M82" s="259">
        <v>1.3136999999999999</v>
      </c>
      <c r="N82" s="259">
        <v>1.3858999999999999</v>
      </c>
      <c r="O82" s="259">
        <v>1.2892000000000001</v>
      </c>
      <c r="P82" s="259">
        <v>1.22</v>
      </c>
      <c r="Q82" s="259">
        <v>1.222</v>
      </c>
      <c r="R82" s="259">
        <v>1.2548999999999999</v>
      </c>
      <c r="S82" s="259">
        <v>1.3130999999999999</v>
      </c>
    </row>
    <row r="83" spans="2:19" s="28" customFormat="1" outlineLevel="2" x14ac:dyDescent="0.2">
      <c r="B83" s="34"/>
      <c r="C83" s="39"/>
      <c r="D83" s="50"/>
      <c r="H83" s="65"/>
    </row>
    <row r="84" spans="2:19" s="28" customFormat="1" outlineLevel="2" x14ac:dyDescent="0.2">
      <c r="B84" s="34"/>
      <c r="C84" s="39"/>
      <c r="D84" s="50" t="s">
        <v>36</v>
      </c>
      <c r="E84" s="28" t="s">
        <v>370</v>
      </c>
      <c r="H84" s="65" t="s">
        <v>30</v>
      </c>
      <c r="K84" s="257">
        <v>21778.69</v>
      </c>
      <c r="L84" s="257">
        <v>22584</v>
      </c>
      <c r="M84" s="257">
        <v>20799</v>
      </c>
      <c r="N84" s="257">
        <v>19106</v>
      </c>
      <c r="O84" s="257">
        <v>14847</v>
      </c>
      <c r="P84" s="257">
        <v>12313</v>
      </c>
      <c r="Q84" s="257">
        <v>11524</v>
      </c>
      <c r="R84" s="257">
        <v>10976</v>
      </c>
      <c r="S84" s="257">
        <v>11512</v>
      </c>
    </row>
    <row r="85" spans="2:19" s="28" customFormat="1" outlineLevel="2" x14ac:dyDescent="0.2">
      <c r="B85" s="34"/>
      <c r="C85" s="39"/>
      <c r="D85" s="50" t="s">
        <v>36</v>
      </c>
      <c r="E85" s="28" t="s">
        <v>372</v>
      </c>
      <c r="H85" s="65" t="s">
        <v>30</v>
      </c>
      <c r="K85" s="259">
        <v>0.85930000000000006</v>
      </c>
      <c r="L85" s="259">
        <v>0.86939999999999995</v>
      </c>
      <c r="M85" s="259">
        <v>1.0017</v>
      </c>
      <c r="N85" s="259">
        <v>1.1132</v>
      </c>
      <c r="O85" s="259">
        <v>1.0953999999999999</v>
      </c>
      <c r="P85" s="259">
        <v>1.073</v>
      </c>
      <c r="Q85" s="259">
        <v>1.0944</v>
      </c>
      <c r="R85" s="259">
        <v>1.145</v>
      </c>
      <c r="S85" s="259">
        <v>1.1969000000000001</v>
      </c>
    </row>
    <row r="86" spans="2:19" s="28" customFormat="1" outlineLevel="2" x14ac:dyDescent="0.2">
      <c r="B86" s="34"/>
      <c r="C86" s="39"/>
      <c r="D86" s="50" t="s">
        <v>36</v>
      </c>
      <c r="E86" s="28" t="s">
        <v>371</v>
      </c>
      <c r="H86" s="65" t="s">
        <v>30</v>
      </c>
      <c r="K86" s="259">
        <v>0.64400000000000002</v>
      </c>
      <c r="L86" s="259">
        <v>0.86939999999999995</v>
      </c>
      <c r="M86" s="259">
        <v>1.0017</v>
      </c>
      <c r="N86" s="259">
        <v>1.1132</v>
      </c>
      <c r="O86" s="259">
        <v>1.0953999999999999</v>
      </c>
      <c r="P86" s="259">
        <v>1.073</v>
      </c>
      <c r="Q86" s="259">
        <v>1.0944</v>
      </c>
      <c r="R86" s="259">
        <v>1.145</v>
      </c>
      <c r="S86" s="259">
        <v>1.1969000000000001</v>
      </c>
    </row>
    <row r="87" spans="2:19" s="28" customFormat="1" outlineLevel="2" x14ac:dyDescent="0.2">
      <c r="B87" s="34"/>
      <c r="C87" s="39"/>
      <c r="D87" s="50"/>
      <c r="H87" s="65"/>
    </row>
    <row r="88" spans="2:19" s="28" customFormat="1" outlineLevel="1" x14ac:dyDescent="0.2">
      <c r="B88" s="34" t="s">
        <v>38</v>
      </c>
      <c r="C88" s="39"/>
      <c r="D88" s="50"/>
      <c r="H88" s="65"/>
    </row>
    <row r="89" spans="2:19" s="28" customFormat="1" outlineLevel="2" x14ac:dyDescent="0.2">
      <c r="B89" s="34"/>
      <c r="C89" s="39"/>
      <c r="D89" s="50" t="s">
        <v>36</v>
      </c>
      <c r="E89" s="30" t="s">
        <v>332</v>
      </c>
      <c r="H89" s="65" t="s">
        <v>8</v>
      </c>
      <c r="K89" s="259">
        <v>5</v>
      </c>
      <c r="L89" s="259">
        <v>10</v>
      </c>
      <c r="M89" s="259">
        <v>15</v>
      </c>
      <c r="N89" s="259">
        <v>15.26</v>
      </c>
      <c r="O89" s="259">
        <v>15.53</v>
      </c>
      <c r="P89" s="259">
        <v>15.8</v>
      </c>
      <c r="Q89" s="259">
        <v>16.09</v>
      </c>
      <c r="R89" s="259">
        <v>16.39</v>
      </c>
      <c r="S89" s="259">
        <v>16.72</v>
      </c>
    </row>
    <row r="90" spans="2:19" s="28" customFormat="1" outlineLevel="2" x14ac:dyDescent="0.2">
      <c r="B90" s="34"/>
      <c r="C90" s="39"/>
      <c r="D90" s="50" t="s">
        <v>36</v>
      </c>
      <c r="E90" s="28" t="s">
        <v>421</v>
      </c>
      <c r="H90" s="65" t="s">
        <v>8</v>
      </c>
      <c r="K90" s="259">
        <v>0</v>
      </c>
      <c r="L90" s="259">
        <v>0</v>
      </c>
      <c r="M90" s="259">
        <v>0</v>
      </c>
      <c r="N90" s="259">
        <v>0</v>
      </c>
      <c r="O90" s="259">
        <v>0</v>
      </c>
      <c r="P90" s="259">
        <v>0</v>
      </c>
      <c r="Q90" s="259">
        <v>0</v>
      </c>
      <c r="R90" s="259">
        <v>0</v>
      </c>
      <c r="S90" s="259">
        <v>0</v>
      </c>
    </row>
    <row r="91" spans="2:19" s="28" customFormat="1" outlineLevel="2" x14ac:dyDescent="0.2">
      <c r="B91" s="34"/>
      <c r="C91" s="39"/>
      <c r="D91" s="50" t="s">
        <v>36</v>
      </c>
      <c r="E91" s="28" t="s">
        <v>422</v>
      </c>
      <c r="H91" s="65" t="s">
        <v>8</v>
      </c>
      <c r="K91" s="259">
        <v>0</v>
      </c>
      <c r="L91" s="259">
        <v>0</v>
      </c>
      <c r="M91" s="259">
        <v>0</v>
      </c>
      <c r="N91" s="259">
        <v>0</v>
      </c>
      <c r="O91" s="259">
        <v>0</v>
      </c>
      <c r="P91" s="259">
        <v>0</v>
      </c>
      <c r="Q91" s="259">
        <v>0</v>
      </c>
      <c r="R91" s="259">
        <v>0</v>
      </c>
      <c r="S91" s="259">
        <v>0</v>
      </c>
    </row>
    <row r="92" spans="2:19" s="28" customFormat="1" outlineLevel="2" x14ac:dyDescent="0.2">
      <c r="B92" s="34"/>
      <c r="C92" s="39"/>
      <c r="D92" s="50" t="s">
        <v>36</v>
      </c>
      <c r="E92" s="28" t="s">
        <v>40</v>
      </c>
      <c r="H92" s="65" t="s">
        <v>30</v>
      </c>
      <c r="K92" s="259">
        <v>0.97950000000000004</v>
      </c>
      <c r="L92" s="259">
        <v>1.0023</v>
      </c>
      <c r="M92" s="259">
        <v>1.1185</v>
      </c>
      <c r="N92" s="259">
        <v>1.2248999999999999</v>
      </c>
      <c r="O92" s="259">
        <v>1.3474999999999999</v>
      </c>
      <c r="P92" s="259">
        <v>1.3239000000000001</v>
      </c>
      <c r="Q92" s="259">
        <v>1.3896999999999999</v>
      </c>
      <c r="R92" s="259">
        <v>1.476</v>
      </c>
      <c r="S92" s="259">
        <v>1.5597000000000001</v>
      </c>
    </row>
    <row r="93" spans="2:19" s="28" customFormat="1" outlineLevel="2" x14ac:dyDescent="0.2">
      <c r="B93" s="34"/>
      <c r="C93" s="39"/>
      <c r="D93" s="50"/>
      <c r="H93" s="65"/>
    </row>
    <row r="94" spans="2:19" s="28" customFormat="1" outlineLevel="2" x14ac:dyDescent="0.2">
      <c r="B94" s="34"/>
      <c r="C94" s="39"/>
      <c r="D94" s="50" t="s">
        <v>36</v>
      </c>
      <c r="E94" s="28" t="s">
        <v>363</v>
      </c>
      <c r="H94" s="65" t="s">
        <v>30</v>
      </c>
      <c r="K94" s="259">
        <v>0.97530000000000006</v>
      </c>
      <c r="L94" s="259">
        <v>0.99770000000000003</v>
      </c>
      <c r="M94" s="259">
        <v>1.1091</v>
      </c>
      <c r="N94" s="259">
        <v>1.2039</v>
      </c>
      <c r="O94" s="259">
        <v>1.3117000000000001</v>
      </c>
      <c r="P94" s="259">
        <v>1.2814999999999999</v>
      </c>
      <c r="Q94" s="259">
        <v>1.3303</v>
      </c>
      <c r="R94" s="259">
        <v>1.3938000000000001</v>
      </c>
      <c r="S94" s="259">
        <v>1.4516</v>
      </c>
    </row>
    <row r="95" spans="2:19" s="28" customFormat="1" outlineLevel="2" x14ac:dyDescent="0.2">
      <c r="B95" s="34"/>
      <c r="C95" s="39"/>
      <c r="D95" s="50" t="s">
        <v>36</v>
      </c>
      <c r="E95" s="28" t="s">
        <v>364</v>
      </c>
      <c r="H95" s="65" t="s">
        <v>8</v>
      </c>
      <c r="K95" s="259">
        <v>42.21</v>
      </c>
      <c r="L95" s="259">
        <v>45.54</v>
      </c>
      <c r="M95" s="259">
        <v>94.5</v>
      </c>
      <c r="N95" s="259">
        <v>210.08</v>
      </c>
      <c r="O95" s="259">
        <v>358.1</v>
      </c>
      <c r="P95" s="259">
        <v>424.13</v>
      </c>
      <c r="Q95" s="259">
        <v>594.45000000000005</v>
      </c>
      <c r="R95" s="259">
        <v>821.28</v>
      </c>
      <c r="S95" s="259">
        <v>1081.5999999999999</v>
      </c>
    </row>
    <row r="96" spans="2:19" s="324" customFormat="1" outlineLevel="2" x14ac:dyDescent="0.2">
      <c r="B96" s="325"/>
      <c r="C96" s="326"/>
      <c r="D96" s="327"/>
      <c r="H96" s="328"/>
      <c r="K96" s="329"/>
      <c r="L96" s="329"/>
      <c r="M96" s="329"/>
      <c r="N96" s="329"/>
      <c r="O96" s="329"/>
      <c r="P96" s="329"/>
      <c r="Q96" s="329"/>
      <c r="R96" s="329"/>
      <c r="S96" s="329"/>
    </row>
    <row r="97" spans="2:19" s="28" customFormat="1" outlineLevel="2" x14ac:dyDescent="0.2">
      <c r="B97" s="34"/>
      <c r="C97" s="39"/>
      <c r="D97" s="50" t="s">
        <v>36</v>
      </c>
      <c r="E97" s="28" t="s">
        <v>365</v>
      </c>
      <c r="H97" s="65" t="s">
        <v>30</v>
      </c>
      <c r="K97" s="259">
        <v>0.94799999999999995</v>
      </c>
      <c r="L97" s="259">
        <v>0.96809999999999996</v>
      </c>
      <c r="M97" s="259">
        <v>1.0727</v>
      </c>
      <c r="N97" s="259">
        <v>1.1478000000000002</v>
      </c>
      <c r="O97" s="259">
        <v>1.2373000000000001</v>
      </c>
      <c r="P97" s="259">
        <v>1.2088999999999999</v>
      </c>
      <c r="Q97" s="259">
        <v>1.2473000000000001</v>
      </c>
      <c r="R97" s="259">
        <v>1.2978000000000001</v>
      </c>
      <c r="S97" s="259">
        <v>1.3433999999999999</v>
      </c>
    </row>
    <row r="98" spans="2:19" s="28" customFormat="1" outlineLevel="2" x14ac:dyDescent="0.2">
      <c r="B98" s="34"/>
      <c r="C98" s="39"/>
      <c r="D98" s="50" t="s">
        <v>36</v>
      </c>
      <c r="E98" s="28" t="s">
        <v>366</v>
      </c>
      <c r="H98" s="65" t="s">
        <v>8</v>
      </c>
      <c r="K98" s="259">
        <v>1364.41</v>
      </c>
      <c r="L98" s="259">
        <v>1529.25</v>
      </c>
      <c r="M98" s="259">
        <v>1913.63</v>
      </c>
      <c r="N98" s="259">
        <v>3015.46</v>
      </c>
      <c r="O98" s="259">
        <v>4073.39</v>
      </c>
      <c r="P98" s="259">
        <v>4055.7</v>
      </c>
      <c r="Q98" s="259">
        <v>4743.22</v>
      </c>
      <c r="R98" s="259">
        <v>5624.27</v>
      </c>
      <c r="S98" s="259">
        <v>6489.6</v>
      </c>
    </row>
    <row r="99" spans="2:19" s="324" customFormat="1" outlineLevel="2" x14ac:dyDescent="0.2">
      <c r="B99" s="325"/>
      <c r="C99" s="326"/>
      <c r="D99" s="327"/>
      <c r="H99" s="328"/>
      <c r="K99" s="329"/>
      <c r="L99" s="329"/>
      <c r="M99" s="329"/>
      <c r="N99" s="329"/>
      <c r="O99" s="329"/>
      <c r="P99" s="329"/>
      <c r="Q99" s="329"/>
      <c r="R99" s="329"/>
      <c r="S99" s="329"/>
    </row>
    <row r="100" spans="2:19" s="28" customFormat="1" outlineLevel="2" x14ac:dyDescent="0.2">
      <c r="B100" s="34"/>
      <c r="C100" s="39"/>
      <c r="D100" s="50"/>
      <c r="G100" s="28" t="s">
        <v>301</v>
      </c>
      <c r="H100" s="65"/>
    </row>
    <row r="101" spans="2:19" s="28" customFormat="1" outlineLevel="2" x14ac:dyDescent="0.2">
      <c r="B101" s="34"/>
      <c r="C101" s="39"/>
      <c r="D101" s="50" t="s">
        <v>36</v>
      </c>
      <c r="E101" s="28" t="s">
        <v>57</v>
      </c>
      <c r="G101" s="35">
        <v>0</v>
      </c>
      <c r="H101" s="65" t="s">
        <v>8</v>
      </c>
      <c r="J101" s="293"/>
      <c r="K101" s="257">
        <v>8.42</v>
      </c>
      <c r="L101" s="257">
        <v>8.3800000000000008</v>
      </c>
      <c r="M101" s="257">
        <v>7.98</v>
      </c>
      <c r="N101" s="257">
        <v>7.58</v>
      </c>
      <c r="O101" s="257">
        <v>7.21</v>
      </c>
      <c r="P101" s="257">
        <v>6.85</v>
      </c>
      <c r="Q101" s="257">
        <v>6.51</v>
      </c>
      <c r="R101" s="257">
        <v>6.2</v>
      </c>
      <c r="S101" s="257">
        <v>5.91</v>
      </c>
    </row>
    <row r="102" spans="2:19" s="28" customFormat="1" outlineLevel="2" x14ac:dyDescent="0.2">
      <c r="B102" s="34"/>
      <c r="C102" s="39"/>
      <c r="D102" s="50" t="s">
        <v>36</v>
      </c>
      <c r="E102" s="28" t="s">
        <v>58</v>
      </c>
      <c r="G102" s="35">
        <v>21</v>
      </c>
      <c r="H102" s="65" t="s">
        <v>8</v>
      </c>
      <c r="J102" s="293"/>
      <c r="K102" s="257">
        <v>46.03</v>
      </c>
      <c r="L102" s="257">
        <v>45.82</v>
      </c>
      <c r="M102" s="257">
        <v>43.63</v>
      </c>
      <c r="N102" s="257">
        <v>41.47</v>
      </c>
      <c r="O102" s="257">
        <v>39.43</v>
      </c>
      <c r="P102" s="257">
        <v>37.479999999999997</v>
      </c>
      <c r="Q102" s="257">
        <v>35.65</v>
      </c>
      <c r="R102" s="257">
        <v>33.93</v>
      </c>
      <c r="S102" s="257">
        <v>32.33</v>
      </c>
    </row>
    <row r="103" spans="2:19" s="28" customFormat="1" outlineLevel="2" x14ac:dyDescent="0.2">
      <c r="B103" s="34"/>
      <c r="C103" s="39"/>
      <c r="D103" s="50" t="s">
        <v>36</v>
      </c>
      <c r="E103" s="28" t="s">
        <v>59</v>
      </c>
      <c r="G103" s="35">
        <v>100</v>
      </c>
      <c r="H103" s="65" t="s">
        <v>8</v>
      </c>
      <c r="J103" s="293"/>
      <c r="K103" s="257">
        <v>92.27</v>
      </c>
      <c r="L103" s="257">
        <v>91.86</v>
      </c>
      <c r="M103" s="257">
        <v>87.47</v>
      </c>
      <c r="N103" s="257">
        <v>83.14</v>
      </c>
      <c r="O103" s="257">
        <v>79.05</v>
      </c>
      <c r="P103" s="257">
        <v>75.14</v>
      </c>
      <c r="Q103" s="257">
        <v>71.459999999999994</v>
      </c>
      <c r="R103" s="257">
        <v>68.02</v>
      </c>
      <c r="S103" s="257">
        <v>64.819999999999993</v>
      </c>
    </row>
    <row r="104" spans="2:19" s="28" customFormat="1" outlineLevel="2" x14ac:dyDescent="0.2">
      <c r="B104" s="34"/>
      <c r="C104" s="39"/>
      <c r="D104" s="50" t="s">
        <v>36</v>
      </c>
      <c r="E104" s="28" t="s">
        <v>60</v>
      </c>
      <c r="G104" s="35">
        <v>200</v>
      </c>
      <c r="H104" s="65" t="s">
        <v>8</v>
      </c>
      <c r="J104" s="293"/>
      <c r="K104" s="257">
        <v>153.81</v>
      </c>
      <c r="L104" s="257">
        <v>153.12</v>
      </c>
      <c r="M104" s="257">
        <v>145.81</v>
      </c>
      <c r="N104" s="257">
        <v>138.59</v>
      </c>
      <c r="O104" s="257">
        <v>131.77000000000001</v>
      </c>
      <c r="P104" s="257">
        <v>125.26</v>
      </c>
      <c r="Q104" s="257">
        <v>119.13</v>
      </c>
      <c r="R104" s="257">
        <v>113.39</v>
      </c>
      <c r="S104" s="257">
        <v>108.05</v>
      </c>
    </row>
    <row r="105" spans="2:19" s="28" customFormat="1" outlineLevel="2" x14ac:dyDescent="0.2">
      <c r="B105" s="34"/>
      <c r="C105" s="39"/>
      <c r="D105" s="50" t="s">
        <v>36</v>
      </c>
      <c r="E105" s="28" t="s">
        <v>61</v>
      </c>
      <c r="G105" s="35">
        <v>300</v>
      </c>
      <c r="H105" s="65" t="s">
        <v>8</v>
      </c>
      <c r="J105" s="293"/>
      <c r="K105" s="257">
        <v>246.2</v>
      </c>
      <c r="L105" s="257">
        <v>245.1</v>
      </c>
      <c r="M105" s="257">
        <v>233.39</v>
      </c>
      <c r="N105" s="257">
        <v>221.83</v>
      </c>
      <c r="O105" s="257">
        <v>210.92</v>
      </c>
      <c r="P105" s="257">
        <v>200.49</v>
      </c>
      <c r="Q105" s="257">
        <v>190.68</v>
      </c>
      <c r="R105" s="257">
        <v>181.5</v>
      </c>
      <c r="S105" s="257">
        <v>172.96</v>
      </c>
    </row>
    <row r="106" spans="2:19" s="28" customFormat="1" outlineLevel="2" x14ac:dyDescent="0.2">
      <c r="B106" s="34"/>
      <c r="C106" s="39"/>
      <c r="D106" s="50" t="s">
        <v>36</v>
      </c>
      <c r="E106" s="28" t="s">
        <v>62</v>
      </c>
      <c r="G106" s="35">
        <v>500</v>
      </c>
      <c r="H106" s="65" t="s">
        <v>8</v>
      </c>
      <c r="J106" s="293"/>
      <c r="K106" s="257">
        <v>384.88</v>
      </c>
      <c r="L106" s="257">
        <v>383.16</v>
      </c>
      <c r="M106" s="257">
        <v>364.86</v>
      </c>
      <c r="N106" s="257">
        <v>346.79</v>
      </c>
      <c r="O106" s="257">
        <v>329.73</v>
      </c>
      <c r="P106" s="257">
        <v>313.43</v>
      </c>
      <c r="Q106" s="257">
        <v>298.10000000000002</v>
      </c>
      <c r="R106" s="257">
        <v>283.75</v>
      </c>
      <c r="S106" s="257">
        <v>270.39</v>
      </c>
    </row>
    <row r="107" spans="2:19" s="28" customFormat="1" outlineLevel="2" x14ac:dyDescent="0.2">
      <c r="B107" s="34"/>
      <c r="C107" s="39"/>
      <c r="D107" s="50" t="s">
        <v>36</v>
      </c>
      <c r="E107" s="28" t="s">
        <v>63</v>
      </c>
      <c r="G107" s="35">
        <v>750</v>
      </c>
      <c r="H107" s="65" t="s">
        <v>8</v>
      </c>
      <c r="J107" s="293"/>
      <c r="K107" s="257">
        <v>538.94000000000005</v>
      </c>
      <c r="L107" s="257">
        <v>536.53</v>
      </c>
      <c r="M107" s="257">
        <v>510.91</v>
      </c>
      <c r="N107" s="257">
        <v>485.61</v>
      </c>
      <c r="O107" s="257">
        <v>461.72</v>
      </c>
      <c r="P107" s="257">
        <v>438.89</v>
      </c>
      <c r="Q107" s="257">
        <v>417.42</v>
      </c>
      <c r="R107" s="257">
        <v>397.32</v>
      </c>
      <c r="S107" s="257">
        <v>378.62</v>
      </c>
    </row>
    <row r="108" spans="2:19" s="28" customFormat="1" outlineLevel="2" x14ac:dyDescent="0.2">
      <c r="B108" s="34"/>
      <c r="C108" s="39"/>
      <c r="D108" s="50" t="s">
        <v>36</v>
      </c>
      <c r="E108" s="28" t="s">
        <v>64</v>
      </c>
      <c r="G108" s="35">
        <v>1000</v>
      </c>
      <c r="H108" s="65" t="s">
        <v>8</v>
      </c>
      <c r="J108" s="293"/>
      <c r="K108" s="257">
        <v>769.82</v>
      </c>
      <c r="L108" s="257">
        <v>766.38</v>
      </c>
      <c r="M108" s="257">
        <v>729.78</v>
      </c>
      <c r="N108" s="257">
        <v>693.65</v>
      </c>
      <c r="O108" s="257">
        <v>659.52</v>
      </c>
      <c r="P108" s="257">
        <v>626.91</v>
      </c>
      <c r="Q108" s="257">
        <v>596.24</v>
      </c>
      <c r="R108" s="257">
        <v>567.53</v>
      </c>
      <c r="S108" s="257">
        <v>540.82000000000005</v>
      </c>
    </row>
    <row r="109" spans="2:19" s="28" customFormat="1" outlineLevel="2" x14ac:dyDescent="0.2">
      <c r="B109" s="34"/>
      <c r="C109" s="39"/>
      <c r="D109" s="50" t="s">
        <v>36</v>
      </c>
      <c r="E109" s="28" t="s">
        <v>65</v>
      </c>
      <c r="G109" s="35">
        <v>1500</v>
      </c>
      <c r="H109" s="65" t="s">
        <v>8</v>
      </c>
      <c r="J109" s="293"/>
      <c r="K109" s="257">
        <v>1077.33</v>
      </c>
      <c r="L109" s="257">
        <v>1072.51</v>
      </c>
      <c r="M109" s="257">
        <v>1021.29</v>
      </c>
      <c r="N109" s="257">
        <v>970.72</v>
      </c>
      <c r="O109" s="257">
        <v>922.96</v>
      </c>
      <c r="P109" s="257">
        <v>877.33</v>
      </c>
      <c r="Q109" s="257">
        <v>834.41</v>
      </c>
      <c r="R109" s="257">
        <v>794.23</v>
      </c>
      <c r="S109" s="257">
        <v>756.85</v>
      </c>
    </row>
    <row r="110" spans="2:19" s="28" customFormat="1" outlineLevel="2" x14ac:dyDescent="0.2">
      <c r="B110" s="34"/>
      <c r="C110" s="39"/>
      <c r="D110" s="50" t="s">
        <v>36</v>
      </c>
      <c r="E110" s="28" t="s">
        <v>66</v>
      </c>
      <c r="G110" s="35">
        <v>2000</v>
      </c>
      <c r="H110" s="65" t="s">
        <v>8</v>
      </c>
      <c r="J110" s="293"/>
      <c r="K110" s="257">
        <v>1846.89</v>
      </c>
      <c r="L110" s="257">
        <v>1838.63</v>
      </c>
      <c r="M110" s="257">
        <v>1750.82</v>
      </c>
      <c r="N110" s="257">
        <v>1664.13</v>
      </c>
      <c r="O110" s="257">
        <v>1582.25</v>
      </c>
      <c r="P110" s="257">
        <v>1504.02</v>
      </c>
      <c r="Q110" s="257">
        <v>1430.45</v>
      </c>
      <c r="R110" s="257">
        <v>1361.57</v>
      </c>
      <c r="S110" s="257">
        <v>1297.48</v>
      </c>
    </row>
    <row r="111" spans="2:19" s="28" customFormat="1" outlineLevel="2" x14ac:dyDescent="0.2">
      <c r="B111" s="34"/>
      <c r="C111" s="39"/>
      <c r="D111" s="50" t="s">
        <v>36</v>
      </c>
      <c r="E111" s="28" t="s">
        <v>67</v>
      </c>
      <c r="G111" s="35">
        <v>4000</v>
      </c>
      <c r="H111" s="65" t="s">
        <v>8</v>
      </c>
      <c r="J111" s="293"/>
      <c r="K111" s="257">
        <v>3540.25</v>
      </c>
      <c r="L111" s="257">
        <v>3524.42</v>
      </c>
      <c r="M111" s="257">
        <v>3356.11</v>
      </c>
      <c r="N111" s="257">
        <v>3189.94</v>
      </c>
      <c r="O111" s="257">
        <v>3032.99</v>
      </c>
      <c r="P111" s="257">
        <v>2883.04</v>
      </c>
      <c r="Q111" s="257">
        <v>2742.01</v>
      </c>
      <c r="R111" s="257">
        <v>2609.98</v>
      </c>
      <c r="S111" s="257">
        <v>2487.13</v>
      </c>
    </row>
    <row r="112" spans="2:19" s="28" customFormat="1" outlineLevel="2" x14ac:dyDescent="0.2">
      <c r="B112" s="34"/>
      <c r="C112" s="39"/>
      <c r="D112" s="50" t="s">
        <v>36</v>
      </c>
      <c r="E112" s="28" t="s">
        <v>68</v>
      </c>
      <c r="G112" s="35">
        <v>7500</v>
      </c>
      <c r="H112" s="65" t="s">
        <v>8</v>
      </c>
      <c r="J112" s="293"/>
      <c r="K112" s="257">
        <v>5387.69</v>
      </c>
      <c r="L112" s="257">
        <v>5363.61</v>
      </c>
      <c r="M112" s="257">
        <v>5107.47</v>
      </c>
      <c r="N112" s="257">
        <v>4854.58</v>
      </c>
      <c r="O112" s="257">
        <v>4615.7299999999996</v>
      </c>
      <c r="P112" s="257">
        <v>4387.53</v>
      </c>
      <c r="Q112" s="257">
        <v>4172.8999999999996</v>
      </c>
      <c r="R112" s="257">
        <v>3971.97</v>
      </c>
      <c r="S112" s="257">
        <v>3785.01</v>
      </c>
    </row>
    <row r="113" spans="1:211" s="28" customFormat="1" outlineLevel="2" x14ac:dyDescent="0.2">
      <c r="B113" s="34"/>
      <c r="C113" s="39"/>
      <c r="D113" s="50" t="s">
        <v>36</v>
      </c>
      <c r="E113" s="28" t="s">
        <v>69</v>
      </c>
      <c r="G113" s="35">
        <v>10000</v>
      </c>
      <c r="H113" s="65" t="s">
        <v>8</v>
      </c>
      <c r="J113" s="293"/>
      <c r="K113" s="257">
        <v>7696.64</v>
      </c>
      <c r="L113" s="257">
        <v>7662.24</v>
      </c>
      <c r="M113" s="257">
        <v>7296.32</v>
      </c>
      <c r="N113" s="257">
        <v>6935.06</v>
      </c>
      <c r="O113" s="257">
        <v>6593.85</v>
      </c>
      <c r="P113" s="257">
        <v>6267.85</v>
      </c>
      <c r="Q113" s="257">
        <v>5961.24</v>
      </c>
      <c r="R113" s="257">
        <v>5674.2</v>
      </c>
      <c r="S113" s="257">
        <v>5407.12</v>
      </c>
    </row>
    <row r="114" spans="1:211" s="28" customFormat="1" outlineLevel="2" x14ac:dyDescent="0.2">
      <c r="B114" s="34"/>
      <c r="C114" s="39"/>
      <c r="D114" s="50" t="s">
        <v>36</v>
      </c>
      <c r="E114" s="28" t="s">
        <v>70</v>
      </c>
      <c r="G114" s="35">
        <v>15000</v>
      </c>
      <c r="H114" s="65" t="s">
        <v>8</v>
      </c>
      <c r="J114" s="293"/>
      <c r="K114" s="257">
        <v>10775.63</v>
      </c>
      <c r="L114" s="257">
        <v>10727.46</v>
      </c>
      <c r="M114" s="257">
        <v>10215.16</v>
      </c>
      <c r="N114" s="257">
        <v>9709.3799999999992</v>
      </c>
      <c r="O114" s="257">
        <v>9231.67</v>
      </c>
      <c r="P114" s="257">
        <v>8775.25</v>
      </c>
      <c r="Q114" s="257">
        <v>8345.98</v>
      </c>
      <c r="R114" s="257">
        <v>7944.12</v>
      </c>
      <c r="S114" s="257">
        <v>7570.2</v>
      </c>
    </row>
    <row r="115" spans="1:211" s="28" customFormat="1" outlineLevel="2" x14ac:dyDescent="0.2">
      <c r="B115" s="34"/>
      <c r="C115" s="39"/>
      <c r="D115" s="50" t="s">
        <v>36</v>
      </c>
      <c r="E115" s="28" t="s">
        <v>71</v>
      </c>
      <c r="G115" s="35">
        <v>20000</v>
      </c>
      <c r="H115" s="65" t="s">
        <v>8</v>
      </c>
      <c r="J115" s="293"/>
      <c r="K115" s="257">
        <v>13854.51</v>
      </c>
      <c r="L115" s="257">
        <v>13792.58</v>
      </c>
      <c r="M115" s="257">
        <v>13133.9</v>
      </c>
      <c r="N115" s="257">
        <v>12483.6</v>
      </c>
      <c r="O115" s="257">
        <v>11869.4</v>
      </c>
      <c r="P115" s="257">
        <v>11282.57</v>
      </c>
      <c r="Q115" s="257">
        <v>10730.64</v>
      </c>
      <c r="R115" s="257">
        <v>10213.950000000001</v>
      </c>
      <c r="S115" s="257">
        <v>9733.19</v>
      </c>
    </row>
    <row r="116" spans="1:211" s="28" customFormat="1" outlineLevel="2" x14ac:dyDescent="0.2">
      <c r="B116" s="34"/>
      <c r="C116" s="39"/>
      <c r="D116" s="50" t="s">
        <v>36</v>
      </c>
      <c r="E116" s="28" t="s">
        <v>72</v>
      </c>
      <c r="G116" s="35">
        <v>25000</v>
      </c>
      <c r="H116" s="65" t="s">
        <v>8</v>
      </c>
      <c r="J116" s="293"/>
      <c r="K116" s="257">
        <v>16933.490000000002</v>
      </c>
      <c r="L116" s="257">
        <v>16857.8</v>
      </c>
      <c r="M116" s="257">
        <v>16052.74</v>
      </c>
      <c r="N116" s="257">
        <v>15257.92</v>
      </c>
      <c r="O116" s="257">
        <v>14507.22</v>
      </c>
      <c r="P116" s="257">
        <v>13789.98</v>
      </c>
      <c r="Q116" s="257">
        <v>13115.39</v>
      </c>
      <c r="R116" s="257">
        <v>12483.88</v>
      </c>
      <c r="S116" s="257">
        <v>11896.28</v>
      </c>
    </row>
    <row r="117" spans="1:211" s="28" customFormat="1" outlineLevel="2" x14ac:dyDescent="0.2">
      <c r="B117" s="34"/>
      <c r="C117" s="39"/>
      <c r="D117" s="50" t="s">
        <v>36</v>
      </c>
      <c r="E117" s="28" t="s">
        <v>73</v>
      </c>
      <c r="G117" s="35">
        <v>30000</v>
      </c>
      <c r="H117" s="65" t="s">
        <v>8</v>
      </c>
      <c r="J117" s="293"/>
      <c r="K117" s="257">
        <v>20012.28</v>
      </c>
      <c r="L117" s="257">
        <v>19922.82</v>
      </c>
      <c r="M117" s="257">
        <v>18971.38</v>
      </c>
      <c r="N117" s="257">
        <v>18032.05</v>
      </c>
      <c r="O117" s="257">
        <v>17144.87</v>
      </c>
      <c r="P117" s="257">
        <v>16297.22</v>
      </c>
      <c r="Q117" s="257">
        <v>15499.98</v>
      </c>
      <c r="R117" s="257">
        <v>14753.65</v>
      </c>
      <c r="S117" s="257">
        <v>14059.21</v>
      </c>
    </row>
    <row r="118" spans="1:211" s="28" customFormat="1" outlineLevel="2" x14ac:dyDescent="0.2">
      <c r="B118" s="34"/>
      <c r="C118" s="39"/>
      <c r="D118" s="50" t="s">
        <v>36</v>
      </c>
      <c r="E118" s="28" t="s">
        <v>74</v>
      </c>
      <c r="G118" s="35">
        <v>35000</v>
      </c>
      <c r="H118" s="65" t="s">
        <v>8</v>
      </c>
      <c r="J118" s="293"/>
      <c r="K118" s="257">
        <v>23093.08</v>
      </c>
      <c r="L118" s="257">
        <v>22989.85</v>
      </c>
      <c r="M118" s="257">
        <v>21891.95</v>
      </c>
      <c r="N118" s="257">
        <v>20808.009999999998</v>
      </c>
      <c r="O118" s="257">
        <v>19784.25</v>
      </c>
      <c r="P118" s="257">
        <v>18806.11</v>
      </c>
      <c r="Q118" s="257">
        <v>17886.14</v>
      </c>
      <c r="R118" s="257">
        <v>17024.91</v>
      </c>
      <c r="S118" s="257">
        <v>16223.57</v>
      </c>
    </row>
    <row r="119" spans="1:211" s="28" customFormat="1" outlineLevel="2" x14ac:dyDescent="0.2">
      <c r="B119" s="34"/>
      <c r="C119" s="39"/>
      <c r="D119" s="50" t="s">
        <v>36</v>
      </c>
      <c r="E119" s="28" t="s">
        <v>75</v>
      </c>
      <c r="G119" s="35">
        <v>40000</v>
      </c>
      <c r="H119" s="65" t="s">
        <v>8</v>
      </c>
      <c r="J119" s="293"/>
      <c r="K119" s="257">
        <v>26173.89</v>
      </c>
      <c r="L119" s="257">
        <v>26056.89</v>
      </c>
      <c r="M119" s="257">
        <v>24812.52</v>
      </c>
      <c r="N119" s="257">
        <v>23583.97</v>
      </c>
      <c r="O119" s="257">
        <v>22423.63</v>
      </c>
      <c r="P119" s="257">
        <v>21315</v>
      </c>
      <c r="Q119" s="257">
        <v>20272.3</v>
      </c>
      <c r="R119" s="257">
        <v>19296.18</v>
      </c>
      <c r="S119" s="257">
        <v>18387.93</v>
      </c>
    </row>
    <row r="120" spans="1:211" s="28" customFormat="1" outlineLevel="2" x14ac:dyDescent="0.2">
      <c r="B120" s="34"/>
      <c r="C120" s="39"/>
      <c r="D120" s="50" t="s">
        <v>36</v>
      </c>
      <c r="E120" s="28" t="s">
        <v>76</v>
      </c>
      <c r="G120" s="35">
        <v>45000</v>
      </c>
      <c r="H120" s="65" t="s">
        <v>8</v>
      </c>
      <c r="J120" s="293"/>
      <c r="K120" s="257">
        <v>29254.799999999999</v>
      </c>
      <c r="L120" s="257">
        <v>29124.03</v>
      </c>
      <c r="M120" s="257">
        <v>27733.18</v>
      </c>
      <c r="N120" s="257">
        <v>26360.02</v>
      </c>
      <c r="O120" s="257">
        <v>25063.1</v>
      </c>
      <c r="P120" s="257">
        <v>23823.97</v>
      </c>
      <c r="Q120" s="257">
        <v>22658.53</v>
      </c>
      <c r="R120" s="257">
        <v>21567.51</v>
      </c>
      <c r="S120" s="257">
        <v>20552.349999999999</v>
      </c>
    </row>
    <row r="121" spans="1:211" s="28" customFormat="1" outlineLevel="2" x14ac:dyDescent="0.2">
      <c r="B121" s="34"/>
      <c r="C121" s="39"/>
      <c r="D121" s="50" t="s">
        <v>36</v>
      </c>
      <c r="E121" s="28" t="s">
        <v>77</v>
      </c>
      <c r="G121" s="35">
        <v>50000</v>
      </c>
      <c r="H121" s="65" t="s">
        <v>8</v>
      </c>
      <c r="J121" s="293"/>
      <c r="K121" s="257">
        <v>46186.52</v>
      </c>
      <c r="L121" s="257">
        <v>45980.06</v>
      </c>
      <c r="M121" s="257">
        <v>43784.23</v>
      </c>
      <c r="N121" s="257">
        <v>41616.339999999997</v>
      </c>
      <c r="O121" s="257">
        <v>39568.800000000003</v>
      </c>
      <c r="P121" s="257">
        <v>37612.5</v>
      </c>
      <c r="Q121" s="257">
        <v>35772.550000000003</v>
      </c>
      <c r="R121" s="257">
        <v>34050.080000000002</v>
      </c>
      <c r="S121" s="257">
        <v>32447.38</v>
      </c>
    </row>
    <row r="122" spans="1:211" s="28" customFormat="1" outlineLevel="2" x14ac:dyDescent="0.2">
      <c r="B122" s="34"/>
      <c r="C122" s="39"/>
      <c r="D122" s="50" t="s">
        <v>36</v>
      </c>
      <c r="E122" s="28" t="s">
        <v>78</v>
      </c>
      <c r="G122" s="35">
        <v>100000</v>
      </c>
      <c r="H122" s="65" t="s">
        <v>8</v>
      </c>
      <c r="J122" s="293"/>
      <c r="K122" s="257">
        <v>107783.94</v>
      </c>
      <c r="L122" s="257">
        <v>107302.14</v>
      </c>
      <c r="M122" s="257">
        <v>102177.81</v>
      </c>
      <c r="N122" s="257">
        <v>97118.67</v>
      </c>
      <c r="O122" s="257">
        <v>92340.39</v>
      </c>
      <c r="P122" s="257">
        <v>87775.039999999994</v>
      </c>
      <c r="Q122" s="257">
        <v>83481.210000000006</v>
      </c>
      <c r="R122" s="257">
        <v>79461.539999999994</v>
      </c>
      <c r="S122" s="257">
        <v>75721.37</v>
      </c>
    </row>
    <row r="123" spans="1:211" s="28" customFormat="1" outlineLevel="2" x14ac:dyDescent="0.2">
      <c r="B123" s="34"/>
      <c r="C123" s="39"/>
      <c r="D123" s="50" t="s">
        <v>36</v>
      </c>
      <c r="E123" s="28" t="s">
        <v>79</v>
      </c>
      <c r="H123" s="65" t="s">
        <v>8</v>
      </c>
      <c r="J123" s="293"/>
      <c r="K123" s="257">
        <v>257.75</v>
      </c>
      <c r="L123" s="257">
        <v>323.61</v>
      </c>
      <c r="M123" s="257">
        <v>410.76</v>
      </c>
      <c r="N123" s="257">
        <v>520.66</v>
      </c>
      <c r="O123" s="257">
        <v>660.13</v>
      </c>
      <c r="P123" s="257">
        <v>836.8</v>
      </c>
      <c r="Q123" s="257">
        <v>1061.19</v>
      </c>
      <c r="R123" s="257">
        <v>1346.56</v>
      </c>
      <c r="S123" s="257">
        <v>1710.13</v>
      </c>
    </row>
    <row r="124" spans="1:211" s="28" customFormat="1" outlineLevel="2" x14ac:dyDescent="0.2">
      <c r="B124" s="34"/>
      <c r="C124" s="39"/>
      <c r="D124" s="50"/>
      <c r="H124" s="65"/>
      <c r="J124" s="293"/>
      <c r="K124" s="293"/>
      <c r="L124" s="293"/>
      <c r="M124" s="293"/>
    </row>
    <row r="125" spans="1:211" s="56" customFormat="1" ht="13.5" thickBot="1" x14ac:dyDescent="0.25">
      <c r="A125" s="22" t="s">
        <v>142</v>
      </c>
      <c r="B125" s="9"/>
      <c r="C125" s="9"/>
      <c r="D125" s="146"/>
      <c r="E125" s="22"/>
      <c r="F125" s="12"/>
      <c r="G125" s="12"/>
      <c r="H125" s="12"/>
      <c r="I125" s="21"/>
      <c r="J125" s="23"/>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21"/>
      <c r="DP125" s="21"/>
      <c r="DQ125" s="21"/>
      <c r="DR125" s="21"/>
      <c r="DS125" s="21"/>
      <c r="DT125" s="21"/>
      <c r="DU125" s="21"/>
      <c r="DV125" s="21"/>
      <c r="DW125" s="21"/>
      <c r="DX125" s="21"/>
      <c r="DY125" s="21"/>
      <c r="DZ125" s="21"/>
      <c r="EA125" s="21"/>
      <c r="EB125" s="21"/>
      <c r="EC125" s="21"/>
      <c r="ED125" s="21"/>
      <c r="EE125" s="21"/>
      <c r="EF125" s="21"/>
      <c r="EG125" s="21"/>
      <c r="EH125" s="21"/>
      <c r="EI125" s="21"/>
      <c r="EJ125" s="21"/>
      <c r="EK125" s="21"/>
      <c r="EL125" s="21"/>
      <c r="EM125" s="21"/>
      <c r="EN125" s="21"/>
      <c r="EO125" s="21"/>
      <c r="EP125" s="21"/>
      <c r="EQ125" s="21"/>
      <c r="ER125" s="21"/>
      <c r="ES125" s="21"/>
      <c r="ET125" s="21"/>
      <c r="EU125" s="21"/>
      <c r="EV125" s="21"/>
      <c r="EW125" s="21"/>
      <c r="EX125" s="21"/>
      <c r="EY125" s="21"/>
      <c r="EZ125" s="21"/>
      <c r="FA125" s="21"/>
      <c r="FB125" s="21"/>
      <c r="FC125" s="21"/>
      <c r="FD125" s="21"/>
      <c r="FE125" s="21"/>
      <c r="FF125" s="21"/>
      <c r="FG125" s="21"/>
      <c r="FH125" s="21"/>
      <c r="FI125" s="21"/>
      <c r="FJ125" s="21"/>
      <c r="FK125" s="21"/>
      <c r="FL125" s="21"/>
      <c r="FM125" s="21"/>
      <c r="FN125" s="21"/>
      <c r="FO125" s="21"/>
      <c r="FP125" s="21"/>
      <c r="FQ125" s="21"/>
      <c r="FR125" s="21"/>
      <c r="FS125" s="21"/>
      <c r="FT125" s="21"/>
      <c r="FU125" s="21"/>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row>
    <row r="126" spans="1:211" ht="13.5" thickTop="1" x14ac:dyDescent="0.2"/>
  </sheetData>
  <conditionalFormatting sqref="H1">
    <cfRule type="cellIs" dxfId="250" priority="18" operator="equal">
      <formula>OverallError</formula>
    </cfRule>
  </conditionalFormatting>
  <conditionalFormatting sqref="K1:HC1">
    <cfRule type="cellIs" dxfId="249" priority="16" operator="equal">
      <formula>OverallError</formula>
    </cfRule>
  </conditionalFormatting>
  <conditionalFormatting sqref="K3">
    <cfRule type="cellIs" dxfId="248" priority="10" operator="lessThan">
      <formula>0</formula>
    </cfRule>
  </conditionalFormatting>
  <conditionalFormatting sqref="H3 D3:F3">
    <cfRule type="cellIs" dxfId="247" priority="11" operator="lessThan">
      <formula>0</formula>
    </cfRule>
  </conditionalFormatting>
  <conditionalFormatting sqref="H5 D5:F5">
    <cfRule type="cellIs" dxfId="246" priority="13" operator="lessThan">
      <formula>0</formula>
    </cfRule>
  </conditionalFormatting>
  <conditionalFormatting sqref="K5">
    <cfRule type="cellIs" dxfId="245" priority="12" operator="lessThan">
      <formula>0</formula>
    </cfRule>
  </conditionalFormatting>
  <conditionalFormatting sqref="I1">
    <cfRule type="cellIs" dxfId="244" priority="9" operator="equal">
      <formula>OverallError</formula>
    </cfRule>
  </conditionalFormatting>
  <conditionalFormatting sqref="I3">
    <cfRule type="cellIs" dxfId="243" priority="7" operator="lessThan">
      <formula>0</formula>
    </cfRule>
  </conditionalFormatting>
  <conditionalFormatting sqref="I5">
    <cfRule type="cellIs" dxfId="242" priority="8" operator="lessThan">
      <formula>0</formula>
    </cfRule>
  </conditionalFormatting>
  <conditionalFormatting sqref="H25 D25:F25">
    <cfRule type="cellIs" dxfId="241" priority="6" operator="lessThan">
      <formula>0</formula>
    </cfRule>
  </conditionalFormatting>
  <conditionalFormatting sqref="J25">
    <cfRule type="cellIs" dxfId="240" priority="5" operator="lessThan">
      <formula>0</formula>
    </cfRule>
  </conditionalFormatting>
  <conditionalFormatting sqref="H39 D39:F39">
    <cfRule type="cellIs" dxfId="239" priority="4" operator="lessThan">
      <formula>0</formula>
    </cfRule>
  </conditionalFormatting>
  <conditionalFormatting sqref="J39">
    <cfRule type="cellIs" dxfId="238" priority="3" operator="lessThan">
      <formula>0</formula>
    </cfRule>
  </conditionalFormatting>
  <conditionalFormatting sqref="H58 D58:F58">
    <cfRule type="cellIs" dxfId="237" priority="2" operator="lessThan">
      <formula>0</formula>
    </cfRule>
  </conditionalFormatting>
  <conditionalFormatting sqref="J58">
    <cfRule type="cellIs" dxfId="236" priority="1" operator="lessThan">
      <formula>0</formula>
    </cfRule>
  </conditionalFormatting>
  <hyperlinks>
    <hyperlink ref="D6" r:id="rId1" xr:uid="{00000000-0004-0000-0300-000000000000}"/>
    <hyperlink ref="D8" r:id="rId2" xr:uid="{00000000-0004-0000-0300-000001000000}"/>
    <hyperlink ref="D9" r:id="rId3" xr:uid="{00000000-0004-0000-0300-000002000000}"/>
    <hyperlink ref="D7" r:id="rId4" xr:uid="{00000000-0004-0000-0300-000003000000}"/>
    <hyperlink ref="D13" r:id="rId5" display="Site Set Up Costs" xr:uid="{00000000-0004-0000-0300-000004000000}"/>
    <hyperlink ref="D54" r:id="rId6" display="Meter Standing Charge Review" xr:uid="{00000000-0004-0000-0300-000005000000}"/>
  </hyperlinks>
  <pageMargins left="0.7" right="0.7" top="0.75" bottom="0.75" header="0.3" footer="0.3"/>
  <pageSetup paperSize="9" orientation="portrait" horizontalDpi="4294967293" verticalDpi="0" r:id="rId7"/>
  <headerFooter>
    <oddHeader>&amp;L&amp;"Calibri"&amp;10&amp;K000000ST Classification: OFFICIAL COMMERCIAL&amp;1#</oddHeader>
  </headerFooter>
  <legacyDrawing r:id="rId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3"/>
    <outlinePr summaryBelow="0" summaryRight="0"/>
  </sheetPr>
  <dimension ref="A1:HC284"/>
  <sheetViews>
    <sheetView showGridLines="0" workbookViewId="0">
      <pane xSplit="10" ySplit="7" topLeftCell="K159" activePane="bottomRight" state="frozen"/>
      <selection activeCell="L63" sqref="L63"/>
      <selection pane="topRight" activeCell="L63" sqref="L63"/>
      <selection pane="bottomLeft" activeCell="L63" sqref="L63"/>
      <selection pane="bottomRight" activeCell="L63" sqref="L63"/>
    </sheetView>
  </sheetViews>
  <sheetFormatPr defaultColWidth="0" defaultRowHeight="12.75" outlineLevelRow="2" x14ac:dyDescent="0.2"/>
  <cols>
    <col min="1" max="1" width="1.6640625" style="56" customWidth="1"/>
    <col min="2" max="3" width="1.6640625" customWidth="1"/>
    <col min="4" max="4" width="1.33203125" customWidth="1"/>
    <col min="5" max="5" width="37.1640625" customWidth="1"/>
    <col min="6" max="6" width="2.83203125" bestFit="1" customWidth="1"/>
    <col min="7" max="7" width="15.83203125" customWidth="1"/>
    <col min="8" max="8" width="10.1640625" style="164" bestFit="1" customWidth="1"/>
    <col min="9" max="9" width="10.83203125" bestFit="1" customWidth="1"/>
    <col min="10" max="10" width="1" customWidth="1"/>
    <col min="11" max="11" width="12.1640625" bestFit="1" customWidth="1"/>
    <col min="12" max="93" width="9.33203125" customWidth="1"/>
    <col min="94" max="16384" width="9.33203125" hidden="1"/>
  </cols>
  <sheetData>
    <row r="1" spans="1:93" ht="18" x14ac:dyDescent="0.25">
      <c r="A1" s="57" t="s">
        <v>187</v>
      </c>
      <c r="B1" s="2"/>
      <c r="C1" s="3"/>
      <c r="D1" s="4"/>
      <c r="E1" s="5"/>
      <c r="F1" s="5"/>
      <c r="G1" s="3"/>
      <c r="H1" s="157"/>
      <c r="I1" s="6"/>
      <c r="J1" s="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row>
    <row r="2" spans="1:93" ht="13.5" thickBot="1" x14ac:dyDescent="0.25">
      <c r="A2" s="58"/>
      <c r="B2" s="9"/>
      <c r="C2" s="8"/>
      <c r="D2" s="10"/>
      <c r="E2" s="11" t="s">
        <v>3</v>
      </c>
      <c r="F2" s="12"/>
      <c r="G2" s="12" t="s">
        <v>5</v>
      </c>
      <c r="H2" s="158" t="s">
        <v>1</v>
      </c>
      <c r="I2" s="12" t="s">
        <v>137</v>
      </c>
      <c r="J2" s="13"/>
      <c r="K2" s="21" t="str">
        <f xml:space="preserve"> InpS!K2</f>
        <v>2020-21</v>
      </c>
      <c r="L2" s="21" t="str">
        <f xml:space="preserve"> InpS!L2</f>
        <v>2021-22</v>
      </c>
      <c r="M2" s="21" t="str">
        <f xml:space="preserve"> InpS!M2</f>
        <v>2022-23</v>
      </c>
      <c r="N2" s="21" t="str">
        <f xml:space="preserve"> InpS!N2</f>
        <v>2023-24</v>
      </c>
      <c r="O2" s="21" t="str">
        <f xml:space="preserve"> InpS!O2</f>
        <v>2024-25</v>
      </c>
      <c r="P2" s="21" t="str">
        <f xml:space="preserve"> InpS!P2</f>
        <v>2025-26</v>
      </c>
      <c r="Q2" s="21" t="str">
        <f xml:space="preserve"> InpS!Q2</f>
        <v>2026-27</v>
      </c>
      <c r="R2" s="21" t="str">
        <f xml:space="preserve"> InpS!R2</f>
        <v>2027-28</v>
      </c>
      <c r="S2" s="21" t="str">
        <f xml:space="preserve"> InpS!S2</f>
        <v>2028-29</v>
      </c>
      <c r="T2" s="21" t="str">
        <f xml:space="preserve"> InpS!T2</f>
        <v>2029-30</v>
      </c>
      <c r="U2" s="21" t="str">
        <f xml:space="preserve"> InpS!U2</f>
        <v>2030-31</v>
      </c>
      <c r="V2" s="21" t="str">
        <f xml:space="preserve"> InpS!V2</f>
        <v>2031-32</v>
      </c>
      <c r="W2" s="21" t="str">
        <f xml:space="preserve"> InpS!W2</f>
        <v>2032-33</v>
      </c>
      <c r="X2" s="21" t="str">
        <f xml:space="preserve"> InpS!X2</f>
        <v>2033-34</v>
      </c>
      <c r="Y2" s="21" t="str">
        <f xml:space="preserve"> InpS!Y2</f>
        <v>2034-35</v>
      </c>
      <c r="Z2" s="21" t="str">
        <f xml:space="preserve"> InpS!Z2</f>
        <v>2035-36</v>
      </c>
      <c r="AA2" s="21" t="str">
        <f xml:space="preserve"> InpS!AA2</f>
        <v>2036-37</v>
      </c>
      <c r="AB2" s="21" t="str">
        <f xml:space="preserve"> InpS!AB2</f>
        <v>2037-38</v>
      </c>
      <c r="AC2" s="21" t="str">
        <f xml:space="preserve"> InpS!AC2</f>
        <v>2038-39</v>
      </c>
      <c r="AD2" s="21" t="str">
        <f xml:space="preserve"> InpS!AD2</f>
        <v>2039-40</v>
      </c>
      <c r="AE2" s="21" t="str">
        <f xml:space="preserve"> InpS!AE2</f>
        <v>2040-41</v>
      </c>
      <c r="AF2" s="21" t="str">
        <f xml:space="preserve"> InpS!AF2</f>
        <v>2041-42</v>
      </c>
      <c r="AG2" s="21" t="str">
        <f xml:space="preserve"> InpS!AG2</f>
        <v>2042-43</v>
      </c>
      <c r="AH2" s="21" t="str">
        <f xml:space="preserve"> InpS!AH2</f>
        <v>2043-44</v>
      </c>
      <c r="AI2" s="21" t="str">
        <f xml:space="preserve"> InpS!AI2</f>
        <v>2044-45</v>
      </c>
      <c r="AJ2" s="21" t="str">
        <f xml:space="preserve"> InpS!AJ2</f>
        <v>2045-46</v>
      </c>
      <c r="AK2" s="21" t="str">
        <f xml:space="preserve"> InpS!AK2</f>
        <v>2046-47</v>
      </c>
      <c r="AL2" s="21" t="str">
        <f xml:space="preserve"> InpS!AL2</f>
        <v>2047-48</v>
      </c>
      <c r="AM2" s="21" t="str">
        <f xml:space="preserve"> InpS!AM2</f>
        <v>2048-49</v>
      </c>
      <c r="AN2" s="21" t="str">
        <f xml:space="preserve"> InpS!AN2</f>
        <v>2049-50</v>
      </c>
      <c r="AO2" s="21" t="str">
        <f xml:space="preserve"> InpS!AO2</f>
        <v>2050-51</v>
      </c>
      <c r="AP2" s="21" t="str">
        <f xml:space="preserve"> InpS!AP2</f>
        <v>2051-52</v>
      </c>
      <c r="AQ2" s="21" t="str">
        <f xml:space="preserve"> InpS!AQ2</f>
        <v>2052-53</v>
      </c>
      <c r="AR2" s="21" t="str">
        <f xml:space="preserve"> InpS!AR2</f>
        <v>2053-54</v>
      </c>
      <c r="AS2" s="21" t="str">
        <f xml:space="preserve"> InpS!AS2</f>
        <v>2054-55</v>
      </c>
      <c r="AT2" s="21" t="str">
        <f xml:space="preserve"> InpS!AT2</f>
        <v>2055-56</v>
      </c>
      <c r="AU2" s="21" t="str">
        <f xml:space="preserve"> InpS!AU2</f>
        <v>2056-57</v>
      </c>
      <c r="AV2" s="21" t="str">
        <f xml:space="preserve"> InpS!AV2</f>
        <v>2057-58</v>
      </c>
      <c r="AW2" s="21" t="str">
        <f xml:space="preserve"> InpS!AW2</f>
        <v>2058-59</v>
      </c>
      <c r="AX2" s="21" t="str">
        <f xml:space="preserve"> InpS!AX2</f>
        <v>2059-60</v>
      </c>
      <c r="AY2" s="21" t="str">
        <f xml:space="preserve"> InpS!AY2</f>
        <v>2060-61</v>
      </c>
      <c r="AZ2" s="21" t="str">
        <f xml:space="preserve"> InpS!AZ2</f>
        <v>2061-62</v>
      </c>
      <c r="BA2" s="21" t="str">
        <f xml:space="preserve"> InpS!BA2</f>
        <v>2062-63</v>
      </c>
      <c r="BB2" s="21" t="str">
        <f xml:space="preserve"> InpS!BB2</f>
        <v>2063-64</v>
      </c>
      <c r="BC2" s="21" t="str">
        <f xml:space="preserve"> InpS!BC2</f>
        <v>2064-65</v>
      </c>
      <c r="BD2" s="21" t="str">
        <f xml:space="preserve"> InpS!BD2</f>
        <v>2065-66</v>
      </c>
      <c r="BE2" s="21" t="str">
        <f xml:space="preserve"> InpS!BE2</f>
        <v>2066-67</v>
      </c>
      <c r="BF2" s="21" t="str">
        <f xml:space="preserve"> InpS!BF2</f>
        <v>2067-68</v>
      </c>
      <c r="BG2" s="21" t="str">
        <f xml:space="preserve"> InpS!BG2</f>
        <v>2068-69</v>
      </c>
      <c r="BH2" s="21" t="str">
        <f xml:space="preserve"> InpS!BH2</f>
        <v>2069-70</v>
      </c>
      <c r="BI2" s="21" t="str">
        <f xml:space="preserve"> InpS!BI2</f>
        <v>2070-71</v>
      </c>
      <c r="BJ2" s="21" t="str">
        <f xml:space="preserve"> InpS!BJ2</f>
        <v>2071-72</v>
      </c>
      <c r="BK2" s="21" t="str">
        <f xml:space="preserve"> InpS!BK2</f>
        <v>2072-73</v>
      </c>
      <c r="BL2" s="21" t="str">
        <f xml:space="preserve"> InpS!BL2</f>
        <v>2073-74</v>
      </c>
      <c r="BM2" s="21" t="str">
        <f xml:space="preserve"> InpS!BM2</f>
        <v>2074-75</v>
      </c>
      <c r="BN2" s="21" t="str">
        <f xml:space="preserve"> InpS!BN2</f>
        <v>2075-76</v>
      </c>
      <c r="BO2" s="21" t="str">
        <f xml:space="preserve"> InpS!BO2</f>
        <v>2076-77</v>
      </c>
      <c r="BP2" s="21" t="str">
        <f xml:space="preserve"> InpS!BP2</f>
        <v>2077-78</v>
      </c>
      <c r="BQ2" s="21" t="str">
        <f xml:space="preserve"> InpS!BQ2</f>
        <v>2078-79</v>
      </c>
      <c r="BR2" s="21" t="str">
        <f xml:space="preserve"> InpS!BR2</f>
        <v>2079-80</v>
      </c>
      <c r="BS2" s="21" t="str">
        <f xml:space="preserve"> InpS!BS2</f>
        <v>2080-81</v>
      </c>
      <c r="BT2" s="21" t="str">
        <f xml:space="preserve"> InpS!BT2</f>
        <v>2081-82</v>
      </c>
      <c r="BU2" s="21" t="str">
        <f xml:space="preserve"> InpS!BU2</f>
        <v>2082-83</v>
      </c>
      <c r="BV2" s="21" t="str">
        <f xml:space="preserve"> InpS!BV2</f>
        <v>2083-84</v>
      </c>
      <c r="BW2" s="21" t="str">
        <f xml:space="preserve"> InpS!BW2</f>
        <v>2084-85</v>
      </c>
      <c r="BX2" s="21" t="str">
        <f xml:space="preserve"> InpS!BX2</f>
        <v>2085-86</v>
      </c>
      <c r="BY2" s="21" t="str">
        <f xml:space="preserve"> InpS!BY2</f>
        <v>2086-87</v>
      </c>
      <c r="BZ2" s="21" t="str">
        <f xml:space="preserve"> InpS!BZ2</f>
        <v>2087-88</v>
      </c>
      <c r="CA2" s="21" t="str">
        <f xml:space="preserve"> InpS!CA2</f>
        <v>2088-89</v>
      </c>
      <c r="CB2" s="21" t="str">
        <f xml:space="preserve"> InpS!CB2</f>
        <v>2089-90</v>
      </c>
      <c r="CC2" s="21" t="str">
        <f xml:space="preserve"> InpS!CC2</f>
        <v>2090-91</v>
      </c>
      <c r="CD2" s="21" t="str">
        <f xml:space="preserve"> InpS!CD2</f>
        <v>2091-92</v>
      </c>
      <c r="CE2" s="21" t="str">
        <f xml:space="preserve"> InpS!CE2</f>
        <v>2092-93</v>
      </c>
      <c r="CF2" s="21" t="str">
        <f xml:space="preserve"> InpS!CF2</f>
        <v>2093-94</v>
      </c>
      <c r="CG2" s="21" t="str">
        <f xml:space="preserve"> InpS!CG2</f>
        <v>2094-95</v>
      </c>
      <c r="CH2" s="21" t="str">
        <f xml:space="preserve"> InpS!CH2</f>
        <v>2095-96</v>
      </c>
      <c r="CI2" s="21" t="str">
        <f xml:space="preserve"> InpS!CI2</f>
        <v>2096-97</v>
      </c>
      <c r="CJ2" s="21" t="str">
        <f xml:space="preserve"> InpS!CJ2</f>
        <v>2097-98</v>
      </c>
      <c r="CK2" s="21" t="str">
        <f xml:space="preserve"> InpS!CK2</f>
        <v>2098-99</v>
      </c>
      <c r="CL2" s="21" t="str">
        <f xml:space="preserve"> InpS!CL2</f>
        <v>2099-00</v>
      </c>
      <c r="CM2" s="21" t="str">
        <f xml:space="preserve"> InpS!CM2</f>
        <v>2100-01</v>
      </c>
      <c r="CN2" s="21" t="str">
        <f xml:space="preserve"> InpS!CN2</f>
        <v>2101-02</v>
      </c>
      <c r="CO2" s="21" t="str">
        <f xml:space="preserve"> InpS!CO2</f>
        <v>2102-03</v>
      </c>
    </row>
    <row r="3" spans="1:93" ht="3" customHeight="1" thickTop="1" x14ac:dyDescent="0.2">
      <c r="A3" s="14"/>
      <c r="B3" s="14"/>
      <c r="C3" s="7"/>
      <c r="D3" s="15"/>
      <c r="E3" s="16"/>
      <c r="F3" s="17"/>
      <c r="G3" s="16"/>
      <c r="H3" s="168"/>
      <c r="I3" s="16"/>
      <c r="J3" s="13"/>
      <c r="K3" s="16"/>
    </row>
    <row r="4" spans="1:93" x14ac:dyDescent="0.2">
      <c r="E4" s="18" t="str">
        <f xml:space="preserve"> InpS!E4</f>
        <v>Year end</v>
      </c>
      <c r="G4" s="24">
        <f xml:space="preserve"> InpS!G4</f>
        <v>2021</v>
      </c>
      <c r="H4" s="169"/>
      <c r="I4" s="25"/>
      <c r="J4" s="25"/>
      <c r="K4" s="24">
        <f xml:space="preserve"> InpS!K4</f>
        <v>2021</v>
      </c>
      <c r="L4" s="24">
        <f xml:space="preserve"> InpS!L4</f>
        <v>2022</v>
      </c>
      <c r="M4" s="24">
        <f xml:space="preserve"> InpS!M4</f>
        <v>2023</v>
      </c>
      <c r="N4" s="24">
        <f xml:space="preserve"> InpS!N4</f>
        <v>2024</v>
      </c>
      <c r="O4" s="24">
        <f xml:space="preserve"> InpS!O4</f>
        <v>2025</v>
      </c>
      <c r="P4" s="24">
        <f xml:space="preserve"> InpS!P4</f>
        <v>2026</v>
      </c>
      <c r="Q4" s="24">
        <f xml:space="preserve"> InpS!Q4</f>
        <v>2027</v>
      </c>
      <c r="R4" s="24">
        <f xml:space="preserve"> InpS!R4</f>
        <v>2028</v>
      </c>
      <c r="S4" s="24">
        <f xml:space="preserve"> InpS!S4</f>
        <v>2029</v>
      </c>
      <c r="T4" s="24">
        <f xml:space="preserve"> InpS!T4</f>
        <v>2030</v>
      </c>
      <c r="U4" s="24">
        <f xml:space="preserve"> InpS!U4</f>
        <v>2031</v>
      </c>
      <c r="V4" s="24">
        <f xml:space="preserve"> InpS!V4</f>
        <v>2032</v>
      </c>
      <c r="W4" s="24">
        <f xml:space="preserve"> InpS!W4</f>
        <v>2033</v>
      </c>
      <c r="X4" s="24">
        <f xml:space="preserve"> InpS!X4</f>
        <v>2034</v>
      </c>
      <c r="Y4" s="24">
        <f xml:space="preserve"> InpS!Y4</f>
        <v>2035</v>
      </c>
      <c r="Z4" s="24">
        <f xml:space="preserve"> InpS!Z4</f>
        <v>2036</v>
      </c>
      <c r="AA4" s="24">
        <f xml:space="preserve"> InpS!AA4</f>
        <v>2037</v>
      </c>
      <c r="AB4" s="24">
        <f xml:space="preserve"> InpS!AB4</f>
        <v>2038</v>
      </c>
      <c r="AC4" s="24">
        <f xml:space="preserve"> InpS!AC4</f>
        <v>2039</v>
      </c>
      <c r="AD4" s="24">
        <f xml:space="preserve"> InpS!AD4</f>
        <v>2040</v>
      </c>
      <c r="AE4" s="24">
        <f xml:space="preserve"> InpS!AE4</f>
        <v>2041</v>
      </c>
      <c r="AF4" s="24">
        <f xml:space="preserve"> InpS!AF4</f>
        <v>2042</v>
      </c>
      <c r="AG4" s="24">
        <f xml:space="preserve"> InpS!AG4</f>
        <v>2043</v>
      </c>
      <c r="AH4" s="24">
        <f xml:space="preserve"> InpS!AH4</f>
        <v>2044</v>
      </c>
      <c r="AI4" s="24">
        <f xml:space="preserve"> InpS!AI4</f>
        <v>2045</v>
      </c>
      <c r="AJ4" s="24">
        <f xml:space="preserve"> InpS!AJ4</f>
        <v>2046</v>
      </c>
      <c r="AK4" s="24">
        <f xml:space="preserve"> InpS!AK4</f>
        <v>2047</v>
      </c>
      <c r="AL4" s="24">
        <f xml:space="preserve"> InpS!AL4</f>
        <v>2048</v>
      </c>
      <c r="AM4" s="24">
        <f xml:space="preserve"> InpS!AM4</f>
        <v>2049</v>
      </c>
      <c r="AN4" s="24">
        <f xml:space="preserve"> InpS!AN4</f>
        <v>2050</v>
      </c>
      <c r="AO4" s="24">
        <f xml:space="preserve"> InpS!AO4</f>
        <v>2051</v>
      </c>
      <c r="AP4" s="24">
        <f xml:space="preserve"> InpS!AP4</f>
        <v>2052</v>
      </c>
      <c r="AQ4" s="24">
        <f xml:space="preserve"> InpS!AQ4</f>
        <v>2053</v>
      </c>
      <c r="AR4" s="24">
        <f xml:space="preserve"> InpS!AR4</f>
        <v>2054</v>
      </c>
      <c r="AS4" s="24">
        <f xml:space="preserve"> InpS!AS4</f>
        <v>2055</v>
      </c>
      <c r="AT4" s="24">
        <f xml:space="preserve"> InpS!AT4</f>
        <v>2056</v>
      </c>
      <c r="AU4" s="24">
        <f xml:space="preserve"> InpS!AU4</f>
        <v>2057</v>
      </c>
      <c r="AV4" s="24">
        <f xml:space="preserve"> InpS!AV4</f>
        <v>2058</v>
      </c>
      <c r="AW4" s="24">
        <f xml:space="preserve"> InpS!AW4</f>
        <v>2059</v>
      </c>
      <c r="AX4" s="24">
        <f xml:space="preserve"> InpS!AX4</f>
        <v>2060</v>
      </c>
      <c r="AY4" s="24">
        <f xml:space="preserve"> InpS!AY4</f>
        <v>2061</v>
      </c>
      <c r="AZ4" s="24">
        <f xml:space="preserve"> InpS!AZ4</f>
        <v>2062</v>
      </c>
      <c r="BA4" s="24">
        <f xml:space="preserve"> InpS!BA4</f>
        <v>2063</v>
      </c>
      <c r="BB4" s="24">
        <f xml:space="preserve"> InpS!BB4</f>
        <v>2064</v>
      </c>
      <c r="BC4" s="24">
        <f xml:space="preserve"> InpS!BC4</f>
        <v>2065</v>
      </c>
      <c r="BD4" s="24">
        <f xml:space="preserve"> InpS!BD4</f>
        <v>2066</v>
      </c>
      <c r="BE4" s="24">
        <f xml:space="preserve"> InpS!BE4</f>
        <v>2067</v>
      </c>
      <c r="BF4" s="24">
        <f xml:space="preserve"> InpS!BF4</f>
        <v>2068</v>
      </c>
      <c r="BG4" s="24">
        <f xml:space="preserve"> InpS!BG4</f>
        <v>2069</v>
      </c>
      <c r="BH4" s="24">
        <f xml:space="preserve"> InpS!BH4</f>
        <v>2070</v>
      </c>
      <c r="BI4" s="24">
        <f xml:space="preserve"> InpS!BI4</f>
        <v>2071</v>
      </c>
      <c r="BJ4" s="24">
        <f xml:space="preserve"> InpS!BJ4</f>
        <v>2072</v>
      </c>
      <c r="BK4" s="24">
        <f xml:space="preserve"> InpS!BK4</f>
        <v>2073</v>
      </c>
      <c r="BL4" s="24">
        <f xml:space="preserve"> InpS!BL4</f>
        <v>2074</v>
      </c>
      <c r="BM4" s="24">
        <f xml:space="preserve"> InpS!BM4</f>
        <v>2075</v>
      </c>
      <c r="BN4" s="24">
        <f xml:space="preserve"> InpS!BN4</f>
        <v>2076</v>
      </c>
      <c r="BO4" s="24">
        <f xml:space="preserve"> InpS!BO4</f>
        <v>2077</v>
      </c>
      <c r="BP4" s="24">
        <f xml:space="preserve"> InpS!BP4</f>
        <v>2078</v>
      </c>
      <c r="BQ4" s="24">
        <f xml:space="preserve"> InpS!BQ4</f>
        <v>2079</v>
      </c>
      <c r="BR4" s="24">
        <f xml:space="preserve"> InpS!BR4</f>
        <v>2080</v>
      </c>
      <c r="BS4" s="24">
        <f xml:space="preserve"> InpS!BS4</f>
        <v>2081</v>
      </c>
      <c r="BT4" s="24">
        <f xml:space="preserve"> InpS!BT4</f>
        <v>2082</v>
      </c>
      <c r="BU4" s="24">
        <f xml:space="preserve"> InpS!BU4</f>
        <v>2083</v>
      </c>
      <c r="BV4" s="24">
        <f xml:space="preserve"> InpS!BV4</f>
        <v>2084</v>
      </c>
      <c r="BW4" s="24">
        <f xml:space="preserve"> InpS!BW4</f>
        <v>2085</v>
      </c>
      <c r="BX4" s="24">
        <f xml:space="preserve"> InpS!BX4</f>
        <v>2086</v>
      </c>
      <c r="BY4" s="24">
        <f xml:space="preserve"> InpS!BY4</f>
        <v>2087</v>
      </c>
      <c r="BZ4" s="24">
        <f xml:space="preserve"> InpS!BZ4</f>
        <v>2088</v>
      </c>
      <c r="CA4" s="24">
        <f xml:space="preserve"> InpS!CA4</f>
        <v>2089</v>
      </c>
      <c r="CB4" s="24">
        <f xml:space="preserve"> InpS!CB4</f>
        <v>2090</v>
      </c>
      <c r="CC4" s="24">
        <f xml:space="preserve"> InpS!CC4</f>
        <v>2091</v>
      </c>
      <c r="CD4" s="24">
        <f xml:space="preserve"> InpS!CD4</f>
        <v>2092</v>
      </c>
      <c r="CE4" s="24">
        <f xml:space="preserve"> InpS!CE4</f>
        <v>2093</v>
      </c>
      <c r="CF4" s="24">
        <f xml:space="preserve"> InpS!CF4</f>
        <v>2094</v>
      </c>
      <c r="CG4" s="24">
        <f xml:space="preserve"> InpS!CG4</f>
        <v>2095</v>
      </c>
      <c r="CH4" s="24">
        <f xml:space="preserve"> InpS!CH4</f>
        <v>2096</v>
      </c>
      <c r="CI4" s="24">
        <f xml:space="preserve"> InpS!CI4</f>
        <v>2097</v>
      </c>
      <c r="CJ4" s="24">
        <f xml:space="preserve"> InpS!CJ4</f>
        <v>2098</v>
      </c>
      <c r="CK4" s="24">
        <f xml:space="preserve"> InpS!CK4</f>
        <v>2099</v>
      </c>
      <c r="CL4" s="24">
        <f xml:space="preserve"> InpS!CL4</f>
        <v>2100</v>
      </c>
      <c r="CM4" s="24">
        <f xml:space="preserve"> InpS!CM4</f>
        <v>2101</v>
      </c>
      <c r="CN4" s="24">
        <f xml:space="preserve"> InpS!CN4</f>
        <v>2102</v>
      </c>
      <c r="CO4" s="24">
        <f xml:space="preserve"> InpS!CO4</f>
        <v>2103</v>
      </c>
    </row>
    <row r="5" spans="1:93" s="20" customFormat="1" x14ac:dyDescent="0.2">
      <c r="A5" s="87"/>
      <c r="B5" s="34"/>
      <c r="D5" s="88"/>
      <c r="E5" s="18" t="str">
        <f xml:space="preserve"> ComSum!E7</f>
        <v>Days in year</v>
      </c>
      <c r="F5" s="18">
        <f xml:space="preserve"> ComSum!F7</f>
        <v>0</v>
      </c>
      <c r="G5" s="18">
        <f xml:space="preserve"> ComSum!G7</f>
        <v>0</v>
      </c>
      <c r="H5" s="159" t="str">
        <f xml:space="preserve"> ComSum!H7</f>
        <v>Days</v>
      </c>
      <c r="I5" s="18">
        <f xml:space="preserve"> ComSum!I7</f>
        <v>0</v>
      </c>
      <c r="J5" s="18">
        <f xml:space="preserve"> ComSum!J7</f>
        <v>0</v>
      </c>
      <c r="K5" s="54">
        <f xml:space="preserve"> ComSum!K7</f>
        <v>365</v>
      </c>
      <c r="L5" s="54">
        <f xml:space="preserve"> ComSum!L7</f>
        <v>365</v>
      </c>
      <c r="M5" s="54">
        <f xml:space="preserve"> ComSum!M7</f>
        <v>365</v>
      </c>
      <c r="N5" s="54">
        <f xml:space="preserve"> ComSum!N7</f>
        <v>366</v>
      </c>
      <c r="O5" s="54">
        <f xml:space="preserve"> ComSum!O7</f>
        <v>365</v>
      </c>
      <c r="P5" s="54">
        <f xml:space="preserve"> ComSum!P7</f>
        <v>365</v>
      </c>
      <c r="Q5" s="54">
        <f xml:space="preserve"> ComSum!Q7</f>
        <v>365</v>
      </c>
      <c r="R5" s="54">
        <f xml:space="preserve"> ComSum!R7</f>
        <v>366</v>
      </c>
      <c r="S5" s="54">
        <f xml:space="preserve"> ComSum!S7</f>
        <v>365</v>
      </c>
      <c r="T5" s="54">
        <f xml:space="preserve"> ComSum!T7</f>
        <v>365</v>
      </c>
      <c r="U5" s="54">
        <f xml:space="preserve"> ComSum!U7</f>
        <v>365</v>
      </c>
      <c r="V5" s="54">
        <f xml:space="preserve"> ComSum!V7</f>
        <v>366</v>
      </c>
      <c r="W5" s="54">
        <f xml:space="preserve"> ComSum!W7</f>
        <v>365</v>
      </c>
      <c r="X5" s="54">
        <f xml:space="preserve"> ComSum!X7</f>
        <v>365</v>
      </c>
      <c r="Y5" s="54">
        <f xml:space="preserve"> ComSum!Y7</f>
        <v>365</v>
      </c>
      <c r="Z5" s="54">
        <f xml:space="preserve"> ComSum!Z7</f>
        <v>366</v>
      </c>
      <c r="AA5" s="54">
        <f xml:space="preserve"> ComSum!AA7</f>
        <v>365</v>
      </c>
      <c r="AB5" s="54">
        <f xml:space="preserve"> ComSum!AB7</f>
        <v>365</v>
      </c>
      <c r="AC5" s="54">
        <f xml:space="preserve"> ComSum!AC7</f>
        <v>365</v>
      </c>
      <c r="AD5" s="54">
        <f xml:space="preserve"> ComSum!AD7</f>
        <v>366</v>
      </c>
      <c r="AE5" s="54">
        <f xml:space="preserve"> ComSum!AE7</f>
        <v>365</v>
      </c>
      <c r="AF5" s="54">
        <f xml:space="preserve"> ComSum!AF7</f>
        <v>365</v>
      </c>
      <c r="AG5" s="54">
        <f xml:space="preserve"> ComSum!AG7</f>
        <v>365</v>
      </c>
      <c r="AH5" s="54">
        <f xml:space="preserve"> ComSum!AH7</f>
        <v>366</v>
      </c>
      <c r="AI5" s="54">
        <f xml:space="preserve"> ComSum!AI7</f>
        <v>365</v>
      </c>
      <c r="AJ5" s="54">
        <f xml:space="preserve"> ComSum!AJ7</f>
        <v>365</v>
      </c>
      <c r="AK5" s="54">
        <f xml:space="preserve"> ComSum!AK7</f>
        <v>365</v>
      </c>
      <c r="AL5" s="54">
        <f xml:space="preserve"> ComSum!AL7</f>
        <v>366</v>
      </c>
      <c r="AM5" s="54">
        <f xml:space="preserve"> ComSum!AM7</f>
        <v>365</v>
      </c>
      <c r="AN5" s="54">
        <f xml:space="preserve"> ComSum!AN7</f>
        <v>365</v>
      </c>
      <c r="AO5" s="54">
        <f xml:space="preserve"> ComSum!AO7</f>
        <v>365</v>
      </c>
      <c r="AP5" s="54">
        <f xml:space="preserve"> ComSum!AP7</f>
        <v>366</v>
      </c>
      <c r="AQ5" s="54">
        <f xml:space="preserve"> ComSum!AQ7</f>
        <v>365</v>
      </c>
      <c r="AR5" s="54">
        <f xml:space="preserve"> ComSum!AR7</f>
        <v>365</v>
      </c>
      <c r="AS5" s="54">
        <f xml:space="preserve"> ComSum!AS7</f>
        <v>365</v>
      </c>
      <c r="AT5" s="54">
        <f xml:space="preserve"> ComSum!AT7</f>
        <v>366</v>
      </c>
      <c r="AU5" s="54">
        <f xml:space="preserve"> ComSum!AU7</f>
        <v>365</v>
      </c>
      <c r="AV5" s="54">
        <f xml:space="preserve"> ComSum!AV7</f>
        <v>365</v>
      </c>
      <c r="AW5" s="54">
        <f xml:space="preserve"> ComSum!AW7</f>
        <v>365</v>
      </c>
      <c r="AX5" s="54">
        <f xml:space="preserve"> ComSum!AX7</f>
        <v>366</v>
      </c>
      <c r="AY5" s="54">
        <f xml:space="preserve"> ComSum!AY7</f>
        <v>365</v>
      </c>
      <c r="AZ5" s="54">
        <f xml:space="preserve"> ComSum!AZ7</f>
        <v>365</v>
      </c>
      <c r="BA5" s="54">
        <f xml:space="preserve"> ComSum!BA7</f>
        <v>365</v>
      </c>
      <c r="BB5" s="54">
        <f xml:space="preserve"> ComSum!BB7</f>
        <v>366</v>
      </c>
      <c r="BC5" s="54">
        <f xml:space="preserve"> ComSum!BC7</f>
        <v>365</v>
      </c>
      <c r="BD5" s="54">
        <f xml:space="preserve"> ComSum!BD7</f>
        <v>365</v>
      </c>
      <c r="BE5" s="54">
        <f xml:space="preserve"> ComSum!BE7</f>
        <v>365</v>
      </c>
      <c r="BF5" s="54">
        <f xml:space="preserve"> ComSum!BF7</f>
        <v>366</v>
      </c>
      <c r="BG5" s="54">
        <f xml:space="preserve"> ComSum!BG7</f>
        <v>365</v>
      </c>
      <c r="BH5" s="54">
        <f xml:space="preserve"> ComSum!BH7</f>
        <v>365</v>
      </c>
      <c r="BI5" s="54">
        <f xml:space="preserve"> ComSum!BI7</f>
        <v>365</v>
      </c>
      <c r="BJ5" s="54">
        <f xml:space="preserve"> ComSum!BJ7</f>
        <v>366</v>
      </c>
      <c r="BK5" s="54">
        <f xml:space="preserve"> ComSum!BK7</f>
        <v>365</v>
      </c>
      <c r="BL5" s="54">
        <f xml:space="preserve"> ComSum!BL7</f>
        <v>365</v>
      </c>
      <c r="BM5" s="54">
        <f xml:space="preserve"> ComSum!BM7</f>
        <v>365</v>
      </c>
      <c r="BN5" s="54">
        <f xml:space="preserve"> ComSum!BN7</f>
        <v>366</v>
      </c>
      <c r="BO5" s="54">
        <f xml:space="preserve"> ComSum!BO7</f>
        <v>365</v>
      </c>
      <c r="BP5" s="54">
        <f xml:space="preserve"> ComSum!BP7</f>
        <v>365</v>
      </c>
      <c r="BQ5" s="54">
        <f xml:space="preserve"> ComSum!BQ7</f>
        <v>365</v>
      </c>
      <c r="BR5" s="54">
        <f xml:space="preserve"> ComSum!BR7</f>
        <v>366</v>
      </c>
      <c r="BS5" s="54">
        <f xml:space="preserve"> ComSum!BS7</f>
        <v>365</v>
      </c>
      <c r="BT5" s="54">
        <f xml:space="preserve"> ComSum!BT7</f>
        <v>365</v>
      </c>
      <c r="BU5" s="54">
        <f xml:space="preserve"> ComSum!BU7</f>
        <v>365</v>
      </c>
      <c r="BV5" s="54">
        <f xml:space="preserve"> ComSum!BV7</f>
        <v>366</v>
      </c>
      <c r="BW5" s="54">
        <f xml:space="preserve"> ComSum!BW7</f>
        <v>365</v>
      </c>
      <c r="BX5" s="54">
        <f xml:space="preserve"> ComSum!BX7</f>
        <v>365</v>
      </c>
      <c r="BY5" s="54">
        <f xml:space="preserve"> ComSum!BY7</f>
        <v>365</v>
      </c>
      <c r="BZ5" s="54">
        <f xml:space="preserve"> ComSum!BZ7</f>
        <v>366</v>
      </c>
      <c r="CA5" s="54">
        <f xml:space="preserve"> ComSum!CA7</f>
        <v>365</v>
      </c>
      <c r="CB5" s="54">
        <f xml:space="preserve"> ComSum!CB7</f>
        <v>365</v>
      </c>
      <c r="CC5" s="54">
        <f xml:space="preserve"> ComSum!CC7</f>
        <v>365</v>
      </c>
      <c r="CD5" s="54">
        <f xml:space="preserve"> ComSum!CD7</f>
        <v>366</v>
      </c>
      <c r="CE5" s="54">
        <f xml:space="preserve"> ComSum!CE7</f>
        <v>365</v>
      </c>
      <c r="CF5" s="54">
        <f xml:space="preserve"> ComSum!CF7</f>
        <v>365</v>
      </c>
      <c r="CG5" s="54">
        <f xml:space="preserve"> ComSum!CG7</f>
        <v>365</v>
      </c>
      <c r="CH5" s="54">
        <f xml:space="preserve"> ComSum!CH7</f>
        <v>366</v>
      </c>
      <c r="CI5" s="54">
        <f xml:space="preserve"> ComSum!CI7</f>
        <v>365</v>
      </c>
      <c r="CJ5" s="54">
        <f xml:space="preserve"> ComSum!CJ7</f>
        <v>365</v>
      </c>
      <c r="CK5" s="54">
        <f xml:space="preserve"> ComSum!CK7</f>
        <v>365</v>
      </c>
      <c r="CL5" s="54">
        <f xml:space="preserve"> ComSum!CL7</f>
        <v>365</v>
      </c>
      <c r="CM5" s="54">
        <f xml:space="preserve"> ComSum!CM7</f>
        <v>365</v>
      </c>
      <c r="CN5" s="54">
        <f xml:space="preserve"> ComSum!CN7</f>
        <v>365</v>
      </c>
      <c r="CO5" s="54">
        <f xml:space="preserve"> ComSum!CO7</f>
        <v>365</v>
      </c>
    </row>
    <row r="6" spans="1:93" s="139" customFormat="1" x14ac:dyDescent="0.2">
      <c r="B6" s="140"/>
      <c r="D6" s="141"/>
      <c r="E6" s="75" t="str">
        <f xml:space="preserve"> InpS!E$6</f>
        <v>CPIH (November, lagged)</v>
      </c>
      <c r="F6" s="75">
        <f xml:space="preserve"> InpS!F$6</f>
        <v>0</v>
      </c>
      <c r="G6" s="75"/>
      <c r="H6" s="161" t="str">
        <f xml:space="preserve"> InpS!H$6</f>
        <v>%</v>
      </c>
      <c r="I6" s="75"/>
      <c r="J6" s="75">
        <f xml:space="preserve"> InpS!J$6</f>
        <v>0</v>
      </c>
      <c r="K6" s="60">
        <f xml:space="preserve"> InpS!K$6</f>
        <v>2.1012416427889313E-2</v>
      </c>
      <c r="L6" s="60">
        <f xml:space="preserve"> InpS!L$6</f>
        <v>1.4967259120673537E-2</v>
      </c>
      <c r="M6" s="60">
        <f xml:space="preserve"> InpS!M$6</f>
        <v>5.5299539170505785E-3</v>
      </c>
      <c r="N6" s="60">
        <f xml:space="preserve"> InpS!N$6</f>
        <v>1.877754507037821E-2</v>
      </c>
      <c r="O6" s="60">
        <f xml:space="preserve"> InpS!O$6</f>
        <v>1.7376066889723152E-2</v>
      </c>
      <c r="P6" s="60">
        <f xml:space="preserve"> InpS!P$6</f>
        <v>1.7722737887502227E-2</v>
      </c>
      <c r="Q6" s="60">
        <f xml:space="preserve"> InpS!Q$6</f>
        <v>1.7622022015255645E-2</v>
      </c>
      <c r="R6" s="60">
        <f xml:space="preserve"> InpS!R$6</f>
        <v>1.818010456312269E-2</v>
      </c>
      <c r="S6" s="60">
        <f xml:space="preserve"> InpS!S$6</f>
        <v>1.896454529078051E-2</v>
      </c>
      <c r="T6" s="60">
        <f xml:space="preserve"> InpS!T$6</f>
        <v>1.9996805127965978E-2</v>
      </c>
      <c r="U6" s="60">
        <f xml:space="preserve"> InpS!U$6</f>
        <v>1.9996805127965978E-2</v>
      </c>
      <c r="V6" s="60">
        <f xml:space="preserve"> InpS!V$6</f>
        <v>1.9996805127965978E-2</v>
      </c>
      <c r="W6" s="60">
        <f xml:space="preserve"> InpS!W$6</f>
        <v>1.9996805127965978E-2</v>
      </c>
      <c r="X6" s="60">
        <f xml:space="preserve"> InpS!X$6</f>
        <v>1.9996805127965978E-2</v>
      </c>
      <c r="Y6" s="60">
        <f xml:space="preserve"> InpS!Y$6</f>
        <v>1.9996805127965978E-2</v>
      </c>
      <c r="Z6" s="60">
        <f xml:space="preserve"> InpS!Z$6</f>
        <v>1.9996805127965978E-2</v>
      </c>
      <c r="AA6" s="60">
        <f xml:space="preserve"> InpS!AA$6</f>
        <v>1.9996805127965978E-2</v>
      </c>
      <c r="AB6" s="60">
        <f xml:space="preserve"> InpS!AB$6</f>
        <v>1.9996805127965978E-2</v>
      </c>
      <c r="AC6" s="60">
        <f xml:space="preserve"> InpS!AC$6</f>
        <v>1.9996805127965978E-2</v>
      </c>
      <c r="AD6" s="60">
        <f xml:space="preserve"> InpS!AD$6</f>
        <v>1.9996805127965978E-2</v>
      </c>
      <c r="AE6" s="60">
        <f xml:space="preserve"> InpS!AE$6</f>
        <v>1.9996805127965978E-2</v>
      </c>
      <c r="AF6" s="60">
        <f xml:space="preserve"> InpS!AF$6</f>
        <v>1.9996805127965978E-2</v>
      </c>
      <c r="AG6" s="60">
        <f xml:space="preserve"> InpS!AG$6</f>
        <v>1.9996805127965978E-2</v>
      </c>
      <c r="AH6" s="60">
        <f xml:space="preserve"> InpS!AH$6</f>
        <v>1.9996805127965978E-2</v>
      </c>
      <c r="AI6" s="60">
        <f xml:space="preserve"> InpS!AI$6</f>
        <v>1.9996805127965978E-2</v>
      </c>
      <c r="AJ6" s="60">
        <f xml:space="preserve"> InpS!AJ$6</f>
        <v>1.9996805127965978E-2</v>
      </c>
      <c r="AK6" s="60">
        <f xml:space="preserve"> InpS!AK$6</f>
        <v>1.9996805127965978E-2</v>
      </c>
      <c r="AL6" s="60">
        <f xml:space="preserve"> InpS!AL$6</f>
        <v>1.9996805127965978E-2</v>
      </c>
      <c r="AM6" s="60">
        <f xml:space="preserve"> InpS!AM$6</f>
        <v>1.9996805127965978E-2</v>
      </c>
      <c r="AN6" s="60">
        <f xml:space="preserve"> InpS!AN$6</f>
        <v>1.9996805127965978E-2</v>
      </c>
      <c r="AO6" s="60">
        <f xml:space="preserve"> InpS!AO$6</f>
        <v>1.9996805127965978E-2</v>
      </c>
      <c r="AP6" s="60">
        <f xml:space="preserve"> InpS!AP$6</f>
        <v>1.9996805127965978E-2</v>
      </c>
      <c r="AQ6" s="60">
        <f xml:space="preserve"> InpS!AQ$6</f>
        <v>1.9996805127965978E-2</v>
      </c>
      <c r="AR6" s="60">
        <f xml:space="preserve"> InpS!AR$6</f>
        <v>1.9996805127965978E-2</v>
      </c>
      <c r="AS6" s="60">
        <f xml:space="preserve"> InpS!AS$6</f>
        <v>1.9996805127965978E-2</v>
      </c>
      <c r="AT6" s="60">
        <f xml:space="preserve"> InpS!AT$6</f>
        <v>1.9996805127965978E-2</v>
      </c>
      <c r="AU6" s="60">
        <f xml:space="preserve"> InpS!AU$6</f>
        <v>1.9996805127965978E-2</v>
      </c>
      <c r="AV6" s="60">
        <f xml:space="preserve"> InpS!AV$6</f>
        <v>1.9996805127965978E-2</v>
      </c>
      <c r="AW6" s="60">
        <f xml:space="preserve"> InpS!AW$6</f>
        <v>1.9996805127965978E-2</v>
      </c>
      <c r="AX6" s="60">
        <f xml:space="preserve"> InpS!AX$6</f>
        <v>1.9996805127965978E-2</v>
      </c>
      <c r="AY6" s="60">
        <f xml:space="preserve"> InpS!AY$6</f>
        <v>1.9996805127965978E-2</v>
      </c>
      <c r="AZ6" s="60">
        <f xml:space="preserve"> InpS!AZ$6</f>
        <v>1.9996805127965978E-2</v>
      </c>
      <c r="BA6" s="60">
        <f xml:space="preserve"> InpS!BA$6</f>
        <v>1.9996805127965978E-2</v>
      </c>
      <c r="BB6" s="60">
        <f xml:space="preserve"> InpS!BB$6</f>
        <v>1.9996805127965978E-2</v>
      </c>
      <c r="BC6" s="60">
        <f xml:space="preserve"> InpS!BC$6</f>
        <v>1.9996805127965978E-2</v>
      </c>
      <c r="BD6" s="60">
        <f xml:space="preserve"> InpS!BD$6</f>
        <v>1.9996805127965978E-2</v>
      </c>
      <c r="BE6" s="60">
        <f xml:space="preserve"> InpS!BE$6</f>
        <v>1.9996805127965978E-2</v>
      </c>
      <c r="BF6" s="60">
        <f xml:space="preserve"> InpS!BF$6</f>
        <v>1.9996805127965978E-2</v>
      </c>
      <c r="BG6" s="60">
        <f xml:space="preserve"> InpS!BG$6</f>
        <v>1.9996805127965978E-2</v>
      </c>
      <c r="BH6" s="60">
        <f xml:space="preserve"> InpS!BH$6</f>
        <v>1.9996805127965978E-2</v>
      </c>
      <c r="BI6" s="60">
        <f xml:space="preserve"> InpS!BI$6</f>
        <v>1.9996805127965978E-2</v>
      </c>
      <c r="BJ6" s="60">
        <f xml:space="preserve"> InpS!BJ$6</f>
        <v>1.9996805127965978E-2</v>
      </c>
      <c r="BK6" s="60">
        <f xml:space="preserve"> InpS!BK$6</f>
        <v>1.9996805127965978E-2</v>
      </c>
      <c r="BL6" s="60">
        <f xml:space="preserve"> InpS!BL$6</f>
        <v>1.9996805127965978E-2</v>
      </c>
      <c r="BM6" s="60">
        <f xml:space="preserve"> InpS!BM$6</f>
        <v>1.9996805127965978E-2</v>
      </c>
      <c r="BN6" s="60">
        <f xml:space="preserve"> InpS!BN$6</f>
        <v>1.9996805127965978E-2</v>
      </c>
      <c r="BO6" s="60">
        <f xml:space="preserve"> InpS!BO$6</f>
        <v>1.9996805127965978E-2</v>
      </c>
      <c r="BP6" s="60">
        <f xml:space="preserve"> InpS!BP$6</f>
        <v>1.9996805127965978E-2</v>
      </c>
      <c r="BQ6" s="60">
        <f xml:space="preserve"> InpS!BQ$6</f>
        <v>1.9996805127965978E-2</v>
      </c>
      <c r="BR6" s="60">
        <f xml:space="preserve"> InpS!BR$6</f>
        <v>1.9996805127965978E-2</v>
      </c>
      <c r="BS6" s="60">
        <f xml:space="preserve"> InpS!BS$6</f>
        <v>1.9996805127965978E-2</v>
      </c>
      <c r="BT6" s="60">
        <f xml:space="preserve"> InpS!BT$6</f>
        <v>1.9996805127965978E-2</v>
      </c>
      <c r="BU6" s="60">
        <f xml:space="preserve"> InpS!BU$6</f>
        <v>1.9996805127965978E-2</v>
      </c>
      <c r="BV6" s="60">
        <f xml:space="preserve"> InpS!BV$6</f>
        <v>1.9996805127965978E-2</v>
      </c>
      <c r="BW6" s="60">
        <f xml:space="preserve"> InpS!BW$6</f>
        <v>1.9996805127965978E-2</v>
      </c>
      <c r="BX6" s="60">
        <f xml:space="preserve"> InpS!BX$6</f>
        <v>1.9996805127965978E-2</v>
      </c>
      <c r="BY6" s="60">
        <f xml:space="preserve"> InpS!BY$6</f>
        <v>1.9996805127965978E-2</v>
      </c>
      <c r="BZ6" s="60">
        <f xml:space="preserve"> InpS!BZ$6</f>
        <v>1.9996805127965978E-2</v>
      </c>
      <c r="CA6" s="60">
        <f xml:space="preserve"> InpS!CA$6</f>
        <v>1.9996805127965978E-2</v>
      </c>
      <c r="CB6" s="60">
        <f xml:space="preserve"> InpS!CB$6</f>
        <v>1.9996805127965978E-2</v>
      </c>
      <c r="CC6" s="60">
        <f xml:space="preserve"> InpS!CC$6</f>
        <v>1.9996805127965978E-2</v>
      </c>
      <c r="CD6" s="60">
        <f xml:space="preserve"> InpS!CD$6</f>
        <v>1.9996805127965978E-2</v>
      </c>
      <c r="CE6" s="60">
        <f xml:space="preserve"> InpS!CE$6</f>
        <v>1.9996805127965978E-2</v>
      </c>
      <c r="CF6" s="60">
        <f xml:space="preserve"> InpS!CF$6</f>
        <v>1.9996805127965978E-2</v>
      </c>
      <c r="CG6" s="60">
        <f xml:space="preserve"> InpS!CG$6</f>
        <v>1.9996805127965978E-2</v>
      </c>
      <c r="CH6" s="60">
        <f xml:space="preserve"> InpS!CH$6</f>
        <v>1.9996805127965978E-2</v>
      </c>
      <c r="CI6" s="60">
        <f xml:space="preserve"> InpS!CI$6</f>
        <v>1.9996805127965978E-2</v>
      </c>
      <c r="CJ6" s="60">
        <f xml:space="preserve"> InpS!CJ$6</f>
        <v>1.9996805127965978E-2</v>
      </c>
      <c r="CK6" s="60">
        <f xml:space="preserve"> InpS!CK$6</f>
        <v>1.9996805127965978E-2</v>
      </c>
      <c r="CL6" s="60">
        <f xml:space="preserve"> InpS!CL$6</f>
        <v>1.9996805127965978E-2</v>
      </c>
      <c r="CM6" s="60">
        <f xml:space="preserve"> InpS!CM$6</f>
        <v>1.9996805127965978E-2</v>
      </c>
      <c r="CN6" s="60">
        <f xml:space="preserve"> InpS!CN$6</f>
        <v>1.9996805127965978E-2</v>
      </c>
      <c r="CO6" s="60">
        <f xml:space="preserve"> InpS!CO$6</f>
        <v>1.9996805127965978E-2</v>
      </c>
    </row>
    <row r="7" spans="1:93" ht="3" customHeight="1" x14ac:dyDescent="0.2">
      <c r="A7" s="14"/>
      <c r="B7" s="14"/>
      <c r="C7" s="7"/>
      <c r="D7" s="15"/>
      <c r="E7" s="16"/>
      <c r="F7" s="17"/>
      <c r="G7" s="16"/>
      <c r="H7" s="168"/>
      <c r="I7" s="16"/>
      <c r="J7" s="13"/>
      <c r="K7" s="16"/>
    </row>
    <row r="8" spans="1:93" ht="13.5" thickBot="1" x14ac:dyDescent="0.25">
      <c r="A8" s="58" t="s">
        <v>37</v>
      </c>
      <c r="B8" s="9"/>
      <c r="C8" s="8"/>
      <c r="D8" s="72"/>
      <c r="E8" s="11"/>
      <c r="F8" s="12"/>
      <c r="G8" s="12"/>
      <c r="H8" s="158"/>
      <c r="I8" s="12"/>
      <c r="J8" s="13"/>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row>
    <row r="9" spans="1:93" ht="3" customHeight="1" outlineLevel="1" thickTop="1" x14ac:dyDescent="0.2">
      <c r="A9" s="14"/>
      <c r="B9" s="14"/>
      <c r="C9" s="7"/>
      <c r="D9" s="73"/>
      <c r="E9" s="16"/>
      <c r="F9" s="17"/>
      <c r="G9" s="16"/>
      <c r="H9" s="160"/>
      <c r="I9" s="76"/>
      <c r="J9" s="13"/>
      <c r="K9" s="16"/>
    </row>
    <row r="10" spans="1:93" outlineLevel="1" x14ac:dyDescent="0.2">
      <c r="B10" s="61" t="s">
        <v>287</v>
      </c>
      <c r="D10" s="39"/>
      <c r="H10" s="163"/>
      <c r="I10" s="78"/>
    </row>
    <row r="11" spans="1:93" outlineLevel="1" x14ac:dyDescent="0.2">
      <c r="B11" s="61"/>
      <c r="D11" s="39"/>
      <c r="E11" s="416" t="str">
        <f>UserInput!E6</f>
        <v>Company: Hafren Dyfrdwy</v>
      </c>
      <c r="G11" s="418">
        <f>UserInput!G6</f>
        <v>0</v>
      </c>
      <c r="H11" s="358" t="str">
        <f>UserInput!H6</f>
        <v>Boolean</v>
      </c>
      <c r="I11" s="78"/>
    </row>
    <row r="12" spans="1:93" outlineLevel="1" x14ac:dyDescent="0.2">
      <c r="B12" s="61"/>
      <c r="D12" s="39"/>
      <c r="E12" s="416" t="str">
        <f>UserInput!E7</f>
        <v>Zone: Powys</v>
      </c>
      <c r="G12" s="418">
        <f>UserInput!G7</f>
        <v>1</v>
      </c>
      <c r="H12" s="358" t="str">
        <f>UserInput!H7</f>
        <v>Boolean</v>
      </c>
      <c r="I12" s="78"/>
    </row>
    <row r="13" spans="1:93" s="82" customFormat="1" outlineLevel="1" x14ac:dyDescent="0.2">
      <c r="A13" s="102"/>
      <c r="B13" s="103"/>
      <c r="D13" s="44"/>
      <c r="G13" s="414"/>
      <c r="H13" s="415"/>
      <c r="I13" s="90"/>
    </row>
    <row r="14" spans="1:93" outlineLevel="1" x14ac:dyDescent="0.2">
      <c r="B14" s="61"/>
      <c r="D14" s="39" t="s">
        <v>420</v>
      </c>
      <c r="H14" s="163"/>
      <c r="I14" s="78"/>
    </row>
    <row r="15" spans="1:93" outlineLevel="2" x14ac:dyDescent="0.2">
      <c r="B15" s="61"/>
      <c r="D15" s="39"/>
      <c r="E15" s="200" t="str">
        <f xml:space="preserve"> InpS!E$41</f>
        <v>Water: Household Standing charge</v>
      </c>
      <c r="F15" s="18">
        <f xml:space="preserve"> InpS!F$41</f>
        <v>0</v>
      </c>
      <c r="H15" s="201" t="str">
        <f xml:space="preserve"> InpS!H$41</f>
        <v>£</v>
      </c>
      <c r="I15" s="78"/>
      <c r="K15" s="83">
        <f xml:space="preserve"> IF( InpS!K41, InpS!K41, J15 * ( 1 + K$6) )</f>
        <v>7.86</v>
      </c>
      <c r="L15" s="83">
        <f xml:space="preserve"> IF( InpS!L41, InpS!L41, K15 * ( 1 + L$6) )</f>
        <v>7.99</v>
      </c>
      <c r="M15" s="83">
        <f xml:space="preserve"> IF( InpS!M41, InpS!M41, L15 * ( 1 + M$6) )</f>
        <v>11.04</v>
      </c>
      <c r="N15" s="83">
        <f xml:space="preserve"> IF( InpS!N41, InpS!N41, M15 * ( 1 + N$6) )</f>
        <v>13.03</v>
      </c>
      <c r="O15" s="83">
        <f xml:space="preserve"> IF( InpS!O41, InpS!O41, N15 * ( 1 + O$6) )</f>
        <v>14.79</v>
      </c>
      <c r="P15" s="83">
        <f xml:space="preserve"> IF( InpS!P41, InpS!P41, O15 * ( 1 + P$6) )</f>
        <v>15.05</v>
      </c>
      <c r="Q15" s="83">
        <f xml:space="preserve"> IF( InpS!Q41, InpS!Q41, P15 * ( 1 + Q$6) )</f>
        <v>15.32</v>
      </c>
      <c r="R15" s="83">
        <f xml:space="preserve"> IF( InpS!R41, InpS!R41, Q15 * ( 1 + R$6) )</f>
        <v>15.61</v>
      </c>
      <c r="S15" s="83">
        <f xml:space="preserve"> IF( InpS!S41, InpS!S41, R15 * ( 1 + S$6) )</f>
        <v>15.92</v>
      </c>
      <c r="T15" s="83">
        <f xml:space="preserve"> IF( InpS!T41, InpS!T41, S15 * ( 1 + T$6) )</f>
        <v>16.238349137637218</v>
      </c>
      <c r="U15" s="83">
        <f xml:space="preserve"> IF( InpS!U41, InpS!U41, T15 * ( 1 + U$6) )</f>
        <v>16.563064240942424</v>
      </c>
      <c r="V15" s="83">
        <f xml:space="preserve"> IF( InpS!V41, InpS!V41, U15 * ( 1 + V$6) )</f>
        <v>16.894272608890532</v>
      </c>
      <c r="W15" s="83">
        <f xml:space="preserve"> IF( InpS!W41, InpS!W41, V15 * ( 1 + W$6) )</f>
        <v>17.232104086029249</v>
      </c>
      <c r="X15" s="83">
        <f xml:space="preserve"> IF( InpS!X41, InpS!X41, W15 * ( 1 + X$6) )</f>
        <v>17.576691113382402</v>
      </c>
      <c r="Y15" s="83">
        <f xml:space="preserve"> IF( InpS!Y41, InpS!Y41, X15 * ( 1 + Y$6) )</f>
        <v>17.928168780371163</v>
      </c>
      <c r="Z15" s="83">
        <f xml:space="preserve"> IF( InpS!Z41, InpS!Z41, Y15 * ( 1 + Z$6) )</f>
        <v>18.286674877773528</v>
      </c>
      <c r="AA15" s="83">
        <f xml:space="preserve"> IF( InpS!AA41, InpS!AA41, Z15 * ( 1 + AA$6) )</f>
        <v>18.652349951742835</v>
      </c>
      <c r="AB15" s="83">
        <f xml:space="preserve"> IF( InpS!AB41, InpS!AB41, AA15 * ( 1 + AB$6) )</f>
        <v>19.025337358906462</v>
      </c>
      <c r="AC15" s="83">
        <f xml:space="preserve"> IF( InpS!AC41, InpS!AC41, AB15 * ( 1 + AC$6) )</f>
        <v>19.405783322566325</v>
      </c>
      <c r="AD15" s="83">
        <f xml:space="preserve"> IF( InpS!AD41, InpS!AD41, AC15 * ( 1 + AD$6) )</f>
        <v>19.793836990023216</v>
      </c>
      <c r="AE15" s="83">
        <f xml:space="preserve"> IF( InpS!AE41, InpS!AE41, AD15 * ( 1 + AE$6) )</f>
        <v>20.189650491047434</v>
      </c>
      <c r="AF15" s="83">
        <f xml:space="preserve"> IF( InpS!AF41, InpS!AF41, AE15 * ( 1 + AF$6) )</f>
        <v>20.593378997518652</v>
      </c>
      <c r="AG15" s="83">
        <f xml:space="preserve"> IF( InpS!AG41, InpS!AG41, AF15 * ( 1 + AG$6) )</f>
        <v>21.005180784258378</v>
      </c>
      <c r="AH15" s="83">
        <f xml:space="preserve"> IF( InpS!AH41, InpS!AH41, AG15 * ( 1 + AH$6) )</f>
        <v>21.425217291078887</v>
      </c>
      <c r="AI15" s="83">
        <f xml:space="preserve"> IF( InpS!AI41, InpS!AI41, AH15 * ( 1 + AI$6) )</f>
        <v>21.853653186072918</v>
      </c>
      <c r="AJ15" s="83">
        <f xml:space="preserve"> IF( InpS!AJ41, InpS!AJ41, AI15 * ( 1 + AJ$6) )</f>
        <v>22.290656430168973</v>
      </c>
      <c r="AK15" s="83">
        <f xml:space="preserve"> IF( InpS!AK41, InpS!AK41, AJ15 * ( 1 + AK$6) )</f>
        <v>22.736398342977502</v>
      </c>
      <c r="AL15" s="83">
        <f xml:space="preserve"> IF( InpS!AL41, InpS!AL41, AK15 * ( 1 + AL$6) )</f>
        <v>23.191053669953831</v>
      </c>
      <c r="AM15" s="83">
        <f xml:space="preserve"> IF( InpS!AM41, InpS!AM41, AL15 * ( 1 + AM$6) )</f>
        <v>23.654800650904097</v>
      </c>
      <c r="AN15" s="83">
        <f xml:space="preserve"> IF( InpS!AN41, InpS!AN41, AM15 * ( 1 + AN$6) )</f>
        <v>24.127821089861108</v>
      </c>
      <c r="AO15" s="83">
        <f xml:space="preserve"> IF( InpS!AO41, InpS!AO41, AN15 * ( 1 + AO$6) )</f>
        <v>24.610300426357487</v>
      </c>
      <c r="AP15" s="83">
        <f xml:space="preserve"> IF( InpS!AP41, InpS!AP41, AO15 * ( 1 + AP$6) )</f>
        <v>25.102427808124055</v>
      </c>
      <c r="AQ15" s="83">
        <f xml:space="preserve"> IF( InpS!AQ41, InpS!AQ41, AP15 * ( 1 + AQ$6) )</f>
        <v>25.604396165241948</v>
      </c>
      <c r="AR15" s="83">
        <f xml:space="preserve"> IF( InpS!AR41, InpS!AR41, AQ15 * ( 1 + AR$6) )</f>
        <v>26.116402285777529</v>
      </c>
      <c r="AS15" s="83">
        <f xml:space="preserve"> IF( InpS!AS41, InpS!AS41, AR15 * ( 1 + AS$6) )</f>
        <v>26.638646892929788</v>
      </c>
      <c r="AT15" s="83">
        <f xml:space="preserve"> IF( InpS!AT41, InpS!AT41, AS15 * ( 1 + AT$6) )</f>
        <v>27.171334723720403</v>
      </c>
      <c r="AU15" s="83">
        <f xml:space="preserve"> IF( InpS!AU41, InpS!AU41, AT15 * ( 1 + AU$6) )</f>
        <v>27.714674609257376</v>
      </c>
      <c r="AV15" s="83">
        <f xml:space="preserve"> IF( InpS!AV41, InpS!AV41, AU15 * ( 1 + AV$6) )</f>
        <v>28.268879556603682</v>
      </c>
      <c r="AW15" s="83">
        <f xml:space="preserve"> IF( InpS!AW41, InpS!AW41, AV15 * ( 1 + AW$6) )</f>
        <v>28.834166832283028</v>
      </c>
      <c r="AX15" s="83">
        <f xml:space="preserve"> IF( InpS!AX41, InpS!AX41, AW15 * ( 1 + AX$6) )</f>
        <v>29.410758047455452</v>
      </c>
      <c r="AY15" s="83">
        <f xml:space="preserve"> IF( InpS!AY41, InpS!AY41, AX15 * ( 1 + AY$6) )</f>
        <v>29.998879244796175</v>
      </c>
      <c r="AZ15" s="83">
        <f xml:space="preserve"> IF( InpS!AZ41, InpS!AZ41, AY15 * ( 1 + AZ$6) )</f>
        <v>30.598760987111746</v>
      </c>
      <c r="BA15" s="83">
        <f xml:space="preserve"> IF( InpS!BA41, InpS!BA41, AZ15 * ( 1 + BA$6) )</f>
        <v>31.210638447728225</v>
      </c>
      <c r="BB15" s="83">
        <f xml:space="preserve"> IF( InpS!BB41, InpS!BB41, BA15 * ( 1 + BB$6) )</f>
        <v>31.834751502686849</v>
      </c>
      <c r="BC15" s="83">
        <f xml:space="preserve"> IF( InpS!BC41, InpS!BC41, BB15 * ( 1 + BC$6) )</f>
        <v>32.471344824783301</v>
      </c>
      <c r="BD15" s="83">
        <f xml:space="preserve"> IF( InpS!BD41, InpS!BD41, BC15 * ( 1 + BD$6) )</f>
        <v>33.120667979487479</v>
      </c>
      <c r="BE15" s="83">
        <f xml:space="preserve"> IF( InpS!BE41, InpS!BE41, BD15 * ( 1 + BE$6) )</f>
        <v>33.782975522781349</v>
      </c>
      <c r="BF15" s="83">
        <f xml:space="preserve"> IF( InpS!BF41, InpS!BF41, BE15 * ( 1 + BF$6) )</f>
        <v>34.458527100953255</v>
      </c>
      <c r="BG15" s="83">
        <f xml:space="preserve"> IF( InpS!BG41, InpS!BG41, BF15 * ( 1 + BG$6) )</f>
        <v>35.147587552387755</v>
      </c>
      <c r="BH15" s="83">
        <f xml:space="preserve"> IF( InpS!BH41, InpS!BH41, BG15 * ( 1 + BH$6) )</f>
        <v>35.850427011390977</v>
      </c>
      <c r="BI15" s="83">
        <f xml:space="preserve"> IF( InpS!BI41, InpS!BI41, BH15 * ( 1 + BI$6) )</f>
        <v>36.56732101409213</v>
      </c>
      <c r="BJ15" s="83">
        <f xml:space="preserve"> IF( InpS!BJ41, InpS!BJ41, BI15 * ( 1 + BJ$6) )</f>
        <v>37.298550606462705</v>
      </c>
      <c r="BK15" s="83">
        <f xml:space="preserve"> IF( InpS!BK41, InpS!BK41, BJ15 * ( 1 + BK$6) )</f>
        <v>38.044402454495717</v>
      </c>
      <c r="BL15" s="83">
        <f xml:space="preserve"> IF( InpS!BL41, InpS!BL41, BK15 * ( 1 + BL$6) )</f>
        <v>38.805168956588176</v>
      </c>
      <c r="BM15" s="83">
        <f xml:space="preserve"> IF( InpS!BM41, InpS!BM41, BL15 * ( 1 + BM$6) )</f>
        <v>39.581148358170864</v>
      </c>
      <c r="BN15" s="83">
        <f xml:space="preserve"> IF( InpS!BN41, InpS!BN41, BM15 * ( 1 + BN$6) )</f>
        <v>40.372644868630317</v>
      </c>
      <c r="BO15" s="83">
        <f xml:space="preserve"> IF( InpS!BO41, InpS!BO41, BN15 * ( 1 + BO$6) )</f>
        <v>41.179968780568892</v>
      </c>
      <c r="BP15" s="83">
        <f xml:space="preserve"> IF( InpS!BP41, InpS!BP41, BO15 * ( 1 + BP$6) )</f>
        <v>42.003436591449649</v>
      </c>
      <c r="BQ15" s="83">
        <f xml:space="preserve"> IF( InpS!BQ41, InpS!BQ41, BP15 * ( 1 + BQ$6) )</f>
        <v>42.843371127673741</v>
      </c>
      <c r="BR15" s="83">
        <f xml:space="preserve"> IF( InpS!BR41, InpS!BR41, BQ15 * ( 1 + BR$6) )</f>
        <v>43.70010167113896</v>
      </c>
      <c r="BS15" s="83">
        <f xml:space="preserve"> IF( InpS!BS41, InpS!BS41, BR15 * ( 1 + BS$6) )</f>
        <v>44.573964088329028</v>
      </c>
      <c r="BT15" s="83">
        <f xml:space="preserve"> IF( InpS!BT41, InpS!BT41, BS15 * ( 1 + BT$6) )</f>
        <v>45.465300961984298</v>
      </c>
      <c r="BU15" s="83">
        <f xml:space="preserve"> IF( InpS!BU41, InpS!BU41, BT15 * ( 1 + BU$6) )</f>
        <v>46.374461725405425</v>
      </c>
      <c r="BV15" s="83">
        <f xml:space="preserve"> IF( InpS!BV41, InpS!BV41, BU15 * ( 1 + BV$6) )</f>
        <v>47.301802799442676</v>
      </c>
      <c r="BW15" s="83">
        <f xml:space="preserve"> IF( InpS!BW41, InpS!BW41, BV15 * ( 1 + BW$6) )</f>
        <v>48.247687732224605</v>
      </c>
      <c r="BX15" s="83">
        <f xml:space="preserve"> IF( InpS!BX41, InpS!BX41, BW15 * ( 1 + BX$6) )</f>
        <v>49.212487341680855</v>
      </c>
      <c r="BY15" s="83">
        <f xml:space="preserve"> IF( InpS!BY41, InpS!BY41, BX15 * ( 1 + BY$6) )</f>
        <v>50.196579860914937</v>
      </c>
      <c r="BZ15" s="83">
        <f xml:space="preserve"> IF( InpS!BZ41, InpS!BZ41, BY15 * ( 1 + BZ$6) )</f>
        <v>51.200351086484034</v>
      </c>
      <c r="CA15" s="83">
        <f xml:space="preserve"> IF( InpS!CA41, InpS!CA41, BZ15 * ( 1 + CA$6) )</f>
        <v>52.224194529643896</v>
      </c>
      <c r="CB15" s="83">
        <f xml:space="preserve"> IF( InpS!CB41, InpS!CB41, CA15 * ( 1 + CB$6) )</f>
        <v>53.268511570618173</v>
      </c>
      <c r="CC15" s="83">
        <f xml:space="preserve"> IF( InpS!CC41, InpS!CC41, CB15 * ( 1 + CC$6) )</f>
        <v>54.333711615952623</v>
      </c>
      <c r="CD15" s="83">
        <f xml:space="preserve"> IF( InpS!CD41, InpS!CD41, CC15 * ( 1 + CD$6) )</f>
        <v>55.420212259015926</v>
      </c>
      <c r="CE15" s="83">
        <f xml:space="preserve"> IF( InpS!CE41, InpS!CE41, CD15 * ( 1 + CE$6) )</f>
        <v>56.528439443709978</v>
      </c>
      <c r="CF15" s="83">
        <f xml:space="preserve"> IF( InpS!CF41, InpS!CF41, CE15 * ( 1 + CF$6) )</f>
        <v>57.658827631453875</v>
      </c>
      <c r="CG15" s="83">
        <f xml:space="preserve"> IF( InpS!CG41, InpS!CG41, CF15 * ( 1 + CG$6) )</f>
        <v>58.811819971507035</v>
      </c>
      <c r="CH15" s="83">
        <f xml:space="preserve"> IF( InpS!CH41, InpS!CH41, CG15 * ( 1 + CH$6) )</f>
        <v>59.987868474698281</v>
      </c>
      <c r="CI15" s="83">
        <f xml:space="preserve"> IF( InpS!CI41, InpS!CI41, CH15 * ( 1 + CI$6) )</f>
        <v>61.187434190628878</v>
      </c>
      <c r="CJ15" s="83">
        <f xml:space="preserve"> IF( InpS!CJ41, InpS!CJ41, CI15 * ( 1 + CJ$6) )</f>
        <v>62.410987388419123</v>
      </c>
      <c r="CK15" s="83">
        <f xml:space="preserve"> IF( InpS!CK41, InpS!CK41, CJ15 * ( 1 + CK$6) )</f>
        <v>63.659007741069281</v>
      </c>
      <c r="CL15" s="83">
        <f xml:space="preserve"> IF( InpS!CL41, InpS!CL41, CK15 * ( 1 + CL$6) )</f>
        <v>64.931984513507118</v>
      </c>
      <c r="CM15" s="83">
        <f xml:space="preserve"> IF( InpS!CM41, InpS!CM41, CL15 * ( 1 + CM$6) )</f>
        <v>66.230416754395819</v>
      </c>
      <c r="CN15" s="83">
        <f xml:space="preserve"> IF( InpS!CN41, InpS!CN41, CM15 * ( 1 + CN$6) )</f>
        <v>67.554813491777438</v>
      </c>
      <c r="CO15" s="83">
        <f xml:space="preserve"> IF( InpS!CO41, InpS!CO41, CN15 * ( 1 + CO$6) )</f>
        <v>68.905693932628594</v>
      </c>
    </row>
    <row r="16" spans="1:93" outlineLevel="2" x14ac:dyDescent="0.2">
      <c r="B16" s="61"/>
      <c r="D16" s="39"/>
      <c r="E16" s="18" t="str">
        <f xml:space="preserve"> InpS!E42</f>
        <v>Water: standard volumetric rate</v>
      </c>
      <c r="G16" s="95">
        <f xml:space="preserve"> IF( G12, 1,0 )</f>
        <v>1</v>
      </c>
      <c r="H16" s="159" t="str">
        <f xml:space="preserve"> InpS!H42</f>
        <v>£/m3</v>
      </c>
      <c r="I16" s="78"/>
      <c r="K16" s="110">
        <f xml:space="preserve"> IF( InpS!K42, InpS!K42, J16 * ( 1 + K$6 ) )</f>
        <v>1.4165999999999999</v>
      </c>
      <c r="L16" s="110">
        <f xml:space="preserve"> IF( InpS!L42, InpS!L42, K16 * ( 1 + L$6 ) )</f>
        <v>1.5236000000000001</v>
      </c>
      <c r="M16" s="110">
        <f xml:space="preserve"> IF( InpS!M42, InpS!M42, L16 * ( 1 + M$6 ) )</f>
        <v>1.5708000000000002</v>
      </c>
      <c r="N16" s="110">
        <f xml:space="preserve"> IF( InpS!N42, InpS!N42, M16 * ( 1 + N$6 ) )</f>
        <v>1.5522</v>
      </c>
      <c r="O16" s="110">
        <f xml:space="preserve"> IF( InpS!O42, InpS!O42, N16 * ( 1 + O$6 ) )</f>
        <v>1.4638</v>
      </c>
      <c r="P16" s="110">
        <f xml:space="preserve"> IF( InpS!P42, InpS!P42, O16 * ( 1 + P$6 ) )</f>
        <v>1.3274000000000001</v>
      </c>
      <c r="Q16" s="110">
        <f xml:space="preserve"> IF( InpS!Q42, InpS!Q42, P16 * ( 1 + Q$6 ) )</f>
        <v>1.3023</v>
      </c>
      <c r="R16" s="110">
        <f xml:space="preserve"> IF( InpS!R42, InpS!R42, Q16 * ( 1 + R$6 ) )</f>
        <v>1.3084</v>
      </c>
      <c r="S16" s="110">
        <f xml:space="preserve"> IF( InpS!S42, InpS!S42, R16 * ( 1 + S$6 ) )</f>
        <v>1.3199000000000001</v>
      </c>
      <c r="T16" s="110">
        <f xml:space="preserve"> IF( InpS!T42, InpS!T42, S16 * ( 1 + T$6 ) )</f>
        <v>1.3462937830884023</v>
      </c>
      <c r="U16" s="110">
        <f xml:space="preserve"> IF( InpS!U42, InpS!U42, T16 * ( 1 + U$6 ) )</f>
        <v>1.3732153575138133</v>
      </c>
      <c r="V16" s="110">
        <f xml:space="preserve"> IF( InpS!V42, InpS!V42, U16 * ( 1 + V$6 ) )</f>
        <v>1.4006752774167472</v>
      </c>
      <c r="W16" s="110">
        <f xml:space="preserve"> IF( InpS!W42, InpS!W42, V16 * ( 1 + W$6 ) )</f>
        <v>1.4286843079868097</v>
      </c>
      <c r="X16" s="110">
        <f xml:space="preserve"> IF( InpS!X42, InpS!X42, W16 * ( 1 + X$6 ) )</f>
        <v>1.4572534296830049</v>
      </c>
      <c r="Y16" s="110">
        <f xml:space="preserve"> IF( InpS!Y42, InpS!Y42, X16 * ( 1 + Y$6 ) )</f>
        <v>1.486393842538436</v>
      </c>
      <c r="Z16" s="110">
        <f xml:space="preserve"> IF( InpS!Z42, InpS!Z42, Y16 * ( 1 + Z$6 ) )</f>
        <v>1.5161169705510857</v>
      </c>
      <c r="AA16" s="110">
        <f xml:space="preserve"> IF( InpS!AA42, InpS!AA42, Z16 * ( 1 + AA$6 ) )</f>
        <v>1.5464344661623979</v>
      </c>
      <c r="AB16" s="110">
        <f xml:space="preserve"> IF( InpS!AB42, InpS!AB42, AA16 * ( 1 + AB$6 ) )</f>
        <v>1.5773582148254175</v>
      </c>
      <c r="AC16" s="110">
        <f xml:space="preserve"> IF( InpS!AC42, InpS!AC42, AB16 * ( 1 + AC$6 ) )</f>
        <v>1.6089003396642776</v>
      </c>
      <c r="AD16" s="110">
        <f xml:space="preserve"> IF( InpS!AD42, InpS!AD42, AC16 * ( 1 + AD$6 ) )</f>
        <v>1.6410732062268625</v>
      </c>
      <c r="AE16" s="110">
        <f xml:space="preserve"> IF( InpS!AE42, InpS!AE42, AD16 * ( 1 + AE$6 ) )</f>
        <v>1.6738894273325073</v>
      </c>
      <c r="AF16" s="110">
        <f xml:space="preserve"> IF( InpS!AF42, InpS!AF42, AE16 * ( 1 + AF$6 ) )</f>
        <v>1.707361868016638</v>
      </c>
      <c r="AG16" s="110">
        <f xml:space="preserve"> IF( InpS!AG42, InpS!AG42, AF16 * ( 1 + AG$6 ) )</f>
        <v>1.7415036505742867</v>
      </c>
      <c r="AH16" s="110">
        <f xml:space="preserve"> IF( InpS!AH42, InpS!AH42, AG16 * ( 1 + AH$6 ) )</f>
        <v>1.776328159704462</v>
      </c>
      <c r="AI16" s="110">
        <f xml:space="preserve"> IF( InpS!AI42, InpS!AI42, AH16 * ( 1 + AI$6 ) )</f>
        <v>1.8118490477573905</v>
      </c>
      <c r="AJ16" s="110">
        <f xml:space="preserve"> IF( InpS!AJ42, InpS!AJ42, AI16 * ( 1 + AJ$6 ) )</f>
        <v>1.8480802400866858</v>
      </c>
      <c r="AK16" s="110">
        <f xml:space="preserve"> IF( InpS!AK42, InpS!AK42, AJ16 * ( 1 + AK$6 ) )</f>
        <v>1.885035940508544</v>
      </c>
      <c r="AL16" s="110">
        <f xml:space="preserve"> IF( InpS!AL42, InpS!AL42, AK16 * ( 1 + AL$6 ) )</f>
        <v>1.9227306368701054</v>
      </c>
      <c r="AM16" s="110">
        <f xml:space="preserve"> IF( InpS!AM42, InpS!AM42, AL16 * ( 1 + AM$6 ) )</f>
        <v>1.9611791067291668</v>
      </c>
      <c r="AN16" s="110">
        <f xml:space="preserve"> IF( InpS!AN42, InpS!AN42, AM16 * ( 1 + AN$6 ) )</f>
        <v>2.0003964231474685</v>
      </c>
      <c r="AO16" s="110">
        <f xml:space="preserve"> IF( InpS!AO42, InpS!AO42, AN16 * ( 1 + AO$6 ) )</f>
        <v>2.0403979605998286</v>
      </c>
      <c r="AP16" s="110">
        <f xml:space="preserve"> IF( InpS!AP42, InpS!AP42, AO16 * ( 1 + AP$6 ) )</f>
        <v>2.0811994010014425</v>
      </c>
      <c r="AQ16" s="110">
        <f xml:space="preserve"> IF( InpS!AQ42, InpS!AQ42, AP16 * ( 1 + AQ$6 ) )</f>
        <v>2.1228167398557081</v>
      </c>
      <c r="AR16" s="110">
        <f xml:space="preserve"> IF( InpS!AR42, InpS!AR42, AQ16 * ( 1 + AR$6 ) )</f>
        <v>2.1652662925249868</v>
      </c>
      <c r="AS16" s="110">
        <f xml:space="preserve"> IF( InpS!AS42, InpS!AS42, AR16 * ( 1 + AS$6 ) )</f>
        <v>2.2085647006267624</v>
      </c>
      <c r="AT16" s="110">
        <f xml:space="preserve"> IF( InpS!AT42, InpS!AT42, AS16 * ( 1 + AT$6 ) )</f>
        <v>2.2527289385577003</v>
      </c>
      <c r="AU16" s="110">
        <f xml:space="preserve"> IF( InpS!AU42, InpS!AU42, AT16 * ( 1 + AU$6 ) )</f>
        <v>2.2977763201481682</v>
      </c>
      <c r="AV16" s="110">
        <f xml:space="preserve"> IF( InpS!AV42, InpS!AV42, AU16 * ( 1 + AV$6 ) )</f>
        <v>2.3437245054498259</v>
      </c>
      <c r="AW16" s="110">
        <f xml:space="preserve"> IF( InpS!AW42, InpS!AW42, AV16 * ( 1 + AW$6 ) )</f>
        <v>2.3905915076589443</v>
      </c>
      <c r="AX16" s="110">
        <f xml:space="preserve"> IF( InpS!AX42, InpS!AX42, AW16 * ( 1 + AX$6 ) )</f>
        <v>2.4383957001781704</v>
      </c>
      <c r="AY16" s="110">
        <f xml:space="preserve"> IF( InpS!AY42, InpS!AY42, AX16 * ( 1 + AY$6 ) )</f>
        <v>2.4871558238195033</v>
      </c>
      <c r="AZ16" s="110">
        <f xml:space="preserve"> IF( InpS!AZ42, InpS!AZ42, AY16 * ( 1 + AZ$6 ) )</f>
        <v>2.5368909941513076</v>
      </c>
      <c r="BA16" s="110">
        <f xml:space="preserve"> IF( InpS!BA42, InpS!BA42, AZ16 * ( 1 + BA$6 ) )</f>
        <v>2.5876207089922429</v>
      </c>
      <c r="BB16" s="110">
        <f xml:space="preserve"> IF( InpS!BB42, InpS!BB42, BA16 * ( 1 + BB$6 ) )</f>
        <v>2.63936485605505</v>
      </c>
      <c r="BC16" s="110">
        <f xml:space="preserve"> IF( InpS!BC42, InpS!BC42, BB16 * ( 1 + BC$6 ) )</f>
        <v>2.6921437207431849</v>
      </c>
      <c r="BD16" s="110">
        <f xml:space="preserve"> IF( InpS!BD42, InpS!BD42, BC16 * ( 1 + BD$6 ) )</f>
        <v>2.7459779941033635</v>
      </c>
      <c r="BE16" s="110">
        <f xml:space="preserve"> IF( InpS!BE42, InpS!BE42, BD16 * ( 1 + BE$6 ) )</f>
        <v>2.8008887809371315</v>
      </c>
      <c r="BF16" s="110">
        <f xml:space="preserve"> IF( InpS!BF42, InpS!BF42, BE16 * ( 1 + BF$6 ) )</f>
        <v>2.8568976080746373</v>
      </c>
      <c r="BG16" s="110">
        <f xml:space="preserve"> IF( InpS!BG42, InpS!BG42, BF16 * ( 1 + BG$6 ) )</f>
        <v>2.9140264328138579</v>
      </c>
      <c r="BH16" s="110">
        <f xml:space="preserve"> IF( InpS!BH42, InpS!BH42, BG16 * ( 1 + BH$6 ) )</f>
        <v>2.9722976515285784</v>
      </c>
      <c r="BI16" s="110">
        <f xml:space="preserve"> IF( InpS!BI42, InpS!BI42, BH16 * ( 1 + BI$6 ) )</f>
        <v>3.0317341084485063</v>
      </c>
      <c r="BJ16" s="110">
        <f xml:space="preserve"> IF( InpS!BJ42, InpS!BJ42, BI16 * ( 1 + BJ$6 ) )</f>
        <v>3.092359104614959</v>
      </c>
      <c r="BK16" s="110">
        <f xml:space="preserve"> IF( InpS!BK42, InpS!BK42, BJ16 * ( 1 + BK$6 ) )</f>
        <v>3.1541964070156356</v>
      </c>
      <c r="BL16" s="110">
        <f xml:space="preserve"> IF( InpS!BL42, InpS!BL42, BK16 * ( 1 + BL$6 ) )</f>
        <v>3.2172702579020576</v>
      </c>
      <c r="BM16" s="110">
        <f xml:space="preserve"> IF( InpS!BM42, InpS!BM42, BL16 * ( 1 + BM$6 ) )</f>
        <v>3.2816053842933259</v>
      </c>
      <c r="BN16" s="110">
        <f xml:space="preserve"> IF( InpS!BN42, InpS!BN42, BM16 * ( 1 + BN$6 ) )</f>
        <v>3.3472270076699235</v>
      </c>
      <c r="BO16" s="110">
        <f xml:space="preserve"> IF( InpS!BO42, InpS!BO42, BN16 * ( 1 + BO$6 ) )</f>
        <v>3.4141608538613637</v>
      </c>
      <c r="BP16" s="110">
        <f xml:space="preserve"> IF( InpS!BP42, InpS!BP42, BO16 * ( 1 + BP$6 ) )</f>
        <v>3.4824331631315593</v>
      </c>
      <c r="BQ16" s="110">
        <f xml:space="preserve"> IF( InpS!BQ42, InpS!BQ42, BP16 * ( 1 + BQ$6 ) )</f>
        <v>3.5520707004658671</v>
      </c>
      <c r="BR16" s="110">
        <f xml:space="preserve"> IF( InpS!BR42, InpS!BR42, BQ16 * ( 1 + BR$6 ) )</f>
        <v>3.6231007660638408</v>
      </c>
      <c r="BS16" s="110">
        <f xml:space="preserve"> IF( InpS!BS42, InpS!BS42, BR16 * ( 1 + BS$6 ) )</f>
        <v>3.6955512060418036</v>
      </c>
      <c r="BT16" s="110">
        <f xml:space="preserve"> IF( InpS!BT42, InpS!BT42, BS16 * ( 1 + BT$6 ) )</f>
        <v>3.7694504233494412</v>
      </c>
      <c r="BU16" s="110">
        <f xml:space="preserve"> IF( InpS!BU42, InpS!BU42, BT16 * ( 1 + BU$6 ) )</f>
        <v>3.8448273889046889</v>
      </c>
      <c r="BV16" s="110">
        <f xml:space="preserve"> IF( InpS!BV42, InpS!BV42, BU16 * ( 1 + BV$6 ) )</f>
        <v>3.9217116529512821</v>
      </c>
      <c r="BW16" s="110">
        <f xml:space="preserve"> IF( InpS!BW42, InpS!BW42, BV16 * ( 1 + BW$6 ) )</f>
        <v>4.0001333566434223</v>
      </c>
      <c r="BX16" s="110">
        <f xml:space="preserve"> IF( InpS!BX42, InpS!BX42, BW16 * ( 1 + BX$6 ) )</f>
        <v>4.0801232438620971</v>
      </c>
      <c r="BY16" s="110">
        <f xml:space="preserve"> IF( InpS!BY42, InpS!BY42, BX16 * ( 1 + BY$6 ) )</f>
        <v>4.1617126732676919</v>
      </c>
      <c r="BZ16" s="110">
        <f xml:space="preserve"> IF( InpS!BZ42, InpS!BZ42, BY16 * ( 1 + BZ$6 ) )</f>
        <v>4.2449336305936125</v>
      </c>
      <c r="CA16" s="110">
        <f xml:space="preserve"> IF( InpS!CA42, InpS!CA42, BZ16 * ( 1 + CA$6 ) )</f>
        <v>4.3298187411857425</v>
      </c>
      <c r="CB16" s="110">
        <f xml:space="preserve"> IF( InpS!CB42, InpS!CB42, CA16 * ( 1 + CB$6 ) )</f>
        <v>4.4164012827926484</v>
      </c>
      <c r="CC16" s="110">
        <f xml:space="preserve"> IF( InpS!CC42, InpS!CC42, CB16 * ( 1 + CC$6 ) )</f>
        <v>4.5047151986115521</v>
      </c>
      <c r="CD16" s="110">
        <f xml:space="preserve"> IF( InpS!CD42, InpS!CD42, CC16 * ( 1 + CD$6 ) )</f>
        <v>4.5947951105951743</v>
      </c>
      <c r="CE16" s="110">
        <f xml:space="preserve"> IF( InpS!CE42, InpS!CE42, CD16 * ( 1 + CE$6 ) )</f>
        <v>4.6866763330246766</v>
      </c>
      <c r="CF16" s="110">
        <f xml:space="preserve"> IF( InpS!CF42, InpS!CF42, CE16 * ( 1 + CF$6 ) )</f>
        <v>4.7803948863540215</v>
      </c>
      <c r="CG16" s="110">
        <f xml:space="preserve"> IF( InpS!CG42, InpS!CG42, CF16 * ( 1 + CG$6 ) )</f>
        <v>4.8759875113311679</v>
      </c>
      <c r="CH16" s="110">
        <f xml:space="preserve"> IF( InpS!CH42, InpS!CH42, CG16 * ( 1 + CH$6 ) )</f>
        <v>4.9734916834016527</v>
      </c>
      <c r="CI16" s="110">
        <f xml:space="preserve"> IF( InpS!CI42, InpS!CI42, CH16 * ( 1 + CI$6 ) )</f>
        <v>5.0729456274001947</v>
      </c>
      <c r="CJ16" s="110">
        <f xml:space="preserve"> IF( InpS!CJ42, InpS!CJ42, CI16 * ( 1 + CJ$6 ) )</f>
        <v>5.1743883325360835</v>
      </c>
      <c r="CK16" s="110">
        <f xml:space="preserve"> IF( InpS!CK42, InpS!CK42, CJ16 * ( 1 + CK$6 ) )</f>
        <v>5.2778595676782283</v>
      </c>
      <c r="CL16" s="110">
        <f xml:space="preserve"> IF( InpS!CL42, InpS!CL42, CK16 * ( 1 + CL$6 ) )</f>
        <v>5.3833998969458605</v>
      </c>
      <c r="CM16" s="110">
        <f xml:space="preserve"> IF( InpS!CM42, InpS!CM42, CL16 * ( 1 + CM$6 ) )</f>
        <v>5.4910506956109995</v>
      </c>
      <c r="CN16" s="110">
        <f xml:space="preserve"> IF( InpS!CN42, InpS!CN42, CM16 * ( 1 + CN$6 ) )</f>
        <v>5.6008541663189142</v>
      </c>
      <c r="CO16" s="110">
        <f xml:space="preserve"> IF( InpS!CO42, InpS!CO42, CN16 * ( 1 + CO$6 ) )</f>
        <v>5.7128533556329497</v>
      </c>
    </row>
    <row r="17" spans="1:93" outlineLevel="2" x14ac:dyDescent="0.2">
      <c r="B17" s="61"/>
      <c r="D17" s="39"/>
      <c r="E17" s="18" t="str">
        <f xml:space="preserve"> InpS!E43</f>
        <v>Water: standard volumetric rate Chester</v>
      </c>
      <c r="G17" s="172">
        <f xml:space="preserve"> IF( AND( G11, 1 - G16 ), 1, 0 )</f>
        <v>0</v>
      </c>
      <c r="H17" s="159" t="str">
        <f xml:space="preserve"> InpS!H43</f>
        <v>£/m3</v>
      </c>
      <c r="I17" s="78"/>
      <c r="K17" s="110">
        <f xml:space="preserve"> IF( InpS!K43, InpS!K43, J17 * ( 1 + K$6 ) )</f>
        <v>1.0878999999999999</v>
      </c>
      <c r="L17" s="110">
        <f xml:space="preserve"> IF( InpS!L43, InpS!L43, K17 * ( 1 + L$6 ) )</f>
        <v>1.1604999999999999</v>
      </c>
      <c r="M17" s="110">
        <f xml:space="preserve"> IF( InpS!M43, InpS!M43, L17 * ( 1 + M$6 ) )</f>
        <v>1.2351000000000001</v>
      </c>
      <c r="N17" s="110">
        <f xml:space="preserve"> IF( InpS!N43, InpS!N43, M17 * ( 1 + N$6 ) )</f>
        <v>1.2848999999999999</v>
      </c>
      <c r="O17" s="110">
        <f xml:space="preserve"> IF( InpS!O43, InpS!O43, N17 * ( 1 + O$6 ) )</f>
        <v>1.2828000000000002</v>
      </c>
      <c r="P17" s="110">
        <f xml:space="preserve"> IF( InpS!P43, InpS!P43, O17 * ( 1 + P$6 ) )</f>
        <v>1.2318</v>
      </c>
      <c r="Q17" s="110">
        <f xml:space="preserve"> IF( InpS!Q43, InpS!Q43, P17 * ( 1 + Q$6 ) )</f>
        <v>1.2755000000000001</v>
      </c>
      <c r="R17" s="110">
        <f xml:space="preserve"> IF( InpS!R43, InpS!R43, Q17 * ( 1 + R$6 ) )</f>
        <v>1.3084</v>
      </c>
      <c r="S17" s="110">
        <f xml:space="preserve"> IF( InpS!S43, InpS!S43, R17 * ( 1 + S$6 ) )</f>
        <v>1.3199000000000001</v>
      </c>
      <c r="T17" s="110">
        <f xml:space="preserve"> IF( InpS!T43, InpS!T43, S17 * ( 1 + T$6 ) )</f>
        <v>1.3462937830884023</v>
      </c>
      <c r="U17" s="110">
        <f xml:space="preserve"> IF( InpS!U43, InpS!U43, T17 * ( 1 + U$6 ) )</f>
        <v>1.3732153575138133</v>
      </c>
      <c r="V17" s="110">
        <f xml:space="preserve"> IF( InpS!V43, InpS!V43, U17 * ( 1 + V$6 ) )</f>
        <v>1.4006752774167472</v>
      </c>
      <c r="W17" s="110">
        <f xml:space="preserve"> IF( InpS!W43, InpS!W43, V17 * ( 1 + W$6 ) )</f>
        <v>1.4286843079868097</v>
      </c>
      <c r="X17" s="110">
        <f xml:space="preserve"> IF( InpS!X43, InpS!X43, W17 * ( 1 + X$6 ) )</f>
        <v>1.4572534296830049</v>
      </c>
      <c r="Y17" s="110">
        <f xml:space="preserve"> IF( InpS!Y43, InpS!Y43, X17 * ( 1 + Y$6 ) )</f>
        <v>1.486393842538436</v>
      </c>
      <c r="Z17" s="110">
        <f xml:space="preserve"> IF( InpS!Z43, InpS!Z43, Y17 * ( 1 + Z$6 ) )</f>
        <v>1.5161169705510857</v>
      </c>
      <c r="AA17" s="110">
        <f xml:space="preserve"> IF( InpS!AA43, InpS!AA43, Z17 * ( 1 + AA$6 ) )</f>
        <v>1.5464344661623979</v>
      </c>
      <c r="AB17" s="110">
        <f xml:space="preserve"> IF( InpS!AB43, InpS!AB43, AA17 * ( 1 + AB$6 ) )</f>
        <v>1.5773582148254175</v>
      </c>
      <c r="AC17" s="110">
        <f xml:space="preserve"> IF( InpS!AC43, InpS!AC43, AB17 * ( 1 + AC$6 ) )</f>
        <v>1.6089003396642776</v>
      </c>
      <c r="AD17" s="110">
        <f xml:space="preserve"> IF( InpS!AD43, InpS!AD43, AC17 * ( 1 + AD$6 ) )</f>
        <v>1.6410732062268625</v>
      </c>
      <c r="AE17" s="110">
        <f xml:space="preserve"> IF( InpS!AE43, InpS!AE43, AD17 * ( 1 + AE$6 ) )</f>
        <v>1.6738894273325073</v>
      </c>
      <c r="AF17" s="110">
        <f xml:space="preserve"> IF( InpS!AF43, InpS!AF43, AE17 * ( 1 + AF$6 ) )</f>
        <v>1.707361868016638</v>
      </c>
      <c r="AG17" s="110">
        <f xml:space="preserve"> IF( InpS!AG43, InpS!AG43, AF17 * ( 1 + AG$6 ) )</f>
        <v>1.7415036505742867</v>
      </c>
      <c r="AH17" s="110">
        <f xml:space="preserve"> IF( InpS!AH43, InpS!AH43, AG17 * ( 1 + AH$6 ) )</f>
        <v>1.776328159704462</v>
      </c>
      <c r="AI17" s="110">
        <f xml:space="preserve"> IF( InpS!AI43, InpS!AI43, AH17 * ( 1 + AI$6 ) )</f>
        <v>1.8118490477573905</v>
      </c>
      <c r="AJ17" s="110">
        <f xml:space="preserve"> IF( InpS!AJ43, InpS!AJ43, AI17 * ( 1 + AJ$6 ) )</f>
        <v>1.8480802400866858</v>
      </c>
      <c r="AK17" s="110">
        <f xml:space="preserve"> IF( InpS!AK43, InpS!AK43, AJ17 * ( 1 + AK$6 ) )</f>
        <v>1.885035940508544</v>
      </c>
      <c r="AL17" s="110">
        <f xml:space="preserve"> IF( InpS!AL43, InpS!AL43, AK17 * ( 1 + AL$6 ) )</f>
        <v>1.9227306368701054</v>
      </c>
      <c r="AM17" s="110">
        <f xml:space="preserve"> IF( InpS!AM43, InpS!AM43, AL17 * ( 1 + AM$6 ) )</f>
        <v>1.9611791067291668</v>
      </c>
      <c r="AN17" s="110">
        <f xml:space="preserve"> IF( InpS!AN43, InpS!AN43, AM17 * ( 1 + AN$6 ) )</f>
        <v>2.0003964231474685</v>
      </c>
      <c r="AO17" s="110">
        <f xml:space="preserve"> IF( InpS!AO43, InpS!AO43, AN17 * ( 1 + AO$6 ) )</f>
        <v>2.0403979605998286</v>
      </c>
      <c r="AP17" s="110">
        <f xml:space="preserve"> IF( InpS!AP43, InpS!AP43, AO17 * ( 1 + AP$6 ) )</f>
        <v>2.0811994010014425</v>
      </c>
      <c r="AQ17" s="110">
        <f xml:space="preserve"> IF( InpS!AQ43, InpS!AQ43, AP17 * ( 1 + AQ$6 ) )</f>
        <v>2.1228167398557081</v>
      </c>
      <c r="AR17" s="110">
        <f xml:space="preserve"> IF( InpS!AR43, InpS!AR43, AQ17 * ( 1 + AR$6 ) )</f>
        <v>2.1652662925249868</v>
      </c>
      <c r="AS17" s="110">
        <f xml:space="preserve"> IF( InpS!AS43, InpS!AS43, AR17 * ( 1 + AS$6 ) )</f>
        <v>2.2085647006267624</v>
      </c>
      <c r="AT17" s="110">
        <f xml:space="preserve"> IF( InpS!AT43, InpS!AT43, AS17 * ( 1 + AT$6 ) )</f>
        <v>2.2527289385577003</v>
      </c>
      <c r="AU17" s="110">
        <f xml:space="preserve"> IF( InpS!AU43, InpS!AU43, AT17 * ( 1 + AU$6 ) )</f>
        <v>2.2977763201481682</v>
      </c>
      <c r="AV17" s="110">
        <f xml:space="preserve"> IF( InpS!AV43, InpS!AV43, AU17 * ( 1 + AV$6 ) )</f>
        <v>2.3437245054498259</v>
      </c>
      <c r="AW17" s="110">
        <f xml:space="preserve"> IF( InpS!AW43, InpS!AW43, AV17 * ( 1 + AW$6 ) )</f>
        <v>2.3905915076589443</v>
      </c>
      <c r="AX17" s="110">
        <f xml:space="preserve"> IF( InpS!AX43, InpS!AX43, AW17 * ( 1 + AX$6 ) )</f>
        <v>2.4383957001781704</v>
      </c>
      <c r="AY17" s="110">
        <f xml:space="preserve"> IF( InpS!AY43, InpS!AY43, AX17 * ( 1 + AY$6 ) )</f>
        <v>2.4871558238195033</v>
      </c>
      <c r="AZ17" s="110">
        <f xml:space="preserve"> IF( InpS!AZ43, InpS!AZ43, AY17 * ( 1 + AZ$6 ) )</f>
        <v>2.5368909941513076</v>
      </c>
      <c r="BA17" s="110">
        <f xml:space="preserve"> IF( InpS!BA43, InpS!BA43, AZ17 * ( 1 + BA$6 ) )</f>
        <v>2.5876207089922429</v>
      </c>
      <c r="BB17" s="110">
        <f xml:space="preserve"> IF( InpS!BB43, InpS!BB43, BA17 * ( 1 + BB$6 ) )</f>
        <v>2.63936485605505</v>
      </c>
      <c r="BC17" s="110">
        <f xml:space="preserve"> IF( InpS!BC43, InpS!BC43, BB17 * ( 1 + BC$6 ) )</f>
        <v>2.6921437207431849</v>
      </c>
      <c r="BD17" s="110">
        <f xml:space="preserve"> IF( InpS!BD43, InpS!BD43, BC17 * ( 1 + BD$6 ) )</f>
        <v>2.7459779941033635</v>
      </c>
      <c r="BE17" s="110">
        <f xml:space="preserve"> IF( InpS!BE43, InpS!BE43, BD17 * ( 1 + BE$6 ) )</f>
        <v>2.8008887809371315</v>
      </c>
      <c r="BF17" s="110">
        <f xml:space="preserve"> IF( InpS!BF43, InpS!BF43, BE17 * ( 1 + BF$6 ) )</f>
        <v>2.8568976080746373</v>
      </c>
      <c r="BG17" s="110">
        <f xml:space="preserve"> IF( InpS!BG43, InpS!BG43, BF17 * ( 1 + BG$6 ) )</f>
        <v>2.9140264328138579</v>
      </c>
      <c r="BH17" s="110">
        <f xml:space="preserve"> IF( InpS!BH43, InpS!BH43, BG17 * ( 1 + BH$6 ) )</f>
        <v>2.9722976515285784</v>
      </c>
      <c r="BI17" s="110">
        <f xml:space="preserve"> IF( InpS!BI43, InpS!BI43, BH17 * ( 1 + BI$6 ) )</f>
        <v>3.0317341084485063</v>
      </c>
      <c r="BJ17" s="110">
        <f xml:space="preserve"> IF( InpS!BJ43, InpS!BJ43, BI17 * ( 1 + BJ$6 ) )</f>
        <v>3.092359104614959</v>
      </c>
      <c r="BK17" s="110">
        <f xml:space="preserve"> IF( InpS!BK43, InpS!BK43, BJ17 * ( 1 + BK$6 ) )</f>
        <v>3.1541964070156356</v>
      </c>
      <c r="BL17" s="110">
        <f xml:space="preserve"> IF( InpS!BL43, InpS!BL43, BK17 * ( 1 + BL$6 ) )</f>
        <v>3.2172702579020576</v>
      </c>
      <c r="BM17" s="110">
        <f xml:space="preserve"> IF( InpS!BM43, InpS!BM43, BL17 * ( 1 + BM$6 ) )</f>
        <v>3.2816053842933259</v>
      </c>
      <c r="BN17" s="110">
        <f xml:space="preserve"> IF( InpS!BN43, InpS!BN43, BM17 * ( 1 + BN$6 ) )</f>
        <v>3.3472270076699235</v>
      </c>
      <c r="BO17" s="110">
        <f xml:space="preserve"> IF( InpS!BO43, InpS!BO43, BN17 * ( 1 + BO$6 ) )</f>
        <v>3.4141608538613637</v>
      </c>
      <c r="BP17" s="110">
        <f xml:space="preserve"> IF( InpS!BP43, InpS!BP43, BO17 * ( 1 + BP$6 ) )</f>
        <v>3.4824331631315593</v>
      </c>
      <c r="BQ17" s="110">
        <f xml:space="preserve"> IF( InpS!BQ43, InpS!BQ43, BP17 * ( 1 + BQ$6 ) )</f>
        <v>3.5520707004658671</v>
      </c>
      <c r="BR17" s="110">
        <f xml:space="preserve"> IF( InpS!BR43, InpS!BR43, BQ17 * ( 1 + BR$6 ) )</f>
        <v>3.6231007660638408</v>
      </c>
      <c r="BS17" s="110">
        <f xml:space="preserve"> IF( InpS!BS43, InpS!BS43, BR17 * ( 1 + BS$6 ) )</f>
        <v>3.6955512060418036</v>
      </c>
      <c r="BT17" s="110">
        <f xml:space="preserve"> IF( InpS!BT43, InpS!BT43, BS17 * ( 1 + BT$6 ) )</f>
        <v>3.7694504233494412</v>
      </c>
      <c r="BU17" s="110">
        <f xml:space="preserve"> IF( InpS!BU43, InpS!BU43, BT17 * ( 1 + BU$6 ) )</f>
        <v>3.8448273889046889</v>
      </c>
      <c r="BV17" s="110">
        <f xml:space="preserve"> IF( InpS!BV43, InpS!BV43, BU17 * ( 1 + BV$6 ) )</f>
        <v>3.9217116529512821</v>
      </c>
      <c r="BW17" s="110">
        <f xml:space="preserve"> IF( InpS!BW43, InpS!BW43, BV17 * ( 1 + BW$6 ) )</f>
        <v>4.0001333566434223</v>
      </c>
      <c r="BX17" s="110">
        <f xml:space="preserve"> IF( InpS!BX43, InpS!BX43, BW17 * ( 1 + BX$6 ) )</f>
        <v>4.0801232438620971</v>
      </c>
      <c r="BY17" s="110">
        <f xml:space="preserve"> IF( InpS!BY43, InpS!BY43, BX17 * ( 1 + BY$6 ) )</f>
        <v>4.1617126732676919</v>
      </c>
      <c r="BZ17" s="110">
        <f xml:space="preserve"> IF( InpS!BZ43, InpS!BZ43, BY17 * ( 1 + BZ$6 ) )</f>
        <v>4.2449336305936125</v>
      </c>
      <c r="CA17" s="110">
        <f xml:space="preserve"> IF( InpS!CA43, InpS!CA43, BZ17 * ( 1 + CA$6 ) )</f>
        <v>4.3298187411857425</v>
      </c>
      <c r="CB17" s="110">
        <f xml:space="preserve"> IF( InpS!CB43, InpS!CB43, CA17 * ( 1 + CB$6 ) )</f>
        <v>4.4164012827926484</v>
      </c>
      <c r="CC17" s="110">
        <f xml:space="preserve"> IF( InpS!CC43, InpS!CC43, CB17 * ( 1 + CC$6 ) )</f>
        <v>4.5047151986115521</v>
      </c>
      <c r="CD17" s="110">
        <f xml:space="preserve"> IF( InpS!CD43, InpS!CD43, CC17 * ( 1 + CD$6 ) )</f>
        <v>4.5947951105951743</v>
      </c>
      <c r="CE17" s="110">
        <f xml:space="preserve"> IF( InpS!CE43, InpS!CE43, CD17 * ( 1 + CE$6 ) )</f>
        <v>4.6866763330246766</v>
      </c>
      <c r="CF17" s="110">
        <f xml:space="preserve"> IF( InpS!CF43, InpS!CF43, CE17 * ( 1 + CF$6 ) )</f>
        <v>4.7803948863540215</v>
      </c>
      <c r="CG17" s="110">
        <f xml:space="preserve"> IF( InpS!CG43, InpS!CG43, CF17 * ( 1 + CG$6 ) )</f>
        <v>4.8759875113311679</v>
      </c>
      <c r="CH17" s="110">
        <f xml:space="preserve"> IF( InpS!CH43, InpS!CH43, CG17 * ( 1 + CH$6 ) )</f>
        <v>4.9734916834016527</v>
      </c>
      <c r="CI17" s="110">
        <f xml:space="preserve"> IF( InpS!CI43, InpS!CI43, CH17 * ( 1 + CI$6 ) )</f>
        <v>5.0729456274001947</v>
      </c>
      <c r="CJ17" s="110">
        <f xml:space="preserve"> IF( InpS!CJ43, InpS!CJ43, CI17 * ( 1 + CJ$6 ) )</f>
        <v>5.1743883325360835</v>
      </c>
      <c r="CK17" s="110">
        <f xml:space="preserve"> IF( InpS!CK43, InpS!CK43, CJ17 * ( 1 + CK$6 ) )</f>
        <v>5.2778595676782283</v>
      </c>
      <c r="CL17" s="110">
        <f xml:space="preserve"> IF( InpS!CL43, InpS!CL43, CK17 * ( 1 + CL$6 ) )</f>
        <v>5.3833998969458605</v>
      </c>
      <c r="CM17" s="110">
        <f xml:space="preserve"> IF( InpS!CM43, InpS!CM43, CL17 * ( 1 + CM$6 ) )</f>
        <v>5.4910506956109995</v>
      </c>
      <c r="CN17" s="110">
        <f xml:space="preserve"> IF( InpS!CN43, InpS!CN43, CM17 * ( 1 + CN$6 ) )</f>
        <v>5.6008541663189142</v>
      </c>
      <c r="CO17" s="110">
        <f xml:space="preserve"> IF( InpS!CO43, InpS!CO43, CN17 * ( 1 + CO$6 ) )</f>
        <v>5.7128533556329497</v>
      </c>
    </row>
    <row r="18" spans="1:93" outlineLevel="2" x14ac:dyDescent="0.2">
      <c r="B18" s="61"/>
      <c r="D18" s="39"/>
      <c r="E18" s="18" t="str">
        <f xml:space="preserve"> InpS!E44</f>
        <v>Water: standard volumetric rate Wrexham</v>
      </c>
      <c r="G18" s="172">
        <f xml:space="preserve"> IF( AND( 1 - G11, 1 - G12 ), 1, 0 )</f>
        <v>0</v>
      </c>
      <c r="H18" s="159" t="str">
        <f xml:space="preserve"> InpS!H44</f>
        <v>£/m3</v>
      </c>
      <c r="I18" s="78"/>
      <c r="K18" s="110">
        <f xml:space="preserve"> IF( InpS!K44, InpS!K44, J18 * ( 1 + K$6 ) )</f>
        <v>1.1726999999999999</v>
      </c>
      <c r="L18" s="110">
        <f xml:space="preserve"> IF( InpS!L44, InpS!L44, K18 * ( 1 + L$6 ) )</f>
        <v>1.2543</v>
      </c>
      <c r="M18" s="110">
        <f xml:space="preserve"> IF( InpS!M44, InpS!M44, L18 * ( 1 + M$6 ) )</f>
        <v>1.3323</v>
      </c>
      <c r="N18" s="110">
        <f xml:space="preserve"> IF( InpS!N44, InpS!N44, M18 * ( 1 + N$6 ) )</f>
        <v>1.3753</v>
      </c>
      <c r="O18" s="110">
        <f xml:space="preserve"> IF( InpS!O44, InpS!O44, N18 * ( 1 + O$6 ) )</f>
        <v>1.3604000000000001</v>
      </c>
      <c r="P18" s="110">
        <f xml:space="preserve"> IF( InpS!P44, InpS!P44, O18 * ( 1 + P$6 ) )</f>
        <v>1.2949000000000002</v>
      </c>
      <c r="Q18" s="110">
        <f xml:space="preserve"> IF( InpS!Q44, InpS!Q44, P18 * ( 1 + Q$6 ) )</f>
        <v>1.3023</v>
      </c>
      <c r="R18" s="110">
        <f xml:space="preserve"> IF( InpS!R44, InpS!R44, Q18 * ( 1 + R$6 ) )</f>
        <v>1.3084</v>
      </c>
      <c r="S18" s="110">
        <f xml:space="preserve"> IF( InpS!S44, InpS!S44, R18 * ( 1 + S$6 ) )</f>
        <v>1.3199000000000001</v>
      </c>
      <c r="T18" s="110">
        <f xml:space="preserve"> IF( InpS!T44, InpS!T44, S18 * ( 1 + T$6 ) )</f>
        <v>1.3462937830884023</v>
      </c>
      <c r="U18" s="110">
        <f xml:space="preserve"> IF( InpS!U44, InpS!U44, T18 * ( 1 + U$6 ) )</f>
        <v>1.3732153575138133</v>
      </c>
      <c r="V18" s="110">
        <f xml:space="preserve"> IF( InpS!V44, InpS!V44, U18 * ( 1 + V$6 ) )</f>
        <v>1.4006752774167472</v>
      </c>
      <c r="W18" s="110">
        <f xml:space="preserve"> IF( InpS!W44, InpS!W44, V18 * ( 1 + W$6 ) )</f>
        <v>1.4286843079868097</v>
      </c>
      <c r="X18" s="110">
        <f xml:space="preserve"> IF( InpS!X44, InpS!X44, W18 * ( 1 + X$6 ) )</f>
        <v>1.4572534296830049</v>
      </c>
      <c r="Y18" s="110">
        <f xml:space="preserve"> IF( InpS!Y44, InpS!Y44, X18 * ( 1 + Y$6 ) )</f>
        <v>1.486393842538436</v>
      </c>
      <c r="Z18" s="110">
        <f xml:space="preserve"> IF( InpS!Z44, InpS!Z44, Y18 * ( 1 + Z$6 ) )</f>
        <v>1.5161169705510857</v>
      </c>
      <c r="AA18" s="110">
        <f xml:space="preserve"> IF( InpS!AA44, InpS!AA44, Z18 * ( 1 + AA$6 ) )</f>
        <v>1.5464344661623979</v>
      </c>
      <c r="AB18" s="110">
        <f xml:space="preserve"> IF( InpS!AB44, InpS!AB44, AA18 * ( 1 + AB$6 ) )</f>
        <v>1.5773582148254175</v>
      </c>
      <c r="AC18" s="110">
        <f xml:space="preserve"> IF( InpS!AC44, InpS!AC44, AB18 * ( 1 + AC$6 ) )</f>
        <v>1.6089003396642776</v>
      </c>
      <c r="AD18" s="110">
        <f xml:space="preserve"> IF( InpS!AD44, InpS!AD44, AC18 * ( 1 + AD$6 ) )</f>
        <v>1.6410732062268625</v>
      </c>
      <c r="AE18" s="110">
        <f xml:space="preserve"> IF( InpS!AE44, InpS!AE44, AD18 * ( 1 + AE$6 ) )</f>
        <v>1.6738894273325073</v>
      </c>
      <c r="AF18" s="110">
        <f xml:space="preserve"> IF( InpS!AF44, InpS!AF44, AE18 * ( 1 + AF$6 ) )</f>
        <v>1.707361868016638</v>
      </c>
      <c r="AG18" s="110">
        <f xml:space="preserve"> IF( InpS!AG44, InpS!AG44, AF18 * ( 1 + AG$6 ) )</f>
        <v>1.7415036505742867</v>
      </c>
      <c r="AH18" s="110">
        <f xml:space="preserve"> IF( InpS!AH44, InpS!AH44, AG18 * ( 1 + AH$6 ) )</f>
        <v>1.776328159704462</v>
      </c>
      <c r="AI18" s="110">
        <f xml:space="preserve"> IF( InpS!AI44, InpS!AI44, AH18 * ( 1 + AI$6 ) )</f>
        <v>1.8118490477573905</v>
      </c>
      <c r="AJ18" s="110">
        <f xml:space="preserve"> IF( InpS!AJ44, InpS!AJ44, AI18 * ( 1 + AJ$6 ) )</f>
        <v>1.8480802400866858</v>
      </c>
      <c r="AK18" s="110">
        <f xml:space="preserve"> IF( InpS!AK44, InpS!AK44, AJ18 * ( 1 + AK$6 ) )</f>
        <v>1.885035940508544</v>
      </c>
      <c r="AL18" s="110">
        <f xml:space="preserve"> IF( InpS!AL44, InpS!AL44, AK18 * ( 1 + AL$6 ) )</f>
        <v>1.9227306368701054</v>
      </c>
      <c r="AM18" s="110">
        <f xml:space="preserve"> IF( InpS!AM44, InpS!AM44, AL18 * ( 1 + AM$6 ) )</f>
        <v>1.9611791067291668</v>
      </c>
      <c r="AN18" s="110">
        <f xml:space="preserve"> IF( InpS!AN44, InpS!AN44, AM18 * ( 1 + AN$6 ) )</f>
        <v>2.0003964231474685</v>
      </c>
      <c r="AO18" s="110">
        <f xml:space="preserve"> IF( InpS!AO44, InpS!AO44, AN18 * ( 1 + AO$6 ) )</f>
        <v>2.0403979605998286</v>
      </c>
      <c r="AP18" s="110">
        <f xml:space="preserve"> IF( InpS!AP44, InpS!AP44, AO18 * ( 1 + AP$6 ) )</f>
        <v>2.0811994010014425</v>
      </c>
      <c r="AQ18" s="110">
        <f xml:space="preserve"> IF( InpS!AQ44, InpS!AQ44, AP18 * ( 1 + AQ$6 ) )</f>
        <v>2.1228167398557081</v>
      </c>
      <c r="AR18" s="110">
        <f xml:space="preserve"> IF( InpS!AR44, InpS!AR44, AQ18 * ( 1 + AR$6 ) )</f>
        <v>2.1652662925249868</v>
      </c>
      <c r="AS18" s="110">
        <f xml:space="preserve"> IF( InpS!AS44, InpS!AS44, AR18 * ( 1 + AS$6 ) )</f>
        <v>2.2085647006267624</v>
      </c>
      <c r="AT18" s="110">
        <f xml:space="preserve"> IF( InpS!AT44, InpS!AT44, AS18 * ( 1 + AT$6 ) )</f>
        <v>2.2527289385577003</v>
      </c>
      <c r="AU18" s="110">
        <f xml:space="preserve"> IF( InpS!AU44, InpS!AU44, AT18 * ( 1 + AU$6 ) )</f>
        <v>2.2977763201481682</v>
      </c>
      <c r="AV18" s="110">
        <f xml:space="preserve"> IF( InpS!AV44, InpS!AV44, AU18 * ( 1 + AV$6 ) )</f>
        <v>2.3437245054498259</v>
      </c>
      <c r="AW18" s="110">
        <f xml:space="preserve"> IF( InpS!AW44, InpS!AW44, AV18 * ( 1 + AW$6 ) )</f>
        <v>2.3905915076589443</v>
      </c>
      <c r="AX18" s="110">
        <f xml:space="preserve"> IF( InpS!AX44, InpS!AX44, AW18 * ( 1 + AX$6 ) )</f>
        <v>2.4383957001781704</v>
      </c>
      <c r="AY18" s="110">
        <f xml:space="preserve"> IF( InpS!AY44, InpS!AY44, AX18 * ( 1 + AY$6 ) )</f>
        <v>2.4871558238195033</v>
      </c>
      <c r="AZ18" s="110">
        <f xml:space="preserve"> IF( InpS!AZ44, InpS!AZ44, AY18 * ( 1 + AZ$6 ) )</f>
        <v>2.5368909941513076</v>
      </c>
      <c r="BA18" s="110">
        <f xml:space="preserve"> IF( InpS!BA44, InpS!BA44, AZ18 * ( 1 + BA$6 ) )</f>
        <v>2.5876207089922429</v>
      </c>
      <c r="BB18" s="110">
        <f xml:space="preserve"> IF( InpS!BB44, InpS!BB44, BA18 * ( 1 + BB$6 ) )</f>
        <v>2.63936485605505</v>
      </c>
      <c r="BC18" s="110">
        <f xml:space="preserve"> IF( InpS!BC44, InpS!BC44, BB18 * ( 1 + BC$6 ) )</f>
        <v>2.6921437207431849</v>
      </c>
      <c r="BD18" s="110">
        <f xml:space="preserve"> IF( InpS!BD44, InpS!BD44, BC18 * ( 1 + BD$6 ) )</f>
        <v>2.7459779941033635</v>
      </c>
      <c r="BE18" s="110">
        <f xml:space="preserve"> IF( InpS!BE44, InpS!BE44, BD18 * ( 1 + BE$6 ) )</f>
        <v>2.8008887809371315</v>
      </c>
      <c r="BF18" s="110">
        <f xml:space="preserve"> IF( InpS!BF44, InpS!BF44, BE18 * ( 1 + BF$6 ) )</f>
        <v>2.8568976080746373</v>
      </c>
      <c r="BG18" s="110">
        <f xml:space="preserve"> IF( InpS!BG44, InpS!BG44, BF18 * ( 1 + BG$6 ) )</f>
        <v>2.9140264328138579</v>
      </c>
      <c r="BH18" s="110">
        <f xml:space="preserve"> IF( InpS!BH44, InpS!BH44, BG18 * ( 1 + BH$6 ) )</f>
        <v>2.9722976515285784</v>
      </c>
      <c r="BI18" s="110">
        <f xml:space="preserve"> IF( InpS!BI44, InpS!BI44, BH18 * ( 1 + BI$6 ) )</f>
        <v>3.0317341084485063</v>
      </c>
      <c r="BJ18" s="110">
        <f xml:space="preserve"> IF( InpS!BJ44, InpS!BJ44, BI18 * ( 1 + BJ$6 ) )</f>
        <v>3.092359104614959</v>
      </c>
      <c r="BK18" s="110">
        <f xml:space="preserve"> IF( InpS!BK44, InpS!BK44, BJ18 * ( 1 + BK$6 ) )</f>
        <v>3.1541964070156356</v>
      </c>
      <c r="BL18" s="110">
        <f xml:space="preserve"> IF( InpS!BL44, InpS!BL44, BK18 * ( 1 + BL$6 ) )</f>
        <v>3.2172702579020576</v>
      </c>
      <c r="BM18" s="110">
        <f xml:space="preserve"> IF( InpS!BM44, InpS!BM44, BL18 * ( 1 + BM$6 ) )</f>
        <v>3.2816053842933259</v>
      </c>
      <c r="BN18" s="110">
        <f xml:space="preserve"> IF( InpS!BN44, InpS!BN44, BM18 * ( 1 + BN$6 ) )</f>
        <v>3.3472270076699235</v>
      </c>
      <c r="BO18" s="110">
        <f xml:space="preserve"> IF( InpS!BO44, InpS!BO44, BN18 * ( 1 + BO$6 ) )</f>
        <v>3.4141608538613637</v>
      </c>
      <c r="BP18" s="110">
        <f xml:space="preserve"> IF( InpS!BP44, InpS!BP44, BO18 * ( 1 + BP$6 ) )</f>
        <v>3.4824331631315593</v>
      </c>
      <c r="BQ18" s="110">
        <f xml:space="preserve"> IF( InpS!BQ44, InpS!BQ44, BP18 * ( 1 + BQ$6 ) )</f>
        <v>3.5520707004658671</v>
      </c>
      <c r="BR18" s="110">
        <f xml:space="preserve"> IF( InpS!BR44, InpS!BR44, BQ18 * ( 1 + BR$6 ) )</f>
        <v>3.6231007660638408</v>
      </c>
      <c r="BS18" s="110">
        <f xml:space="preserve"> IF( InpS!BS44, InpS!BS44, BR18 * ( 1 + BS$6 ) )</f>
        <v>3.6955512060418036</v>
      </c>
      <c r="BT18" s="110">
        <f xml:space="preserve"> IF( InpS!BT44, InpS!BT44, BS18 * ( 1 + BT$6 ) )</f>
        <v>3.7694504233494412</v>
      </c>
      <c r="BU18" s="110">
        <f xml:space="preserve"> IF( InpS!BU44, InpS!BU44, BT18 * ( 1 + BU$6 ) )</f>
        <v>3.8448273889046889</v>
      </c>
      <c r="BV18" s="110">
        <f xml:space="preserve"> IF( InpS!BV44, InpS!BV44, BU18 * ( 1 + BV$6 ) )</f>
        <v>3.9217116529512821</v>
      </c>
      <c r="BW18" s="110">
        <f xml:space="preserve"> IF( InpS!BW44, InpS!BW44, BV18 * ( 1 + BW$6 ) )</f>
        <v>4.0001333566434223</v>
      </c>
      <c r="BX18" s="110">
        <f xml:space="preserve"> IF( InpS!BX44, InpS!BX44, BW18 * ( 1 + BX$6 ) )</f>
        <v>4.0801232438620971</v>
      </c>
      <c r="BY18" s="110">
        <f xml:space="preserve"> IF( InpS!BY44, InpS!BY44, BX18 * ( 1 + BY$6 ) )</f>
        <v>4.1617126732676919</v>
      </c>
      <c r="BZ18" s="110">
        <f xml:space="preserve"> IF( InpS!BZ44, InpS!BZ44, BY18 * ( 1 + BZ$6 ) )</f>
        <v>4.2449336305936125</v>
      </c>
      <c r="CA18" s="110">
        <f xml:space="preserve"> IF( InpS!CA44, InpS!CA44, BZ18 * ( 1 + CA$6 ) )</f>
        <v>4.3298187411857425</v>
      </c>
      <c r="CB18" s="110">
        <f xml:space="preserve"> IF( InpS!CB44, InpS!CB44, CA18 * ( 1 + CB$6 ) )</f>
        <v>4.4164012827926484</v>
      </c>
      <c r="CC18" s="110">
        <f xml:space="preserve"> IF( InpS!CC44, InpS!CC44, CB18 * ( 1 + CC$6 ) )</f>
        <v>4.5047151986115521</v>
      </c>
      <c r="CD18" s="110">
        <f xml:space="preserve"> IF( InpS!CD44, InpS!CD44, CC18 * ( 1 + CD$6 ) )</f>
        <v>4.5947951105951743</v>
      </c>
      <c r="CE18" s="110">
        <f xml:space="preserve"> IF( InpS!CE44, InpS!CE44, CD18 * ( 1 + CE$6 ) )</f>
        <v>4.6866763330246766</v>
      </c>
      <c r="CF18" s="110">
        <f xml:space="preserve"> IF( InpS!CF44, InpS!CF44, CE18 * ( 1 + CF$6 ) )</f>
        <v>4.7803948863540215</v>
      </c>
      <c r="CG18" s="110">
        <f xml:space="preserve"> IF( InpS!CG44, InpS!CG44, CF18 * ( 1 + CG$6 ) )</f>
        <v>4.8759875113311679</v>
      </c>
      <c r="CH18" s="110">
        <f xml:space="preserve"> IF( InpS!CH44, InpS!CH44, CG18 * ( 1 + CH$6 ) )</f>
        <v>4.9734916834016527</v>
      </c>
      <c r="CI18" s="110">
        <f xml:space="preserve"> IF( InpS!CI44, InpS!CI44, CH18 * ( 1 + CI$6 ) )</f>
        <v>5.0729456274001947</v>
      </c>
      <c r="CJ18" s="110">
        <f xml:space="preserve"> IF( InpS!CJ44, InpS!CJ44, CI18 * ( 1 + CJ$6 ) )</f>
        <v>5.1743883325360835</v>
      </c>
      <c r="CK18" s="110">
        <f xml:space="preserve"> IF( InpS!CK44, InpS!CK44, CJ18 * ( 1 + CK$6 ) )</f>
        <v>5.2778595676782283</v>
      </c>
      <c r="CL18" s="110">
        <f xml:space="preserve"> IF( InpS!CL44, InpS!CL44, CK18 * ( 1 + CL$6 ) )</f>
        <v>5.3833998969458605</v>
      </c>
      <c r="CM18" s="110">
        <f xml:space="preserve"> IF( InpS!CM44, InpS!CM44, CL18 * ( 1 + CM$6 ) )</f>
        <v>5.4910506956109995</v>
      </c>
      <c r="CN18" s="110">
        <f xml:space="preserve"> IF( InpS!CN44, InpS!CN44, CM18 * ( 1 + CN$6 ) )</f>
        <v>5.6008541663189142</v>
      </c>
      <c r="CO18" s="110">
        <f xml:space="preserve"> IF( InpS!CO44, InpS!CO44, CN18 * ( 1 + CO$6 ) )</f>
        <v>5.7128533556329497</v>
      </c>
    </row>
    <row r="19" spans="1:93" outlineLevel="2" x14ac:dyDescent="0.2">
      <c r="B19" s="61"/>
      <c r="D19" s="39"/>
      <c r="H19" s="163"/>
      <c r="I19" s="78"/>
    </row>
    <row r="20" spans="1:93" outlineLevel="2" x14ac:dyDescent="0.2">
      <c r="B20" s="61"/>
      <c r="D20" s="39"/>
      <c r="E20" s="45" t="str">
        <f xml:space="preserve"> Costs!E30</f>
        <v>Total properties</v>
      </c>
      <c r="F20" s="18"/>
      <c r="G20" s="19">
        <f xml:space="preserve"> Costs!G30</f>
        <v>80</v>
      </c>
      <c r="H20" s="239" t="str">
        <f xml:space="preserve"> Costs!H30</f>
        <v>Properties</v>
      </c>
      <c r="I20" s="78"/>
    </row>
    <row r="21" spans="1:93" outlineLevel="2" x14ac:dyDescent="0.2">
      <c r="B21" s="61"/>
      <c r="D21" s="39"/>
      <c r="E21" s="18" t="str">
        <f xml:space="preserve"> ComSum!E24</f>
        <v>Consumption by households</v>
      </c>
      <c r="G21" s="148">
        <f xml:space="preserve"> ComSum!G24</f>
        <v>20.082885705808849</v>
      </c>
      <c r="H21" s="162" t="s">
        <v>176</v>
      </c>
    </row>
    <row r="22" spans="1:93" s="139" customFormat="1" outlineLevel="2" x14ac:dyDescent="0.2">
      <c r="B22" s="140"/>
      <c r="D22" s="141"/>
      <c r="E22" s="75" t="str">
        <f xml:space="preserve"> ComSum!E103</f>
        <v xml:space="preserve">Proportion of full charge </v>
      </c>
      <c r="G22" s="128"/>
      <c r="H22" s="136" t="str">
        <f xml:space="preserve"> ComSum!H103</f>
        <v>%</v>
      </c>
      <c r="K22" s="60">
        <f xml:space="preserve"> ComSum!K103</f>
        <v>0.3125</v>
      </c>
      <c r="L22" s="60">
        <f xml:space="preserve"> ComSum!L103</f>
        <v>0.97916666666666663</v>
      </c>
      <c r="M22" s="60">
        <f xml:space="preserve"> ComSum!M103</f>
        <v>0.97999999999999987</v>
      </c>
      <c r="N22" s="60">
        <f xml:space="preserve"> ComSum!N103</f>
        <v>0.97999999999999987</v>
      </c>
      <c r="O22" s="60">
        <f xml:space="preserve"> ComSum!O103</f>
        <v>0.97999999999999987</v>
      </c>
      <c r="P22" s="60">
        <f xml:space="preserve"> ComSum!P103</f>
        <v>0.98</v>
      </c>
      <c r="Q22" s="60">
        <f xml:space="preserve"> ComSum!Q103</f>
        <v>0.97999999999999987</v>
      </c>
      <c r="R22" s="60">
        <f xml:space="preserve"> ComSum!R103</f>
        <v>0.97999999999999987</v>
      </c>
      <c r="S22" s="60">
        <f xml:space="preserve"> ComSum!S103</f>
        <v>0.98000000000000009</v>
      </c>
      <c r="T22" s="60">
        <f xml:space="preserve"> ComSum!T103</f>
        <v>0.97999999999999987</v>
      </c>
      <c r="U22" s="60">
        <f xml:space="preserve"> ComSum!U103</f>
        <v>0.98</v>
      </c>
      <c r="V22" s="60">
        <f xml:space="preserve"> ComSum!V103</f>
        <v>0.98000000000000009</v>
      </c>
      <c r="W22" s="60">
        <f xml:space="preserve"> ComSum!W103</f>
        <v>0.98</v>
      </c>
      <c r="X22" s="60">
        <f xml:space="preserve"> ComSum!X103</f>
        <v>0.98</v>
      </c>
      <c r="Y22" s="60">
        <f xml:space="preserve"> ComSum!Y103</f>
        <v>0.98000000000000009</v>
      </c>
      <c r="Z22" s="60">
        <f xml:space="preserve"> ComSum!Z103</f>
        <v>0.97999999999999976</v>
      </c>
      <c r="AA22" s="60">
        <f xml:space="preserve"> ComSum!AA103</f>
        <v>0.98</v>
      </c>
      <c r="AB22" s="60">
        <f xml:space="preserve"> ComSum!AB103</f>
        <v>0.97999999999999987</v>
      </c>
      <c r="AC22" s="60">
        <f xml:space="preserve"> ComSum!AC103</f>
        <v>0.97999999999999976</v>
      </c>
      <c r="AD22" s="60">
        <f xml:space="preserve"> ComSum!AD103</f>
        <v>0.98000000000000009</v>
      </c>
      <c r="AE22" s="60">
        <f xml:space="preserve"> ComSum!AE103</f>
        <v>0.98</v>
      </c>
      <c r="AF22" s="60">
        <f xml:space="preserve"> ComSum!AF103</f>
        <v>0.97999999999999987</v>
      </c>
      <c r="AG22" s="60">
        <f xml:space="preserve"> ComSum!AG103</f>
        <v>0.98</v>
      </c>
      <c r="AH22" s="60">
        <f xml:space="preserve"> ComSum!AH103</f>
        <v>0.98000000000000009</v>
      </c>
      <c r="AI22" s="60">
        <f xml:space="preserve"> ComSum!AI103</f>
        <v>0.98</v>
      </c>
      <c r="AJ22" s="60">
        <f xml:space="preserve"> ComSum!AJ103</f>
        <v>0.98000000000000009</v>
      </c>
      <c r="AK22" s="60">
        <f xml:space="preserve"> ComSum!AK103</f>
        <v>0.97999999999999976</v>
      </c>
      <c r="AL22" s="60">
        <f xml:space="preserve"> ComSum!AL103</f>
        <v>0.98</v>
      </c>
      <c r="AM22" s="60">
        <f xml:space="preserve"> ComSum!AM103</f>
        <v>0.97999999999999987</v>
      </c>
      <c r="AN22" s="60">
        <f xml:space="preserve"> ComSum!AN103</f>
        <v>0.98</v>
      </c>
      <c r="AO22" s="60">
        <f xml:space="preserve"> ComSum!AO103</f>
        <v>0.98</v>
      </c>
      <c r="AP22" s="60">
        <f xml:space="preserve"> ComSum!AP103</f>
        <v>0.98000000000000009</v>
      </c>
      <c r="AQ22" s="60">
        <f xml:space="preserve"> ComSum!AQ103</f>
        <v>0.9800000000000002</v>
      </c>
      <c r="AR22" s="60">
        <f xml:space="preserve"> ComSum!AR103</f>
        <v>0.98</v>
      </c>
      <c r="AS22" s="60">
        <f xml:space="preserve"> ComSum!AS103</f>
        <v>0.98000000000000009</v>
      </c>
      <c r="AT22" s="60">
        <f xml:space="preserve"> ComSum!AT103</f>
        <v>0.98000000000000009</v>
      </c>
      <c r="AU22" s="60">
        <f xml:space="preserve"> ComSum!AU103</f>
        <v>0.98000000000000009</v>
      </c>
      <c r="AV22" s="60">
        <f xml:space="preserve"> ComSum!AV103</f>
        <v>0.98000000000000009</v>
      </c>
      <c r="AW22" s="60">
        <f xml:space="preserve"> ComSum!AW103</f>
        <v>0.98000000000000009</v>
      </c>
      <c r="AX22" s="60">
        <f xml:space="preserve"> ComSum!AX103</f>
        <v>0.98</v>
      </c>
      <c r="AY22" s="60">
        <f xml:space="preserve"> ComSum!AY103</f>
        <v>0.9800000000000002</v>
      </c>
      <c r="AZ22" s="60">
        <f xml:space="preserve"> ComSum!AZ103</f>
        <v>0.9800000000000002</v>
      </c>
      <c r="BA22" s="60">
        <f xml:space="preserve"> ComSum!BA103</f>
        <v>0.97999999999999976</v>
      </c>
      <c r="BB22" s="60">
        <f xml:space="preserve"> ComSum!BB103</f>
        <v>0.97999999999999987</v>
      </c>
      <c r="BC22" s="60">
        <f xml:space="preserve"> ComSum!BC103</f>
        <v>0.9800000000000002</v>
      </c>
      <c r="BD22" s="60">
        <f xml:space="preserve"> ComSum!BD103</f>
        <v>0.98</v>
      </c>
      <c r="BE22" s="60">
        <f xml:space="preserve"> ComSum!BE103</f>
        <v>0.98000000000000009</v>
      </c>
      <c r="BF22" s="60">
        <f xml:space="preserve"> ComSum!BF103</f>
        <v>0.98</v>
      </c>
      <c r="BG22" s="60">
        <f xml:space="preserve"> ComSum!BG103</f>
        <v>0.9800000000000002</v>
      </c>
      <c r="BH22" s="60">
        <f xml:space="preserve"> ComSum!BH103</f>
        <v>0.98000000000000009</v>
      </c>
      <c r="BI22" s="60">
        <f xml:space="preserve"> ComSum!BI103</f>
        <v>0.98000000000000009</v>
      </c>
      <c r="BJ22" s="60">
        <f xml:space="preserve"> ComSum!BJ103</f>
        <v>0.98</v>
      </c>
      <c r="BK22" s="60">
        <f xml:space="preserve"> ComSum!BK103</f>
        <v>0.97999999999999987</v>
      </c>
      <c r="BL22" s="60">
        <f xml:space="preserve"> ComSum!BL103</f>
        <v>0.98</v>
      </c>
      <c r="BM22" s="60">
        <f xml:space="preserve"> ComSum!BM103</f>
        <v>0.98</v>
      </c>
      <c r="BN22" s="60">
        <f xml:space="preserve"> ComSum!BN103</f>
        <v>0.97999999999999987</v>
      </c>
      <c r="BO22" s="60">
        <f xml:space="preserve"> ComSum!BO103</f>
        <v>0.98000000000000009</v>
      </c>
      <c r="BP22" s="60">
        <f xml:space="preserve"> ComSum!BP103</f>
        <v>0.98000000000000009</v>
      </c>
      <c r="BQ22" s="60">
        <f xml:space="preserve"> ComSum!BQ103</f>
        <v>0.97999999999999976</v>
      </c>
      <c r="BR22" s="60">
        <f xml:space="preserve"> ComSum!BR103</f>
        <v>0.97999999999999987</v>
      </c>
      <c r="BS22" s="60">
        <f xml:space="preserve"> ComSum!BS103</f>
        <v>0.97999999999999987</v>
      </c>
      <c r="BT22" s="60">
        <f xml:space="preserve"> ComSum!BT103</f>
        <v>0.97999999999999965</v>
      </c>
      <c r="BU22" s="60">
        <f xml:space="preserve"> ComSum!BU103</f>
        <v>0.98</v>
      </c>
      <c r="BV22" s="60">
        <f xml:space="preserve"> ComSum!BV103</f>
        <v>0.98000000000000032</v>
      </c>
      <c r="BW22" s="60">
        <f xml:space="preserve"> ComSum!BW103</f>
        <v>0.97999999999999987</v>
      </c>
      <c r="BX22" s="60">
        <f xml:space="preserve"> ComSum!BX103</f>
        <v>0.98000000000000009</v>
      </c>
      <c r="BY22" s="60">
        <f xml:space="preserve"> ComSum!BY103</f>
        <v>0.98</v>
      </c>
      <c r="BZ22" s="60">
        <f xml:space="preserve"> ComSum!BZ103</f>
        <v>0.97999999999999976</v>
      </c>
      <c r="CA22" s="60">
        <f xml:space="preserve"> ComSum!CA103</f>
        <v>0.9800000000000002</v>
      </c>
      <c r="CB22" s="60">
        <f xml:space="preserve"> ComSum!CB103</f>
        <v>0.97999999999999987</v>
      </c>
      <c r="CC22" s="60">
        <f xml:space="preserve"> ComSum!CC103</f>
        <v>0.97999999999999976</v>
      </c>
      <c r="CD22" s="60">
        <f xml:space="preserve"> ComSum!CD103</f>
        <v>0.9800000000000002</v>
      </c>
      <c r="CE22" s="60">
        <f xml:space="preserve"> ComSum!CE103</f>
        <v>0.97999999999999987</v>
      </c>
      <c r="CF22" s="60">
        <f xml:space="preserve"> ComSum!CF103</f>
        <v>0.98</v>
      </c>
      <c r="CG22" s="60">
        <f xml:space="preserve"> ComSum!CG103</f>
        <v>0.9800000000000002</v>
      </c>
      <c r="CH22" s="60">
        <f xml:space="preserve"> ComSum!CH103</f>
        <v>0.9800000000000002</v>
      </c>
      <c r="CI22" s="60">
        <f xml:space="preserve"> ComSum!CI103</f>
        <v>0.98000000000000009</v>
      </c>
      <c r="CJ22" s="60">
        <f xml:space="preserve"> ComSum!CJ103</f>
        <v>0.98000000000000009</v>
      </c>
      <c r="CK22" s="60">
        <f xml:space="preserve"> ComSum!CK103</f>
        <v>0.98</v>
      </c>
      <c r="CL22" s="60">
        <f xml:space="preserve"> ComSum!CL103</f>
        <v>0.98000000000000009</v>
      </c>
      <c r="CM22" s="60">
        <f xml:space="preserve"> ComSum!CM103</f>
        <v>0.98</v>
      </c>
      <c r="CN22" s="60">
        <f xml:space="preserve"> ComSum!CN103</f>
        <v>0.97999999999999987</v>
      </c>
      <c r="CO22" s="60">
        <f xml:space="preserve"> ComSum!CO103</f>
        <v>0.9800000000000002</v>
      </c>
    </row>
    <row r="23" spans="1:93" s="20" customFormat="1" outlineLevel="2" x14ac:dyDescent="0.2">
      <c r="A23" s="87"/>
      <c r="B23" s="34"/>
      <c r="D23" s="88"/>
      <c r="E23" s="20" t="s">
        <v>331</v>
      </c>
      <c r="G23" s="144"/>
      <c r="H23" s="162" t="s">
        <v>177</v>
      </c>
      <c r="I23" s="95">
        <f xml:space="preserve"> SUM( K23:CO23 )</f>
        <v>591717.69272962038</v>
      </c>
      <c r="K23" s="172">
        <f xml:space="preserve"> $G21 * K$5 * K22</f>
        <v>2290.7041508188217</v>
      </c>
      <c r="L23" s="172">
        <f t="shared" ref="L23:BW23" si="0" xml:space="preserve"> $G21 * L$5 * L22</f>
        <v>7177.539672565641</v>
      </c>
      <c r="M23" s="172">
        <f t="shared" si="0"/>
        <v>7183.6482169678238</v>
      </c>
      <c r="N23" s="172">
        <f t="shared" si="0"/>
        <v>7203.3294449595178</v>
      </c>
      <c r="O23" s="172">
        <f t="shared" si="0"/>
        <v>7183.6482169678238</v>
      </c>
      <c r="P23" s="172">
        <f t="shared" si="0"/>
        <v>7183.6482169678247</v>
      </c>
      <c r="Q23" s="172">
        <f t="shared" si="0"/>
        <v>7183.6482169678238</v>
      </c>
      <c r="R23" s="172">
        <f t="shared" si="0"/>
        <v>7203.3294449595178</v>
      </c>
      <c r="S23" s="172">
        <f t="shared" si="0"/>
        <v>7183.6482169678256</v>
      </c>
      <c r="T23" s="172">
        <f t="shared" si="0"/>
        <v>7183.6482169678238</v>
      </c>
      <c r="U23" s="172">
        <f t="shared" si="0"/>
        <v>7183.6482169678247</v>
      </c>
      <c r="V23" s="172">
        <f t="shared" si="0"/>
        <v>7203.3294449595187</v>
      </c>
      <c r="W23" s="172">
        <f t="shared" si="0"/>
        <v>7183.6482169678247</v>
      </c>
      <c r="X23" s="172">
        <f t="shared" si="0"/>
        <v>7183.6482169678247</v>
      </c>
      <c r="Y23" s="172">
        <f t="shared" si="0"/>
        <v>7183.6482169678256</v>
      </c>
      <c r="Z23" s="172">
        <f t="shared" si="0"/>
        <v>7203.3294449595169</v>
      </c>
      <c r="AA23" s="172">
        <f t="shared" si="0"/>
        <v>7183.6482169678247</v>
      </c>
      <c r="AB23" s="172">
        <f t="shared" si="0"/>
        <v>7183.6482169678238</v>
      </c>
      <c r="AC23" s="172">
        <f t="shared" si="0"/>
        <v>7183.6482169678229</v>
      </c>
      <c r="AD23" s="172">
        <f t="shared" si="0"/>
        <v>7203.3294449595187</v>
      </c>
      <c r="AE23" s="172">
        <f t="shared" si="0"/>
        <v>7183.6482169678247</v>
      </c>
      <c r="AF23" s="172">
        <f t="shared" si="0"/>
        <v>7183.6482169678238</v>
      </c>
      <c r="AG23" s="172">
        <f t="shared" si="0"/>
        <v>7183.6482169678247</v>
      </c>
      <c r="AH23" s="172">
        <f t="shared" si="0"/>
        <v>7203.3294449595187</v>
      </c>
      <c r="AI23" s="172">
        <f t="shared" si="0"/>
        <v>7183.6482169678247</v>
      </c>
      <c r="AJ23" s="172">
        <f t="shared" si="0"/>
        <v>7183.6482169678256</v>
      </c>
      <c r="AK23" s="172">
        <f t="shared" si="0"/>
        <v>7183.6482169678229</v>
      </c>
      <c r="AL23" s="172">
        <f t="shared" si="0"/>
        <v>7203.3294449595178</v>
      </c>
      <c r="AM23" s="172">
        <f t="shared" si="0"/>
        <v>7183.6482169678238</v>
      </c>
      <c r="AN23" s="172">
        <f t="shared" si="0"/>
        <v>7183.6482169678247</v>
      </c>
      <c r="AO23" s="172">
        <f t="shared" si="0"/>
        <v>7183.6482169678247</v>
      </c>
      <c r="AP23" s="172">
        <f t="shared" si="0"/>
        <v>7203.3294449595187</v>
      </c>
      <c r="AQ23" s="172">
        <f t="shared" si="0"/>
        <v>7183.6482169678266</v>
      </c>
      <c r="AR23" s="172">
        <f t="shared" si="0"/>
        <v>7183.6482169678247</v>
      </c>
      <c r="AS23" s="172">
        <f t="shared" si="0"/>
        <v>7183.6482169678256</v>
      </c>
      <c r="AT23" s="172">
        <f t="shared" si="0"/>
        <v>7203.3294449595187</v>
      </c>
      <c r="AU23" s="172">
        <f t="shared" si="0"/>
        <v>7183.6482169678256</v>
      </c>
      <c r="AV23" s="172">
        <f t="shared" si="0"/>
        <v>7183.6482169678256</v>
      </c>
      <c r="AW23" s="172">
        <f t="shared" si="0"/>
        <v>7183.6482169678256</v>
      </c>
      <c r="AX23" s="172">
        <f t="shared" si="0"/>
        <v>7203.3294449595178</v>
      </c>
      <c r="AY23" s="172">
        <f t="shared" si="0"/>
        <v>7183.6482169678266</v>
      </c>
      <c r="AZ23" s="172">
        <f t="shared" si="0"/>
        <v>7183.6482169678266</v>
      </c>
      <c r="BA23" s="172">
        <f t="shared" si="0"/>
        <v>7183.6482169678229</v>
      </c>
      <c r="BB23" s="172">
        <f t="shared" si="0"/>
        <v>7203.3294449595178</v>
      </c>
      <c r="BC23" s="172">
        <f t="shared" si="0"/>
        <v>7183.6482169678266</v>
      </c>
      <c r="BD23" s="172">
        <f t="shared" si="0"/>
        <v>7183.6482169678247</v>
      </c>
      <c r="BE23" s="172">
        <f t="shared" si="0"/>
        <v>7183.6482169678256</v>
      </c>
      <c r="BF23" s="172">
        <f t="shared" si="0"/>
        <v>7203.3294449595178</v>
      </c>
      <c r="BG23" s="172">
        <f t="shared" si="0"/>
        <v>7183.6482169678266</v>
      </c>
      <c r="BH23" s="172">
        <f t="shared" si="0"/>
        <v>7183.6482169678256</v>
      </c>
      <c r="BI23" s="172">
        <f t="shared" si="0"/>
        <v>7183.6482169678256</v>
      </c>
      <c r="BJ23" s="172">
        <f t="shared" si="0"/>
        <v>7203.3294449595178</v>
      </c>
      <c r="BK23" s="172">
        <f t="shared" si="0"/>
        <v>7183.6482169678238</v>
      </c>
      <c r="BL23" s="172">
        <f t="shared" si="0"/>
        <v>7183.6482169678247</v>
      </c>
      <c r="BM23" s="172">
        <f t="shared" si="0"/>
        <v>7183.6482169678247</v>
      </c>
      <c r="BN23" s="172">
        <f t="shared" si="0"/>
        <v>7203.3294449595178</v>
      </c>
      <c r="BO23" s="172">
        <f t="shared" si="0"/>
        <v>7183.6482169678256</v>
      </c>
      <c r="BP23" s="172">
        <f t="shared" si="0"/>
        <v>7183.6482169678256</v>
      </c>
      <c r="BQ23" s="172">
        <f t="shared" si="0"/>
        <v>7183.6482169678229</v>
      </c>
      <c r="BR23" s="172">
        <f t="shared" si="0"/>
        <v>7203.3294449595178</v>
      </c>
      <c r="BS23" s="172">
        <f t="shared" si="0"/>
        <v>7183.6482169678238</v>
      </c>
      <c r="BT23" s="172">
        <f t="shared" si="0"/>
        <v>7183.648216967822</v>
      </c>
      <c r="BU23" s="172">
        <f t="shared" si="0"/>
        <v>7183.6482169678247</v>
      </c>
      <c r="BV23" s="172">
        <f t="shared" si="0"/>
        <v>7203.3294449595205</v>
      </c>
      <c r="BW23" s="172">
        <f t="shared" si="0"/>
        <v>7183.6482169678238</v>
      </c>
      <c r="BX23" s="172">
        <f t="shared" ref="BX23:CO23" si="1" xml:space="preserve"> $G21 * BX$5 * BX22</f>
        <v>7183.6482169678256</v>
      </c>
      <c r="BY23" s="172">
        <f t="shared" si="1"/>
        <v>7183.6482169678247</v>
      </c>
      <c r="BZ23" s="172">
        <f t="shared" si="1"/>
        <v>7203.3294449595169</v>
      </c>
      <c r="CA23" s="172">
        <f t="shared" si="1"/>
        <v>7183.6482169678266</v>
      </c>
      <c r="CB23" s="172">
        <f t="shared" si="1"/>
        <v>7183.6482169678238</v>
      </c>
      <c r="CC23" s="172">
        <f t="shared" si="1"/>
        <v>7183.6482169678229</v>
      </c>
      <c r="CD23" s="172">
        <f t="shared" si="1"/>
        <v>7203.3294449595196</v>
      </c>
      <c r="CE23" s="172">
        <f t="shared" si="1"/>
        <v>7183.6482169678238</v>
      </c>
      <c r="CF23" s="172">
        <f t="shared" si="1"/>
        <v>7183.6482169678247</v>
      </c>
      <c r="CG23" s="172">
        <f t="shared" si="1"/>
        <v>7183.6482169678266</v>
      </c>
      <c r="CH23" s="172">
        <f t="shared" si="1"/>
        <v>7203.3294449595196</v>
      </c>
      <c r="CI23" s="172">
        <f t="shared" si="1"/>
        <v>7183.6482169678256</v>
      </c>
      <c r="CJ23" s="172">
        <f t="shared" si="1"/>
        <v>7183.6482169678256</v>
      </c>
      <c r="CK23" s="172">
        <f t="shared" si="1"/>
        <v>7183.6482169678247</v>
      </c>
      <c r="CL23" s="172">
        <f t="shared" si="1"/>
        <v>7183.6482169678256</v>
      </c>
      <c r="CM23" s="172">
        <f t="shared" si="1"/>
        <v>7183.6482169678247</v>
      </c>
      <c r="CN23" s="172">
        <f t="shared" si="1"/>
        <v>7183.6482169678238</v>
      </c>
      <c r="CO23" s="172">
        <f t="shared" si="1"/>
        <v>7183.6482169678266</v>
      </c>
    </row>
    <row r="24" spans="1:93" s="359" customFormat="1" outlineLevel="2" x14ac:dyDescent="0.2">
      <c r="A24" s="360"/>
      <c r="B24" s="304"/>
      <c r="D24" s="361"/>
      <c r="H24" s="362"/>
    </row>
    <row r="25" spans="1:93" outlineLevel="2" x14ac:dyDescent="0.2">
      <c r="B25" s="61"/>
      <c r="D25" s="39"/>
      <c r="E25" t="s">
        <v>405</v>
      </c>
      <c r="H25" s="163" t="s">
        <v>8</v>
      </c>
      <c r="I25" s="55">
        <f xml:space="preserve"> SUM( K25:CO25 )</f>
        <v>1695590.7532859864</v>
      </c>
      <c r="K25" s="55">
        <f xml:space="preserve"> K23 * SUMPRODUCT( $G$16:$G$18, K16:K18 )</f>
        <v>3245.0115000499427</v>
      </c>
      <c r="L25" s="55">
        <f t="shared" ref="L25:BW25" si="2" xml:space="preserve"> L23 * SUMPRODUCT( $G$16:$G$18, L16:L18 )</f>
        <v>10935.69944512101</v>
      </c>
      <c r="M25" s="55">
        <f t="shared" si="2"/>
        <v>11284.074619213059</v>
      </c>
      <c r="N25" s="55">
        <f t="shared" si="2"/>
        <v>11181.007964466164</v>
      </c>
      <c r="O25" s="55">
        <f t="shared" si="2"/>
        <v>10515.4242599975</v>
      </c>
      <c r="P25" s="55">
        <f t="shared" si="2"/>
        <v>9535.5746432030919</v>
      </c>
      <c r="Q25" s="55">
        <f t="shared" si="2"/>
        <v>9355.2650729571978</v>
      </c>
      <c r="R25" s="55">
        <f t="shared" si="2"/>
        <v>9424.8362457850326</v>
      </c>
      <c r="S25" s="55">
        <f t="shared" si="2"/>
        <v>9481.6972815758345</v>
      </c>
      <c r="T25" s="55">
        <f t="shared" si="2"/>
        <v>9671.3009343978665</v>
      </c>
      <c r="U25" s="55">
        <f t="shared" si="2"/>
        <v>9864.6960545169386</v>
      </c>
      <c r="V25" s="55">
        <f t="shared" si="2"/>
        <v>10089.525468642898</v>
      </c>
      <c r="W25" s="55">
        <f t="shared" si="2"/>
        <v>10263.165481679356</v>
      </c>
      <c r="X25" s="55">
        <f t="shared" si="2"/>
        <v>10468.396001812565</v>
      </c>
      <c r="Y25" s="55">
        <f t="shared" si="2"/>
        <v>10677.730476663191</v>
      </c>
      <c r="Z25" s="55">
        <f t="shared" si="2"/>
        <v>10921.090015973457</v>
      </c>
      <c r="AA25" s="55">
        <f t="shared" si="2"/>
        <v>11109.041195505099</v>
      </c>
      <c r="AB25" s="55">
        <f t="shared" si="2"/>
        <v>11331.18652745016</v>
      </c>
      <c r="AC25" s="55">
        <f t="shared" si="2"/>
        <v>11557.774056308212</v>
      </c>
      <c r="AD25" s="55">
        <f t="shared" si="2"/>
        <v>11821.190947748082</v>
      </c>
      <c r="AE25" s="55">
        <f t="shared" si="2"/>
        <v>12024.63280005846</v>
      </c>
      <c r="AF25" s="55">
        <f t="shared" si="2"/>
        <v>12265.087038896574</v>
      </c>
      <c r="AG25" s="55">
        <f t="shared" si="2"/>
        <v>12510.349594290932</v>
      </c>
      <c r="AH25" s="55">
        <f t="shared" si="2"/>
        <v>12795.476936709905</v>
      </c>
      <c r="AI25" s="55">
        <f t="shared" si="2"/>
        <v>13015.686181337229</v>
      </c>
      <c r="AJ25" s="55">
        <f t="shared" si="2"/>
        <v>13275.958321512191</v>
      </c>
      <c r="AK25" s="55">
        <f t="shared" si="2"/>
        <v>13541.435072954464</v>
      </c>
      <c r="AL25" s="55">
        <f t="shared" si="2"/>
        <v>13850.062211292196</v>
      </c>
      <c r="AM25" s="55">
        <f t="shared" si="2"/>
        <v>14088.420793209529</v>
      </c>
      <c r="AN25" s="55">
        <f t="shared" si="2"/>
        <v>14370.144198372125</v>
      </c>
      <c r="AO25" s="55">
        <f t="shared" si="2"/>
        <v>14657.501171567745</v>
      </c>
      <c r="AP25" s="55">
        <f t="shared" si="2"/>
        <v>14991.564926065803</v>
      </c>
      <c r="AQ25" s="55">
        <f t="shared" si="2"/>
        <v>15249.568688213913</v>
      </c>
      <c r="AR25" s="55">
        <f t="shared" si="2"/>
        <v>15554.511341557654</v>
      </c>
      <c r="AS25" s="55">
        <f t="shared" si="2"/>
        <v>15865.551873715522</v>
      </c>
      <c r="AT25" s="55">
        <f t="shared" si="2"/>
        <v>16227.148694625084</v>
      </c>
      <c r="AU25" s="55">
        <f t="shared" si="2"/>
        <v>16506.416765223279</v>
      </c>
      <c r="AV25" s="55">
        <f t="shared" si="2"/>
        <v>16836.492364638441</v>
      </c>
      <c r="AW25" s="55">
        <f t="shared" si="2"/>
        <v>17173.168421492603</v>
      </c>
      <c r="AX25" s="55">
        <f t="shared" si="2"/>
        <v>17564.567545556096</v>
      </c>
      <c r="AY25" s="55">
        <f t="shared" si="2"/>
        <v>17866.852499102122</v>
      </c>
      <c r="AZ25" s="55">
        <f t="shared" si="2"/>
        <v>18224.132466776777</v>
      </c>
      <c r="BA25" s="55">
        <f t="shared" si="2"/>
        <v>18588.556892341141</v>
      </c>
      <c r="BB25" s="55">
        <f t="shared" si="2"/>
        <v>19012.21458361268</v>
      </c>
      <c r="BC25" s="55">
        <f t="shared" si="2"/>
        <v>19339.41343933791</v>
      </c>
      <c r="BD25" s="55">
        <f t="shared" si="2"/>
        <v>19726.139921173512</v>
      </c>
      <c r="BE25" s="55">
        <f t="shared" si="2"/>
        <v>20120.599697104211</v>
      </c>
      <c r="BF25" s="55">
        <f t="shared" si="2"/>
        <v>20579.17466147845</v>
      </c>
      <c r="BG25" s="55">
        <f t="shared" si="2"/>
        <v>20933.340788280388</v>
      </c>
      <c r="BH25" s="55">
        <f t="shared" si="2"/>
        <v>21351.940724700929</v>
      </c>
      <c r="BI25" s="55">
        <f t="shared" si="2"/>
        <v>21778.911322476652</v>
      </c>
      <c r="BJ25" s="55">
        <f t="shared" si="2"/>
        <v>22275.281392661585</v>
      </c>
      <c r="BK25" s="55">
        <f t="shared" si="2"/>
        <v>22658.637395224188</v>
      </c>
      <c r="BL25" s="55">
        <f t="shared" si="2"/>
        <v>23111.737751681729</v>
      </c>
      <c r="BM25" s="55">
        <f t="shared" si="2"/>
        <v>23573.898667670765</v>
      </c>
      <c r="BN25" s="55">
        <f t="shared" si="2"/>
        <v>24111.178863312496</v>
      </c>
      <c r="BO25" s="55">
        <f t="shared" si="2"/>
        <v>24526.130530282535</v>
      </c>
      <c r="BP25" s="55">
        <f t="shared" si="2"/>
        <v>25016.57478303965</v>
      </c>
      <c r="BQ25" s="55">
        <f t="shared" si="2"/>
        <v>25516.826353945271</v>
      </c>
      <c r="BR25" s="55">
        <f t="shared" si="2"/>
        <v>26098.388430243049</v>
      </c>
      <c r="BS25" s="55">
        <f t="shared" si="2"/>
        <v>26547.539831995495</v>
      </c>
      <c r="BT25" s="55">
        <f t="shared" si="2"/>
        <v>27078.405812642817</v>
      </c>
      <c r="BU25" s="55">
        <f t="shared" si="2"/>
        <v>27619.887416854224</v>
      </c>
      <c r="BV25" s="55">
        <f t="shared" si="2"/>
        <v>28249.381024344842</v>
      </c>
      <c r="BW25" s="55">
        <f t="shared" si="2"/>
        <v>28735.550855085035</v>
      </c>
      <c r="BX25" s="55">
        <f t="shared" ref="BX25:CO25" si="3" xml:space="preserve"> BX23 * SUMPRODUCT( $G$16:$G$18, BX16:BX18 )</f>
        <v>29310.170065778933</v>
      </c>
      <c r="BY25" s="55">
        <f t="shared" si="3"/>
        <v>29896.279824851856</v>
      </c>
      <c r="BZ25" s="55">
        <f t="shared" si="3"/>
        <v>30577.655413153872</v>
      </c>
      <c r="CA25" s="55">
        <f t="shared" si="3"/>
        <v>31103.894679912839</v>
      </c>
      <c r="CB25" s="55">
        <f t="shared" si="3"/>
        <v>31725.87320054782</v>
      </c>
      <c r="CC25" s="55">
        <f t="shared" si="3"/>
        <v>32360.28930445373</v>
      </c>
      <c r="CD25" s="55">
        <f t="shared" si="3"/>
        <v>33097.822913706252</v>
      </c>
      <c r="CE25" s="55">
        <f t="shared" si="3"/>
        <v>33667.434083238019</v>
      </c>
      <c r="CF25" s="55">
        <f t="shared" si="3"/>
        <v>34340.675201759172</v>
      </c>
      <c r="CG25" s="55">
        <f t="shared" si="3"/>
        <v>35027.378991731537</v>
      </c>
      <c r="CH25" s="55">
        <f t="shared" si="3"/>
        <v>35825.699087308414</v>
      </c>
      <c r="CI25" s="55">
        <f t="shared" si="3"/>
        <v>36442.256811048137</v>
      </c>
      <c r="CJ25" s="55">
        <f t="shared" si="3"/>
        <v>37170.98551892196</v>
      </c>
      <c r="CK25" s="55">
        <f t="shared" si="3"/>
        <v>37914.286472758278</v>
      </c>
      <c r="CL25" s="55">
        <f t="shared" si="3"/>
        <v>38672.451070919909</v>
      </c>
      <c r="CM25" s="55">
        <f t="shared" si="3"/>
        <v>39445.776538805891</v>
      </c>
      <c r="CN25" s="55">
        <f t="shared" si="3"/>
        <v>40234.566045373678</v>
      </c>
      <c r="CO25" s="55">
        <f t="shared" si="3"/>
        <v>41039.128821991304</v>
      </c>
    </row>
    <row r="26" spans="1:93" s="20" customFormat="1" outlineLevel="2" x14ac:dyDescent="0.2">
      <c r="A26" s="87"/>
      <c r="B26" s="34"/>
      <c r="D26" s="88"/>
      <c r="E26" s="20" t="s">
        <v>406</v>
      </c>
      <c r="H26" s="174" t="s">
        <v>8</v>
      </c>
      <c r="I26" s="175">
        <f xml:space="preserve"> SUM( K26:CO26 )</f>
        <v>220613.15062689755</v>
      </c>
      <c r="K26" s="175">
        <f xml:space="preserve"> K15 * $G20 * K$22</f>
        <v>196.50000000000003</v>
      </c>
      <c r="L26" s="175">
        <f t="shared" ref="L26:BW26" si="4" xml:space="preserve"> L15 * $G20 * L$22</f>
        <v>625.88333333333333</v>
      </c>
      <c r="M26" s="175">
        <f t="shared" si="4"/>
        <v>865.53599999999983</v>
      </c>
      <c r="N26" s="175">
        <f t="shared" si="4"/>
        <v>1021.5519999999997</v>
      </c>
      <c r="O26" s="175">
        <f t="shared" si="4"/>
        <v>1159.5359999999996</v>
      </c>
      <c r="P26" s="175">
        <f t="shared" si="4"/>
        <v>1179.92</v>
      </c>
      <c r="Q26" s="175">
        <f t="shared" si="4"/>
        <v>1201.0879999999997</v>
      </c>
      <c r="R26" s="175">
        <f t="shared" si="4"/>
        <v>1223.8239999999998</v>
      </c>
      <c r="S26" s="175">
        <f t="shared" si="4"/>
        <v>1248.1279999999999</v>
      </c>
      <c r="T26" s="175">
        <f t="shared" si="4"/>
        <v>1273.0865723907577</v>
      </c>
      <c r="U26" s="175">
        <f t="shared" si="4"/>
        <v>1298.5442364898861</v>
      </c>
      <c r="V26" s="175">
        <f t="shared" si="4"/>
        <v>1324.5109725370178</v>
      </c>
      <c r="W26" s="175">
        <f t="shared" si="4"/>
        <v>1350.9969603446932</v>
      </c>
      <c r="X26" s="175">
        <f t="shared" si="4"/>
        <v>1378.0125832891802</v>
      </c>
      <c r="Y26" s="175">
        <f t="shared" si="4"/>
        <v>1405.5684323810995</v>
      </c>
      <c r="Z26" s="175">
        <f t="shared" si="4"/>
        <v>1433.6753104174441</v>
      </c>
      <c r="AA26" s="175">
        <f t="shared" si="4"/>
        <v>1462.3442362166381</v>
      </c>
      <c r="AB26" s="175">
        <f t="shared" si="4"/>
        <v>1491.5864489382664</v>
      </c>
      <c r="AC26" s="175">
        <f t="shared" si="4"/>
        <v>1521.4134124891996</v>
      </c>
      <c r="AD26" s="175">
        <f t="shared" si="4"/>
        <v>1551.8368200178202</v>
      </c>
      <c r="AE26" s="175">
        <f t="shared" si="4"/>
        <v>1582.8685984981187</v>
      </c>
      <c r="AF26" s="175">
        <f t="shared" si="4"/>
        <v>1614.5209134054621</v>
      </c>
      <c r="AG26" s="175">
        <f t="shared" si="4"/>
        <v>1646.806173485857</v>
      </c>
      <c r="AH26" s="175">
        <f t="shared" si="4"/>
        <v>1679.7370356205849</v>
      </c>
      <c r="AI26" s="175">
        <f t="shared" si="4"/>
        <v>1713.3264097881167</v>
      </c>
      <c r="AJ26" s="175">
        <f t="shared" si="4"/>
        <v>1747.5874641252478</v>
      </c>
      <c r="AK26" s="175">
        <f t="shared" si="4"/>
        <v>1782.5336300894357</v>
      </c>
      <c r="AL26" s="175">
        <f t="shared" si="4"/>
        <v>1818.1786077243803</v>
      </c>
      <c r="AM26" s="175">
        <f t="shared" si="4"/>
        <v>1854.5363710308809</v>
      </c>
      <c r="AN26" s="175">
        <f t="shared" si="4"/>
        <v>1891.6211734451108</v>
      </c>
      <c r="AO26" s="175">
        <f t="shared" si="4"/>
        <v>1929.4475534264268</v>
      </c>
      <c r="AP26" s="175">
        <f t="shared" si="4"/>
        <v>1968.0303401569261</v>
      </c>
      <c r="AQ26" s="175">
        <f t="shared" si="4"/>
        <v>2007.384659354969</v>
      </c>
      <c r="AR26" s="175">
        <f t="shared" si="4"/>
        <v>2047.5259392049584</v>
      </c>
      <c r="AS26" s="175">
        <f t="shared" si="4"/>
        <v>2088.4699164056956</v>
      </c>
      <c r="AT26" s="175">
        <f t="shared" si="4"/>
        <v>2130.2326423396794</v>
      </c>
      <c r="AU26" s="175">
        <f t="shared" si="4"/>
        <v>2172.8304893657787</v>
      </c>
      <c r="AV26" s="175">
        <f t="shared" si="4"/>
        <v>2216.2801572377289</v>
      </c>
      <c r="AW26" s="175">
        <f t="shared" si="4"/>
        <v>2260.5986796509897</v>
      </c>
      <c r="AX26" s="175">
        <f t="shared" si="4"/>
        <v>2305.8034309205077</v>
      </c>
      <c r="AY26" s="175">
        <f t="shared" si="4"/>
        <v>2351.9121327920207</v>
      </c>
      <c r="AZ26" s="175">
        <f t="shared" si="4"/>
        <v>2398.9428613895611</v>
      </c>
      <c r="BA26" s="175">
        <f t="shared" si="4"/>
        <v>2446.9140543018921</v>
      </c>
      <c r="BB26" s="175">
        <f t="shared" si="4"/>
        <v>2495.8445178106485</v>
      </c>
      <c r="BC26" s="175">
        <f t="shared" si="4"/>
        <v>2545.7534342630115</v>
      </c>
      <c r="BD26" s="175">
        <f t="shared" si="4"/>
        <v>2596.6603695918184</v>
      </c>
      <c r="BE26" s="175">
        <f t="shared" si="4"/>
        <v>2648.585280986058</v>
      </c>
      <c r="BF26" s="175">
        <f t="shared" si="4"/>
        <v>2701.5485247147353</v>
      </c>
      <c r="BG26" s="175">
        <f t="shared" si="4"/>
        <v>2755.5708641072006</v>
      </c>
      <c r="BH26" s="175">
        <f t="shared" si="4"/>
        <v>2810.673477693053</v>
      </c>
      <c r="BI26" s="175">
        <f t="shared" si="4"/>
        <v>2866.8779675048231</v>
      </c>
      <c r="BJ26" s="175">
        <f t="shared" si="4"/>
        <v>2924.2063675466757</v>
      </c>
      <c r="BK26" s="175">
        <f t="shared" si="4"/>
        <v>2982.6811524324639</v>
      </c>
      <c r="BL26" s="175">
        <f t="shared" si="4"/>
        <v>3042.325246196513</v>
      </c>
      <c r="BM26" s="175">
        <f t="shared" si="4"/>
        <v>3103.1620312805958</v>
      </c>
      <c r="BN26" s="175">
        <f t="shared" si="4"/>
        <v>3165.2153577006166</v>
      </c>
      <c r="BO26" s="175">
        <f t="shared" si="4"/>
        <v>3228.5095523966015</v>
      </c>
      <c r="BP26" s="175">
        <f t="shared" si="4"/>
        <v>3293.0694287696529</v>
      </c>
      <c r="BQ26" s="175">
        <f t="shared" si="4"/>
        <v>3358.9202964096207</v>
      </c>
      <c r="BR26" s="175">
        <f t="shared" si="4"/>
        <v>3426.087971017294</v>
      </c>
      <c r="BS26" s="175">
        <f t="shared" si="4"/>
        <v>3494.5987845249956</v>
      </c>
      <c r="BT26" s="175">
        <f t="shared" si="4"/>
        <v>3564.4795954195674</v>
      </c>
      <c r="BU26" s="175">
        <f t="shared" si="4"/>
        <v>3635.7577992717852</v>
      </c>
      <c r="BV26" s="175">
        <f t="shared" si="4"/>
        <v>3708.4613394763069</v>
      </c>
      <c r="BW26" s="175">
        <f t="shared" si="4"/>
        <v>3782.6187182064086</v>
      </c>
      <c r="BX26" s="175">
        <f t="shared" ref="BX26:CO26" si="5" xml:space="preserve"> BX15 * $G20 * BX$22</f>
        <v>3858.2590075877793</v>
      </c>
      <c r="BY26" s="175">
        <f t="shared" si="5"/>
        <v>3935.4118610957312</v>
      </c>
      <c r="BZ26" s="175">
        <f t="shared" si="5"/>
        <v>4014.1075251803472</v>
      </c>
      <c r="CA26" s="175">
        <f t="shared" si="5"/>
        <v>4094.3768511240823</v>
      </c>
      <c r="CB26" s="175">
        <f t="shared" si="5"/>
        <v>4176.2513071364638</v>
      </c>
      <c r="CC26" s="175">
        <f t="shared" si="5"/>
        <v>4259.7629906906841</v>
      </c>
      <c r="CD26" s="175">
        <f t="shared" si="5"/>
        <v>4344.9446411068493</v>
      </c>
      <c r="CE26" s="175">
        <f t="shared" si="5"/>
        <v>4431.8296523868612</v>
      </c>
      <c r="CF26" s="175">
        <f t="shared" si="5"/>
        <v>4520.4520863059834</v>
      </c>
      <c r="CG26" s="175">
        <f t="shared" si="5"/>
        <v>4610.8466857661524</v>
      </c>
      <c r="CH26" s="175">
        <f t="shared" si="5"/>
        <v>4703.048888416346</v>
      </c>
      <c r="CI26" s="175">
        <f t="shared" si="5"/>
        <v>4797.0948405453046</v>
      </c>
      <c r="CJ26" s="175">
        <f t="shared" si="5"/>
        <v>4893.0214112520598</v>
      </c>
      <c r="CK26" s="175">
        <f t="shared" si="5"/>
        <v>4990.8662068998319</v>
      </c>
      <c r="CL26" s="175">
        <f t="shared" si="5"/>
        <v>5090.6675858589588</v>
      </c>
      <c r="CM26" s="175">
        <f t="shared" si="5"/>
        <v>5192.4646735446322</v>
      </c>
      <c r="CN26" s="175">
        <f t="shared" si="5"/>
        <v>5296.2973777553507</v>
      </c>
      <c r="CO26" s="175">
        <f t="shared" si="5"/>
        <v>5402.2064043180826</v>
      </c>
    </row>
    <row r="27" spans="1:93" s="20" customFormat="1" outlineLevel="2" x14ac:dyDescent="0.2">
      <c r="A27" s="87"/>
      <c r="B27" s="34"/>
      <c r="D27" s="88"/>
      <c r="E27" s="20" t="s">
        <v>407</v>
      </c>
      <c r="H27" s="174" t="s">
        <v>8</v>
      </c>
      <c r="I27" s="312">
        <f xml:space="preserve"> SUM( K27:CO27 )</f>
        <v>1916203.9039128842</v>
      </c>
      <c r="K27" s="312">
        <f>SUM(K25:K26)</f>
        <v>3441.5115000499427</v>
      </c>
      <c r="L27" s="312">
        <f t="shared" ref="L27:BW27" si="6">SUM(L25:L26)</f>
        <v>11561.582778454343</v>
      </c>
      <c r="M27" s="312">
        <f t="shared" si="6"/>
        <v>12149.610619213059</v>
      </c>
      <c r="N27" s="312">
        <f t="shared" si="6"/>
        <v>12202.559964466163</v>
      </c>
      <c r="O27" s="312">
        <f t="shared" si="6"/>
        <v>11674.960259997501</v>
      </c>
      <c r="P27" s="312">
        <f t="shared" si="6"/>
        <v>10715.494643203092</v>
      </c>
      <c r="Q27" s="312">
        <f t="shared" si="6"/>
        <v>10556.353072957198</v>
      </c>
      <c r="R27" s="312">
        <f t="shared" si="6"/>
        <v>10648.660245785033</v>
      </c>
      <c r="S27" s="312">
        <f t="shared" si="6"/>
        <v>10729.825281575835</v>
      </c>
      <c r="T27" s="312">
        <f t="shared" si="6"/>
        <v>10944.387506788624</v>
      </c>
      <c r="U27" s="312">
        <f t="shared" si="6"/>
        <v>11163.240291006825</v>
      </c>
      <c r="V27" s="312">
        <f t="shared" si="6"/>
        <v>11414.036441179916</v>
      </c>
      <c r="W27" s="312">
        <f t="shared" si="6"/>
        <v>11614.16244202405</v>
      </c>
      <c r="X27" s="312">
        <f t="shared" si="6"/>
        <v>11846.408585101746</v>
      </c>
      <c r="Y27" s="312">
        <f t="shared" si="6"/>
        <v>12083.298909044292</v>
      </c>
      <c r="Z27" s="312">
        <f t="shared" si="6"/>
        <v>12354.765326390901</v>
      </c>
      <c r="AA27" s="312">
        <f t="shared" si="6"/>
        <v>12571.385431721737</v>
      </c>
      <c r="AB27" s="312">
        <f t="shared" si="6"/>
        <v>12822.772976388425</v>
      </c>
      <c r="AC27" s="312">
        <f t="shared" si="6"/>
        <v>13079.18746879741</v>
      </c>
      <c r="AD27" s="312">
        <f t="shared" si="6"/>
        <v>13373.027767765903</v>
      </c>
      <c r="AE27" s="312">
        <f t="shared" si="6"/>
        <v>13607.501398556578</v>
      </c>
      <c r="AF27" s="312">
        <f t="shared" si="6"/>
        <v>13879.607952302036</v>
      </c>
      <c r="AG27" s="312">
        <f t="shared" si="6"/>
        <v>14157.155767776789</v>
      </c>
      <c r="AH27" s="312">
        <f t="shared" si="6"/>
        <v>14475.21397233049</v>
      </c>
      <c r="AI27" s="312">
        <f t="shared" si="6"/>
        <v>14729.012591125345</v>
      </c>
      <c r="AJ27" s="312">
        <f t="shared" si="6"/>
        <v>15023.54578563744</v>
      </c>
      <c r="AK27" s="312">
        <f t="shared" si="6"/>
        <v>15323.9687030439</v>
      </c>
      <c r="AL27" s="312">
        <f t="shared" si="6"/>
        <v>15668.240819016575</v>
      </c>
      <c r="AM27" s="312">
        <f t="shared" si="6"/>
        <v>15942.95716424041</v>
      </c>
      <c r="AN27" s="312">
        <f t="shared" si="6"/>
        <v>16261.765371817237</v>
      </c>
      <c r="AO27" s="312">
        <f t="shared" si="6"/>
        <v>16586.94872499417</v>
      </c>
      <c r="AP27" s="312">
        <f t="shared" si="6"/>
        <v>16959.595266222728</v>
      </c>
      <c r="AQ27" s="312">
        <f t="shared" si="6"/>
        <v>17256.95334756888</v>
      </c>
      <c r="AR27" s="312">
        <f t="shared" si="6"/>
        <v>17602.037280762612</v>
      </c>
      <c r="AS27" s="312">
        <f t="shared" si="6"/>
        <v>17954.021790121216</v>
      </c>
      <c r="AT27" s="312">
        <f t="shared" si="6"/>
        <v>18357.381336964765</v>
      </c>
      <c r="AU27" s="312">
        <f t="shared" si="6"/>
        <v>18679.247254589056</v>
      </c>
      <c r="AV27" s="312">
        <f t="shared" si="6"/>
        <v>19052.77252187617</v>
      </c>
      <c r="AW27" s="312">
        <f t="shared" si="6"/>
        <v>19433.767101143592</v>
      </c>
      <c r="AX27" s="312">
        <f t="shared" si="6"/>
        <v>19870.370976476603</v>
      </c>
      <c r="AY27" s="312">
        <f t="shared" si="6"/>
        <v>20218.764631894144</v>
      </c>
      <c r="AZ27" s="312">
        <f t="shared" si="6"/>
        <v>20623.075328166338</v>
      </c>
      <c r="BA27" s="312">
        <f t="shared" si="6"/>
        <v>21035.470946643032</v>
      </c>
      <c r="BB27" s="312">
        <f t="shared" si="6"/>
        <v>21508.059101423329</v>
      </c>
      <c r="BC27" s="312">
        <f t="shared" si="6"/>
        <v>21885.166873600923</v>
      </c>
      <c r="BD27" s="312">
        <f t="shared" si="6"/>
        <v>22322.800290765328</v>
      </c>
      <c r="BE27" s="312">
        <f t="shared" si="6"/>
        <v>22769.18497809027</v>
      </c>
      <c r="BF27" s="312">
        <f t="shared" si="6"/>
        <v>23280.723186193187</v>
      </c>
      <c r="BG27" s="312">
        <f t="shared" si="6"/>
        <v>23688.911652387589</v>
      </c>
      <c r="BH27" s="312">
        <f t="shared" si="6"/>
        <v>24162.614202393983</v>
      </c>
      <c r="BI27" s="312">
        <f t="shared" si="6"/>
        <v>24645.789289981476</v>
      </c>
      <c r="BJ27" s="312">
        <f t="shared" si="6"/>
        <v>25199.48776020826</v>
      </c>
      <c r="BK27" s="312">
        <f t="shared" si="6"/>
        <v>25641.31854765665</v>
      </c>
      <c r="BL27" s="312">
        <f t="shared" si="6"/>
        <v>26154.062997878242</v>
      </c>
      <c r="BM27" s="312">
        <f t="shared" si="6"/>
        <v>26677.060698951362</v>
      </c>
      <c r="BN27" s="312">
        <f t="shared" si="6"/>
        <v>27276.394221013114</v>
      </c>
      <c r="BO27" s="312">
        <f t="shared" si="6"/>
        <v>27754.640082679136</v>
      </c>
      <c r="BP27" s="312">
        <f t="shared" si="6"/>
        <v>28309.644211809304</v>
      </c>
      <c r="BQ27" s="312">
        <f t="shared" si="6"/>
        <v>28875.746650354893</v>
      </c>
      <c r="BR27" s="312">
        <f t="shared" si="6"/>
        <v>29524.476401260341</v>
      </c>
      <c r="BS27" s="312">
        <f t="shared" si="6"/>
        <v>30042.138616520489</v>
      </c>
      <c r="BT27" s="312">
        <f t="shared" si="6"/>
        <v>30642.885408062386</v>
      </c>
      <c r="BU27" s="312">
        <f t="shared" si="6"/>
        <v>31255.645216126009</v>
      </c>
      <c r="BV27" s="312">
        <f t="shared" si="6"/>
        <v>31957.84236382115</v>
      </c>
      <c r="BW27" s="312">
        <f t="shared" si="6"/>
        <v>32518.169573291445</v>
      </c>
      <c r="BX27" s="312">
        <f t="shared" ref="BX27:CO27" si="7">SUM(BX25:BX26)</f>
        <v>33168.429073366715</v>
      </c>
      <c r="BY27" s="312">
        <f t="shared" si="7"/>
        <v>33831.69168594759</v>
      </c>
      <c r="BZ27" s="312">
        <f t="shared" si="7"/>
        <v>34591.762938334221</v>
      </c>
      <c r="CA27" s="312">
        <f t="shared" si="7"/>
        <v>35198.271531036924</v>
      </c>
      <c r="CB27" s="312">
        <f t="shared" si="7"/>
        <v>35902.124507684282</v>
      </c>
      <c r="CC27" s="312">
        <f t="shared" si="7"/>
        <v>36620.052295144415</v>
      </c>
      <c r="CD27" s="312">
        <f t="shared" si="7"/>
        <v>37442.767554813101</v>
      </c>
      <c r="CE27" s="312">
        <f t="shared" si="7"/>
        <v>38099.263735624882</v>
      </c>
      <c r="CF27" s="312">
        <f t="shared" si="7"/>
        <v>38861.127288065152</v>
      </c>
      <c r="CG27" s="312">
        <f t="shared" si="7"/>
        <v>39638.225677497692</v>
      </c>
      <c r="CH27" s="312">
        <f t="shared" si="7"/>
        <v>40528.747975724764</v>
      </c>
      <c r="CI27" s="312">
        <f t="shared" si="7"/>
        <v>41239.351651593439</v>
      </c>
      <c r="CJ27" s="312">
        <f t="shared" si="7"/>
        <v>42064.006930174022</v>
      </c>
      <c r="CK27" s="312">
        <f t="shared" si="7"/>
        <v>42905.152679658109</v>
      </c>
      <c r="CL27" s="312">
        <f t="shared" si="7"/>
        <v>43763.118656778868</v>
      </c>
      <c r="CM27" s="312">
        <f t="shared" si="7"/>
        <v>44638.24121235052</v>
      </c>
      <c r="CN27" s="312">
        <f t="shared" si="7"/>
        <v>45530.863423129027</v>
      </c>
      <c r="CO27" s="312">
        <f t="shared" si="7"/>
        <v>46441.335226309384</v>
      </c>
    </row>
    <row r="28" spans="1:93" outlineLevel="2" x14ac:dyDescent="0.2">
      <c r="B28" s="61"/>
      <c r="D28" s="39"/>
      <c r="H28" s="163"/>
      <c r="I28" s="78"/>
    </row>
    <row r="29" spans="1:93" outlineLevel="1" x14ac:dyDescent="0.2">
      <c r="B29" s="61"/>
      <c r="D29" s="39" t="s">
        <v>393</v>
      </c>
      <c r="H29" s="163"/>
      <c r="I29" s="78"/>
    </row>
    <row r="30" spans="1:93" outlineLevel="2" x14ac:dyDescent="0.2">
      <c r="B30" s="61"/>
      <c r="D30" s="39"/>
      <c r="E30" s="18" t="str">
        <f>InpS!E60</f>
        <v>Meter size 15 mm</v>
      </c>
      <c r="F30" s="18">
        <f>InpS!F60</f>
        <v>0</v>
      </c>
      <c r="G30" s="19">
        <f xml:space="preserve"> UserInput!G45</f>
        <v>0</v>
      </c>
      <c r="H30" s="358" t="str">
        <f>InpS!H60</f>
        <v>£</v>
      </c>
      <c r="I30" s="78" t="s">
        <v>401</v>
      </c>
      <c r="K30" s="83">
        <f xml:space="preserve"> IF( InpS!K60, InpS!K60, J30 * ( 1 + K$6 ) )</f>
        <v>8.92</v>
      </c>
      <c r="L30" s="83">
        <f xml:space="preserve"> IF( InpS!L60, InpS!L60, K30 * ( 1 + L$6 ) )</f>
        <v>10.119999999999999</v>
      </c>
      <c r="M30" s="83">
        <f xml:space="preserve"> IF( InpS!M60, InpS!M60, L30 * ( 1 + M$6 ) )</f>
        <v>11.48</v>
      </c>
      <c r="N30" s="83">
        <f xml:space="preserve"> IF( InpS!N60, InpS!N60, M30 * ( 1 + N$6 ) )</f>
        <v>13.03</v>
      </c>
      <c r="O30" s="83">
        <f xml:space="preserve"> IF( InpS!O60, InpS!O60, N30 * ( 1 + O$6 ) )</f>
        <v>14.79</v>
      </c>
      <c r="P30" s="83">
        <f xml:space="preserve"> IF( InpS!P60, InpS!P60, O30 * ( 1 + P$6 ) )</f>
        <v>15.05</v>
      </c>
      <c r="Q30" s="83">
        <f xml:space="preserve"> IF( InpS!Q60, InpS!Q60, P30 * ( 1 + Q$6 ) )</f>
        <v>15.32</v>
      </c>
      <c r="R30" s="83">
        <f xml:space="preserve"> IF( InpS!R60, InpS!R60, Q30 * ( 1 + R$6 ) )</f>
        <v>15.61</v>
      </c>
      <c r="S30" s="83">
        <f xml:space="preserve"> IF( InpS!S60, InpS!S60, R30 * ( 1 + S$6 ) )</f>
        <v>15.92</v>
      </c>
      <c r="T30" s="83">
        <f xml:space="preserve"> IF( InpS!T60, InpS!T60, S30 * ( 1 + T$6 ) )</f>
        <v>16.238349137637218</v>
      </c>
      <c r="U30" s="83">
        <f xml:space="preserve"> IF( InpS!U60, InpS!U60, T30 * ( 1 + U$6 ) )</f>
        <v>16.563064240942424</v>
      </c>
      <c r="V30" s="83">
        <f xml:space="preserve"> IF( InpS!V60, InpS!V60, U30 * ( 1 + V$6 ) )</f>
        <v>16.894272608890532</v>
      </c>
      <c r="W30" s="83">
        <f xml:space="preserve"> IF( InpS!W60, InpS!W60, V30 * ( 1 + W$6 ) )</f>
        <v>17.232104086029249</v>
      </c>
      <c r="X30" s="83">
        <f xml:space="preserve"> IF( InpS!X60, InpS!X60, W30 * ( 1 + X$6 ) )</f>
        <v>17.576691113382402</v>
      </c>
      <c r="Y30" s="83">
        <f xml:space="preserve"> IF( InpS!Y60, InpS!Y60, X30 * ( 1 + Y$6 ) )</f>
        <v>17.928168780371163</v>
      </c>
      <c r="Z30" s="83">
        <f xml:space="preserve"> IF( InpS!Z60, InpS!Z60, Y30 * ( 1 + Z$6 ) )</f>
        <v>18.286674877773528</v>
      </c>
      <c r="AA30" s="83">
        <f xml:space="preserve"> IF( InpS!AA60, InpS!AA60, Z30 * ( 1 + AA$6 ) )</f>
        <v>18.652349951742835</v>
      </c>
      <c r="AB30" s="83">
        <f xml:space="preserve"> IF( InpS!AB60, InpS!AB60, AA30 * ( 1 + AB$6 ) )</f>
        <v>19.025337358906462</v>
      </c>
      <c r="AC30" s="83">
        <f xml:space="preserve"> IF( InpS!AC60, InpS!AC60, AB30 * ( 1 + AC$6 ) )</f>
        <v>19.405783322566325</v>
      </c>
      <c r="AD30" s="83">
        <f xml:space="preserve"> IF( InpS!AD60, InpS!AD60, AC30 * ( 1 + AD$6 ) )</f>
        <v>19.793836990023216</v>
      </c>
      <c r="AE30" s="83">
        <f xml:space="preserve"> IF( InpS!AE60, InpS!AE60, AD30 * ( 1 + AE$6 ) )</f>
        <v>20.189650491047434</v>
      </c>
      <c r="AF30" s="83">
        <f xml:space="preserve"> IF( InpS!AF60, InpS!AF60, AE30 * ( 1 + AF$6 ) )</f>
        <v>20.593378997518652</v>
      </c>
      <c r="AG30" s="83">
        <f xml:space="preserve"> IF( InpS!AG60, InpS!AG60, AF30 * ( 1 + AG$6 ) )</f>
        <v>21.005180784258378</v>
      </c>
      <c r="AH30" s="83">
        <f xml:space="preserve"> IF( InpS!AH60, InpS!AH60, AG30 * ( 1 + AH$6 ) )</f>
        <v>21.425217291078887</v>
      </c>
      <c r="AI30" s="83">
        <f xml:space="preserve"> IF( InpS!AI60, InpS!AI60, AH30 * ( 1 + AI$6 ) )</f>
        <v>21.853653186072918</v>
      </c>
      <c r="AJ30" s="83">
        <f xml:space="preserve"> IF( InpS!AJ60, InpS!AJ60, AI30 * ( 1 + AJ$6 ) )</f>
        <v>22.290656430168973</v>
      </c>
      <c r="AK30" s="83">
        <f xml:space="preserve"> IF( InpS!AK60, InpS!AK60, AJ30 * ( 1 + AK$6 ) )</f>
        <v>22.736398342977502</v>
      </c>
      <c r="AL30" s="83">
        <f xml:space="preserve"> IF( InpS!AL60, InpS!AL60, AK30 * ( 1 + AL$6 ) )</f>
        <v>23.191053669953831</v>
      </c>
      <c r="AM30" s="83">
        <f xml:space="preserve"> IF( InpS!AM60, InpS!AM60, AL30 * ( 1 + AM$6 ) )</f>
        <v>23.654800650904097</v>
      </c>
      <c r="AN30" s="83">
        <f xml:space="preserve"> IF( InpS!AN60, InpS!AN60, AM30 * ( 1 + AN$6 ) )</f>
        <v>24.127821089861108</v>
      </c>
      <c r="AO30" s="83">
        <f xml:space="preserve"> IF( InpS!AO60, InpS!AO60, AN30 * ( 1 + AO$6 ) )</f>
        <v>24.610300426357487</v>
      </c>
      <c r="AP30" s="83">
        <f xml:space="preserve"> IF( InpS!AP60, InpS!AP60, AO30 * ( 1 + AP$6 ) )</f>
        <v>25.102427808124055</v>
      </c>
      <c r="AQ30" s="83">
        <f xml:space="preserve"> IF( InpS!AQ60, InpS!AQ60, AP30 * ( 1 + AQ$6 ) )</f>
        <v>25.604396165241948</v>
      </c>
      <c r="AR30" s="83">
        <f xml:space="preserve"> IF( InpS!AR60, InpS!AR60, AQ30 * ( 1 + AR$6 ) )</f>
        <v>26.116402285777529</v>
      </c>
      <c r="AS30" s="83">
        <f xml:space="preserve"> IF( InpS!AS60, InpS!AS60, AR30 * ( 1 + AS$6 ) )</f>
        <v>26.638646892929788</v>
      </c>
      <c r="AT30" s="83">
        <f xml:space="preserve"> IF( InpS!AT60, InpS!AT60, AS30 * ( 1 + AT$6 ) )</f>
        <v>27.171334723720403</v>
      </c>
      <c r="AU30" s="83">
        <f xml:space="preserve"> IF( InpS!AU60, InpS!AU60, AT30 * ( 1 + AU$6 ) )</f>
        <v>27.714674609257376</v>
      </c>
      <c r="AV30" s="83">
        <f xml:space="preserve"> IF( InpS!AV60, InpS!AV60, AU30 * ( 1 + AV$6 ) )</f>
        <v>28.268879556603682</v>
      </c>
      <c r="AW30" s="83">
        <f xml:space="preserve"> IF( InpS!AW60, InpS!AW60, AV30 * ( 1 + AW$6 ) )</f>
        <v>28.834166832283028</v>
      </c>
      <c r="AX30" s="83">
        <f xml:space="preserve"> IF( InpS!AX60, InpS!AX60, AW30 * ( 1 + AX$6 ) )</f>
        <v>29.410758047455452</v>
      </c>
      <c r="AY30" s="83">
        <f xml:space="preserve"> IF( InpS!AY60, InpS!AY60, AX30 * ( 1 + AY$6 ) )</f>
        <v>29.998879244796175</v>
      </c>
      <c r="AZ30" s="83">
        <f xml:space="preserve"> IF( InpS!AZ60, InpS!AZ60, AY30 * ( 1 + AZ$6 ) )</f>
        <v>30.598760987111746</v>
      </c>
      <c r="BA30" s="83">
        <f xml:space="preserve"> IF( InpS!BA60, InpS!BA60, AZ30 * ( 1 + BA$6 ) )</f>
        <v>31.210638447728225</v>
      </c>
      <c r="BB30" s="83">
        <f xml:space="preserve"> IF( InpS!BB60, InpS!BB60, BA30 * ( 1 + BB$6 ) )</f>
        <v>31.834751502686849</v>
      </c>
      <c r="BC30" s="83">
        <f xml:space="preserve"> IF( InpS!BC60, InpS!BC60, BB30 * ( 1 + BC$6 ) )</f>
        <v>32.471344824783301</v>
      </c>
      <c r="BD30" s="83">
        <f xml:space="preserve"> IF( InpS!BD60, InpS!BD60, BC30 * ( 1 + BD$6 ) )</f>
        <v>33.120667979487479</v>
      </c>
      <c r="BE30" s="83">
        <f xml:space="preserve"> IF( InpS!BE60, InpS!BE60, BD30 * ( 1 + BE$6 ) )</f>
        <v>33.782975522781349</v>
      </c>
      <c r="BF30" s="83">
        <f xml:space="preserve"> IF( InpS!BF60, InpS!BF60, BE30 * ( 1 + BF$6 ) )</f>
        <v>34.458527100953255</v>
      </c>
      <c r="BG30" s="83">
        <f xml:space="preserve"> IF( InpS!BG60, InpS!BG60, BF30 * ( 1 + BG$6 ) )</f>
        <v>35.147587552387755</v>
      </c>
      <c r="BH30" s="83">
        <f xml:space="preserve"> IF( InpS!BH60, InpS!BH60, BG30 * ( 1 + BH$6 ) )</f>
        <v>35.850427011390977</v>
      </c>
      <c r="BI30" s="83">
        <f xml:space="preserve"> IF( InpS!BI60, InpS!BI60, BH30 * ( 1 + BI$6 ) )</f>
        <v>36.56732101409213</v>
      </c>
      <c r="BJ30" s="83">
        <f xml:space="preserve"> IF( InpS!BJ60, InpS!BJ60, BI30 * ( 1 + BJ$6 ) )</f>
        <v>37.298550606462705</v>
      </c>
      <c r="BK30" s="83">
        <f xml:space="preserve"> IF( InpS!BK60, InpS!BK60, BJ30 * ( 1 + BK$6 ) )</f>
        <v>38.044402454495717</v>
      </c>
      <c r="BL30" s="83">
        <f xml:space="preserve"> IF( InpS!BL60, InpS!BL60, BK30 * ( 1 + BL$6 ) )</f>
        <v>38.805168956588176</v>
      </c>
      <c r="BM30" s="83">
        <f xml:space="preserve"> IF( InpS!BM60, InpS!BM60, BL30 * ( 1 + BM$6 ) )</f>
        <v>39.581148358170864</v>
      </c>
      <c r="BN30" s="83">
        <f xml:space="preserve"> IF( InpS!BN60, InpS!BN60, BM30 * ( 1 + BN$6 ) )</f>
        <v>40.372644868630317</v>
      </c>
      <c r="BO30" s="83">
        <f xml:space="preserve"> IF( InpS!BO60, InpS!BO60, BN30 * ( 1 + BO$6 ) )</f>
        <v>41.179968780568892</v>
      </c>
      <c r="BP30" s="83">
        <f xml:space="preserve"> IF( InpS!BP60, InpS!BP60, BO30 * ( 1 + BP$6 ) )</f>
        <v>42.003436591449649</v>
      </c>
      <c r="BQ30" s="83">
        <f xml:space="preserve"> IF( InpS!BQ60, InpS!BQ60, BP30 * ( 1 + BQ$6 ) )</f>
        <v>42.843371127673741</v>
      </c>
      <c r="BR30" s="83">
        <f xml:space="preserve"> IF( InpS!BR60, InpS!BR60, BQ30 * ( 1 + BR$6 ) )</f>
        <v>43.70010167113896</v>
      </c>
      <c r="BS30" s="83">
        <f xml:space="preserve"> IF( InpS!BS60, InpS!BS60, BR30 * ( 1 + BS$6 ) )</f>
        <v>44.573964088329028</v>
      </c>
      <c r="BT30" s="83">
        <f xml:space="preserve"> IF( InpS!BT60, InpS!BT60, BS30 * ( 1 + BT$6 ) )</f>
        <v>45.465300961984298</v>
      </c>
      <c r="BU30" s="83">
        <f xml:space="preserve"> IF( InpS!BU60, InpS!BU60, BT30 * ( 1 + BU$6 ) )</f>
        <v>46.374461725405425</v>
      </c>
      <c r="BV30" s="83">
        <f xml:space="preserve"> IF( InpS!BV60, InpS!BV60, BU30 * ( 1 + BV$6 ) )</f>
        <v>47.301802799442676</v>
      </c>
      <c r="BW30" s="83">
        <f xml:space="preserve"> IF( InpS!BW60, InpS!BW60, BV30 * ( 1 + BW$6 ) )</f>
        <v>48.247687732224605</v>
      </c>
      <c r="BX30" s="83">
        <f xml:space="preserve"> IF( InpS!BX60, InpS!BX60, BW30 * ( 1 + BX$6 ) )</f>
        <v>49.212487341680855</v>
      </c>
      <c r="BY30" s="83">
        <f xml:space="preserve"> IF( InpS!BY60, InpS!BY60, BX30 * ( 1 + BY$6 ) )</f>
        <v>50.196579860914937</v>
      </c>
      <c r="BZ30" s="83">
        <f xml:space="preserve"> IF( InpS!BZ60, InpS!BZ60, BY30 * ( 1 + BZ$6 ) )</f>
        <v>51.200351086484034</v>
      </c>
      <c r="CA30" s="83">
        <f xml:space="preserve"> IF( InpS!CA60, InpS!CA60, BZ30 * ( 1 + CA$6 ) )</f>
        <v>52.224194529643896</v>
      </c>
      <c r="CB30" s="83">
        <f xml:space="preserve"> IF( InpS!CB60, InpS!CB60, CA30 * ( 1 + CB$6 ) )</f>
        <v>53.268511570618173</v>
      </c>
      <c r="CC30" s="83">
        <f xml:space="preserve"> IF( InpS!CC60, InpS!CC60, CB30 * ( 1 + CC$6 ) )</f>
        <v>54.333711615952623</v>
      </c>
      <c r="CD30" s="83">
        <f xml:space="preserve"> IF( InpS!CD60, InpS!CD60, CC30 * ( 1 + CD$6 ) )</f>
        <v>55.420212259015926</v>
      </c>
      <c r="CE30" s="83">
        <f xml:space="preserve"> IF( InpS!CE60, InpS!CE60, CD30 * ( 1 + CE$6 ) )</f>
        <v>56.528439443709978</v>
      </c>
      <c r="CF30" s="83">
        <f xml:space="preserve"> IF( InpS!CF60, InpS!CF60, CE30 * ( 1 + CF$6 ) )</f>
        <v>57.658827631453875</v>
      </c>
      <c r="CG30" s="83">
        <f xml:space="preserve"> IF( InpS!CG60, InpS!CG60, CF30 * ( 1 + CG$6 ) )</f>
        <v>58.811819971507035</v>
      </c>
      <c r="CH30" s="83">
        <f xml:space="preserve"> IF( InpS!CH60, InpS!CH60, CG30 * ( 1 + CH$6 ) )</f>
        <v>59.987868474698281</v>
      </c>
      <c r="CI30" s="83">
        <f xml:space="preserve"> IF( InpS!CI60, InpS!CI60, CH30 * ( 1 + CI$6 ) )</f>
        <v>61.187434190628878</v>
      </c>
      <c r="CJ30" s="83">
        <f xml:space="preserve"> IF( InpS!CJ60, InpS!CJ60, CI30 * ( 1 + CJ$6 ) )</f>
        <v>62.410987388419123</v>
      </c>
      <c r="CK30" s="83">
        <f xml:space="preserve"> IF( InpS!CK60, InpS!CK60, CJ30 * ( 1 + CK$6 ) )</f>
        <v>63.659007741069281</v>
      </c>
      <c r="CL30" s="83">
        <f xml:space="preserve"> IF( InpS!CL60, InpS!CL60, CK30 * ( 1 + CL$6 ) )</f>
        <v>64.931984513507118</v>
      </c>
      <c r="CM30" s="83">
        <f xml:space="preserve"> IF( InpS!CM60, InpS!CM60, CL30 * ( 1 + CM$6 ) )</f>
        <v>66.230416754395819</v>
      </c>
      <c r="CN30" s="83">
        <f xml:space="preserve"> IF( InpS!CN60, InpS!CN60, CM30 * ( 1 + CN$6 ) )</f>
        <v>67.554813491777438</v>
      </c>
      <c r="CO30" s="83">
        <f xml:space="preserve"> IF( InpS!CO60, InpS!CO60, CN30 * ( 1 + CO$6 ) )</f>
        <v>68.905693932628594</v>
      </c>
    </row>
    <row r="31" spans="1:93" outlineLevel="2" x14ac:dyDescent="0.2">
      <c r="B31" s="61"/>
      <c r="D31" s="39"/>
      <c r="E31" s="18" t="str">
        <f>InpS!E61</f>
        <v>Meter size 22 mm</v>
      </c>
      <c r="F31" s="18">
        <f>InpS!F61</f>
        <v>0</v>
      </c>
      <c r="G31" s="19">
        <f xml:space="preserve"> UserInput!G46</f>
        <v>0</v>
      </c>
      <c r="H31" s="358" t="str">
        <f>InpS!H61</f>
        <v>£</v>
      </c>
      <c r="I31" s="78" t="s">
        <v>483</v>
      </c>
      <c r="K31" s="83">
        <f xml:space="preserve"> IF( InpS!K61, InpS!K61, J31 * ( 1 + K$6 ) )</f>
        <v>8.92</v>
      </c>
      <c r="L31" s="83">
        <f xml:space="preserve"> IF( InpS!L61, InpS!L61, K31 * ( 1 + L$6 ) )</f>
        <v>10.119999999999999</v>
      </c>
      <c r="M31" s="83">
        <f xml:space="preserve"> IF( InpS!M61, InpS!M61, L31 * ( 1 + M$6 ) )</f>
        <v>11.48</v>
      </c>
      <c r="N31" s="83">
        <f xml:space="preserve"> IF( InpS!N61, InpS!N61, M31 * ( 1 + N$6 ) )</f>
        <v>13.03</v>
      </c>
      <c r="O31" s="83">
        <f xml:space="preserve"> IF( InpS!O61, InpS!O61, N31 * ( 1 + O$6 ) )</f>
        <v>14.79</v>
      </c>
      <c r="P31" s="83">
        <f xml:space="preserve"> IF( InpS!P61, InpS!P61, O31 * ( 1 + P$6 ) )</f>
        <v>15.05</v>
      </c>
      <c r="Q31" s="83">
        <f xml:space="preserve"> IF( InpS!Q61, InpS!Q61, P31 * ( 1 + Q$6 ) )</f>
        <v>15.32</v>
      </c>
      <c r="R31" s="83">
        <f xml:space="preserve"> IF( InpS!R61, InpS!R61, Q31 * ( 1 + R$6 ) )</f>
        <v>15.61</v>
      </c>
      <c r="S31" s="83">
        <f xml:space="preserve"> IF( InpS!S61, InpS!S61, R31 * ( 1 + S$6 ) )</f>
        <v>15.92</v>
      </c>
      <c r="T31" s="83">
        <f xml:space="preserve"> IF( InpS!T61, InpS!T61, S31 * ( 1 + T$6 ) )</f>
        <v>16.238349137637218</v>
      </c>
      <c r="U31" s="83">
        <f xml:space="preserve"> IF( InpS!U61, InpS!U61, T31 * ( 1 + U$6 ) )</f>
        <v>16.563064240942424</v>
      </c>
      <c r="V31" s="83">
        <f xml:space="preserve"> IF( InpS!V61, InpS!V61, U31 * ( 1 + V$6 ) )</f>
        <v>16.894272608890532</v>
      </c>
      <c r="W31" s="83">
        <f xml:space="preserve"> IF( InpS!W61, InpS!W61, V31 * ( 1 + W$6 ) )</f>
        <v>17.232104086029249</v>
      </c>
      <c r="X31" s="83">
        <f xml:space="preserve"> IF( InpS!X61, InpS!X61, W31 * ( 1 + X$6 ) )</f>
        <v>17.576691113382402</v>
      </c>
      <c r="Y31" s="83">
        <f xml:space="preserve"> IF( InpS!Y61, InpS!Y61, X31 * ( 1 + Y$6 ) )</f>
        <v>17.928168780371163</v>
      </c>
      <c r="Z31" s="83">
        <f xml:space="preserve"> IF( InpS!Z61, InpS!Z61, Y31 * ( 1 + Z$6 ) )</f>
        <v>18.286674877773528</v>
      </c>
      <c r="AA31" s="83">
        <f xml:space="preserve"> IF( InpS!AA61, InpS!AA61, Z31 * ( 1 + AA$6 ) )</f>
        <v>18.652349951742835</v>
      </c>
      <c r="AB31" s="83">
        <f xml:space="preserve"> IF( InpS!AB61, InpS!AB61, AA31 * ( 1 + AB$6 ) )</f>
        <v>19.025337358906462</v>
      </c>
      <c r="AC31" s="83">
        <f xml:space="preserve"> IF( InpS!AC61, InpS!AC61, AB31 * ( 1 + AC$6 ) )</f>
        <v>19.405783322566325</v>
      </c>
      <c r="AD31" s="83">
        <f xml:space="preserve"> IF( InpS!AD61, InpS!AD61, AC31 * ( 1 + AD$6 ) )</f>
        <v>19.793836990023216</v>
      </c>
      <c r="AE31" s="83">
        <f xml:space="preserve"> IF( InpS!AE61, InpS!AE61, AD31 * ( 1 + AE$6 ) )</f>
        <v>20.189650491047434</v>
      </c>
      <c r="AF31" s="83">
        <f xml:space="preserve"> IF( InpS!AF61, InpS!AF61, AE31 * ( 1 + AF$6 ) )</f>
        <v>20.593378997518652</v>
      </c>
      <c r="AG31" s="83">
        <f xml:space="preserve"> IF( InpS!AG61, InpS!AG61, AF31 * ( 1 + AG$6 ) )</f>
        <v>21.005180784258378</v>
      </c>
      <c r="AH31" s="83">
        <f xml:space="preserve"> IF( InpS!AH61, InpS!AH61, AG31 * ( 1 + AH$6 ) )</f>
        <v>21.425217291078887</v>
      </c>
      <c r="AI31" s="83">
        <f xml:space="preserve"> IF( InpS!AI61, InpS!AI61, AH31 * ( 1 + AI$6 ) )</f>
        <v>21.853653186072918</v>
      </c>
      <c r="AJ31" s="83">
        <f xml:space="preserve"> IF( InpS!AJ61, InpS!AJ61, AI31 * ( 1 + AJ$6 ) )</f>
        <v>22.290656430168973</v>
      </c>
      <c r="AK31" s="83">
        <f xml:space="preserve"> IF( InpS!AK61, InpS!AK61, AJ31 * ( 1 + AK$6 ) )</f>
        <v>22.736398342977502</v>
      </c>
      <c r="AL31" s="83">
        <f xml:space="preserve"> IF( InpS!AL61, InpS!AL61, AK31 * ( 1 + AL$6 ) )</f>
        <v>23.191053669953831</v>
      </c>
      <c r="AM31" s="83">
        <f xml:space="preserve"> IF( InpS!AM61, InpS!AM61, AL31 * ( 1 + AM$6 ) )</f>
        <v>23.654800650904097</v>
      </c>
      <c r="AN31" s="83">
        <f xml:space="preserve"> IF( InpS!AN61, InpS!AN61, AM31 * ( 1 + AN$6 ) )</f>
        <v>24.127821089861108</v>
      </c>
      <c r="AO31" s="83">
        <f xml:space="preserve"> IF( InpS!AO61, InpS!AO61, AN31 * ( 1 + AO$6 ) )</f>
        <v>24.610300426357487</v>
      </c>
      <c r="AP31" s="83">
        <f xml:space="preserve"> IF( InpS!AP61, InpS!AP61, AO31 * ( 1 + AP$6 ) )</f>
        <v>25.102427808124055</v>
      </c>
      <c r="AQ31" s="83">
        <f xml:space="preserve"> IF( InpS!AQ61, InpS!AQ61, AP31 * ( 1 + AQ$6 ) )</f>
        <v>25.604396165241948</v>
      </c>
      <c r="AR31" s="83">
        <f xml:space="preserve"> IF( InpS!AR61, InpS!AR61, AQ31 * ( 1 + AR$6 ) )</f>
        <v>26.116402285777529</v>
      </c>
      <c r="AS31" s="83">
        <f xml:space="preserve"> IF( InpS!AS61, InpS!AS61, AR31 * ( 1 + AS$6 ) )</f>
        <v>26.638646892929788</v>
      </c>
      <c r="AT31" s="83">
        <f xml:space="preserve"> IF( InpS!AT61, InpS!AT61, AS31 * ( 1 + AT$6 ) )</f>
        <v>27.171334723720403</v>
      </c>
      <c r="AU31" s="83">
        <f xml:space="preserve"> IF( InpS!AU61, InpS!AU61, AT31 * ( 1 + AU$6 ) )</f>
        <v>27.714674609257376</v>
      </c>
      <c r="AV31" s="83">
        <f xml:space="preserve"> IF( InpS!AV61, InpS!AV61, AU31 * ( 1 + AV$6 ) )</f>
        <v>28.268879556603682</v>
      </c>
      <c r="AW31" s="83">
        <f xml:space="preserve"> IF( InpS!AW61, InpS!AW61, AV31 * ( 1 + AW$6 ) )</f>
        <v>28.834166832283028</v>
      </c>
      <c r="AX31" s="83">
        <f xml:space="preserve"> IF( InpS!AX61, InpS!AX61, AW31 * ( 1 + AX$6 ) )</f>
        <v>29.410758047455452</v>
      </c>
      <c r="AY31" s="83">
        <f xml:space="preserve"> IF( InpS!AY61, InpS!AY61, AX31 * ( 1 + AY$6 ) )</f>
        <v>29.998879244796175</v>
      </c>
      <c r="AZ31" s="83">
        <f xml:space="preserve"> IF( InpS!AZ61, InpS!AZ61, AY31 * ( 1 + AZ$6 ) )</f>
        <v>30.598760987111746</v>
      </c>
      <c r="BA31" s="83">
        <f xml:space="preserve"> IF( InpS!BA61, InpS!BA61, AZ31 * ( 1 + BA$6 ) )</f>
        <v>31.210638447728225</v>
      </c>
      <c r="BB31" s="83">
        <f xml:space="preserve"> IF( InpS!BB61, InpS!BB61, BA31 * ( 1 + BB$6 ) )</f>
        <v>31.834751502686849</v>
      </c>
      <c r="BC31" s="83">
        <f xml:space="preserve"> IF( InpS!BC61, InpS!BC61, BB31 * ( 1 + BC$6 ) )</f>
        <v>32.471344824783301</v>
      </c>
      <c r="BD31" s="83">
        <f xml:space="preserve"> IF( InpS!BD61, InpS!BD61, BC31 * ( 1 + BD$6 ) )</f>
        <v>33.120667979487479</v>
      </c>
      <c r="BE31" s="83">
        <f xml:space="preserve"> IF( InpS!BE61, InpS!BE61, BD31 * ( 1 + BE$6 ) )</f>
        <v>33.782975522781349</v>
      </c>
      <c r="BF31" s="83">
        <f xml:space="preserve"> IF( InpS!BF61, InpS!BF61, BE31 * ( 1 + BF$6 ) )</f>
        <v>34.458527100953255</v>
      </c>
      <c r="BG31" s="83">
        <f xml:space="preserve"> IF( InpS!BG61, InpS!BG61, BF31 * ( 1 + BG$6 ) )</f>
        <v>35.147587552387755</v>
      </c>
      <c r="BH31" s="83">
        <f xml:space="preserve"> IF( InpS!BH61, InpS!BH61, BG31 * ( 1 + BH$6 ) )</f>
        <v>35.850427011390977</v>
      </c>
      <c r="BI31" s="83">
        <f xml:space="preserve"> IF( InpS!BI61, InpS!BI61, BH31 * ( 1 + BI$6 ) )</f>
        <v>36.56732101409213</v>
      </c>
      <c r="BJ31" s="83">
        <f xml:space="preserve"> IF( InpS!BJ61, InpS!BJ61, BI31 * ( 1 + BJ$6 ) )</f>
        <v>37.298550606462705</v>
      </c>
      <c r="BK31" s="83">
        <f xml:space="preserve"> IF( InpS!BK61, InpS!BK61, BJ31 * ( 1 + BK$6 ) )</f>
        <v>38.044402454495717</v>
      </c>
      <c r="BL31" s="83">
        <f xml:space="preserve"> IF( InpS!BL61, InpS!BL61, BK31 * ( 1 + BL$6 ) )</f>
        <v>38.805168956588176</v>
      </c>
      <c r="BM31" s="83">
        <f xml:space="preserve"> IF( InpS!BM61, InpS!BM61, BL31 * ( 1 + BM$6 ) )</f>
        <v>39.581148358170864</v>
      </c>
      <c r="BN31" s="83">
        <f xml:space="preserve"> IF( InpS!BN61, InpS!BN61, BM31 * ( 1 + BN$6 ) )</f>
        <v>40.372644868630317</v>
      </c>
      <c r="BO31" s="83">
        <f xml:space="preserve"> IF( InpS!BO61, InpS!BO61, BN31 * ( 1 + BO$6 ) )</f>
        <v>41.179968780568892</v>
      </c>
      <c r="BP31" s="83">
        <f xml:space="preserve"> IF( InpS!BP61, InpS!BP61, BO31 * ( 1 + BP$6 ) )</f>
        <v>42.003436591449649</v>
      </c>
      <c r="BQ31" s="83">
        <f xml:space="preserve"> IF( InpS!BQ61, InpS!BQ61, BP31 * ( 1 + BQ$6 ) )</f>
        <v>42.843371127673741</v>
      </c>
      <c r="BR31" s="83">
        <f xml:space="preserve"> IF( InpS!BR61, InpS!BR61, BQ31 * ( 1 + BR$6 ) )</f>
        <v>43.70010167113896</v>
      </c>
      <c r="BS31" s="83">
        <f xml:space="preserve"> IF( InpS!BS61, InpS!BS61, BR31 * ( 1 + BS$6 ) )</f>
        <v>44.573964088329028</v>
      </c>
      <c r="BT31" s="83">
        <f xml:space="preserve"> IF( InpS!BT61, InpS!BT61, BS31 * ( 1 + BT$6 ) )</f>
        <v>45.465300961984298</v>
      </c>
      <c r="BU31" s="83">
        <f xml:space="preserve"> IF( InpS!BU61, InpS!BU61, BT31 * ( 1 + BU$6 ) )</f>
        <v>46.374461725405425</v>
      </c>
      <c r="BV31" s="83">
        <f xml:space="preserve"> IF( InpS!BV61, InpS!BV61, BU31 * ( 1 + BV$6 ) )</f>
        <v>47.301802799442676</v>
      </c>
      <c r="BW31" s="83">
        <f xml:space="preserve"> IF( InpS!BW61, InpS!BW61, BV31 * ( 1 + BW$6 ) )</f>
        <v>48.247687732224605</v>
      </c>
      <c r="BX31" s="83">
        <f xml:space="preserve"> IF( InpS!BX61, InpS!BX61, BW31 * ( 1 + BX$6 ) )</f>
        <v>49.212487341680855</v>
      </c>
      <c r="BY31" s="83">
        <f xml:space="preserve"> IF( InpS!BY61, InpS!BY61, BX31 * ( 1 + BY$6 ) )</f>
        <v>50.196579860914937</v>
      </c>
      <c r="BZ31" s="83">
        <f xml:space="preserve"> IF( InpS!BZ61, InpS!BZ61, BY31 * ( 1 + BZ$6 ) )</f>
        <v>51.200351086484034</v>
      </c>
      <c r="CA31" s="83">
        <f xml:space="preserve"> IF( InpS!CA61, InpS!CA61, BZ31 * ( 1 + CA$6 ) )</f>
        <v>52.224194529643896</v>
      </c>
      <c r="CB31" s="83">
        <f xml:space="preserve"> IF( InpS!CB61, InpS!CB61, CA31 * ( 1 + CB$6 ) )</f>
        <v>53.268511570618173</v>
      </c>
      <c r="CC31" s="83">
        <f xml:space="preserve"> IF( InpS!CC61, InpS!CC61, CB31 * ( 1 + CC$6 ) )</f>
        <v>54.333711615952623</v>
      </c>
      <c r="CD31" s="83">
        <f xml:space="preserve"> IF( InpS!CD61, InpS!CD61, CC31 * ( 1 + CD$6 ) )</f>
        <v>55.420212259015926</v>
      </c>
      <c r="CE31" s="83">
        <f xml:space="preserve"> IF( InpS!CE61, InpS!CE61, CD31 * ( 1 + CE$6 ) )</f>
        <v>56.528439443709978</v>
      </c>
      <c r="CF31" s="83">
        <f xml:space="preserve"> IF( InpS!CF61, InpS!CF61, CE31 * ( 1 + CF$6 ) )</f>
        <v>57.658827631453875</v>
      </c>
      <c r="CG31" s="83">
        <f xml:space="preserve"> IF( InpS!CG61, InpS!CG61, CF31 * ( 1 + CG$6 ) )</f>
        <v>58.811819971507035</v>
      </c>
      <c r="CH31" s="83">
        <f xml:space="preserve"> IF( InpS!CH61, InpS!CH61, CG31 * ( 1 + CH$6 ) )</f>
        <v>59.987868474698281</v>
      </c>
      <c r="CI31" s="83">
        <f xml:space="preserve"> IF( InpS!CI61, InpS!CI61, CH31 * ( 1 + CI$6 ) )</f>
        <v>61.187434190628878</v>
      </c>
      <c r="CJ31" s="83">
        <f xml:space="preserve"> IF( InpS!CJ61, InpS!CJ61, CI31 * ( 1 + CJ$6 ) )</f>
        <v>62.410987388419123</v>
      </c>
      <c r="CK31" s="83">
        <f xml:space="preserve"> IF( InpS!CK61, InpS!CK61, CJ31 * ( 1 + CK$6 ) )</f>
        <v>63.659007741069281</v>
      </c>
      <c r="CL31" s="83">
        <f xml:space="preserve"> IF( InpS!CL61, InpS!CL61, CK31 * ( 1 + CL$6 ) )</f>
        <v>64.931984513507118</v>
      </c>
      <c r="CM31" s="83">
        <f xml:space="preserve"> IF( InpS!CM61, InpS!CM61, CL31 * ( 1 + CM$6 ) )</f>
        <v>66.230416754395819</v>
      </c>
      <c r="CN31" s="83">
        <f xml:space="preserve"> IF( InpS!CN61, InpS!CN61, CM31 * ( 1 + CN$6 ) )</f>
        <v>67.554813491777438</v>
      </c>
      <c r="CO31" s="83">
        <f xml:space="preserve"> IF( InpS!CO61, InpS!CO61, CN31 * ( 1 + CO$6 ) )</f>
        <v>68.905693932628594</v>
      </c>
    </row>
    <row r="32" spans="1:93" outlineLevel="2" x14ac:dyDescent="0.2">
      <c r="B32" s="61"/>
      <c r="D32" s="39"/>
      <c r="E32" s="18" t="str">
        <f>InpS!E62</f>
        <v>Meter size 28 mm</v>
      </c>
      <c r="F32" s="18">
        <f>InpS!F62</f>
        <v>0</v>
      </c>
      <c r="G32" s="19">
        <f xml:space="preserve"> UserInput!G47</f>
        <v>0</v>
      </c>
      <c r="H32" s="358" t="str">
        <f>InpS!H62</f>
        <v>£</v>
      </c>
      <c r="I32" s="78" t="s">
        <v>400</v>
      </c>
      <c r="K32" s="83">
        <f xml:space="preserve"> IF( InpS!K62, InpS!K62, J32 * ( 1 + K$6 ) )</f>
        <v>14.73</v>
      </c>
      <c r="L32" s="83">
        <f xml:space="preserve"> IF( InpS!L62, InpS!L62, K32 * ( 1 + L$6 ) )</f>
        <v>14.75</v>
      </c>
      <c r="M32" s="83">
        <f xml:space="preserve"> IF( InpS!M62, InpS!M62, L32 * ( 1 + M$6 ) )</f>
        <v>14.76</v>
      </c>
      <c r="N32" s="83">
        <f xml:space="preserve"> IF( InpS!N62, InpS!N62, M32 * ( 1 + N$6 ) )</f>
        <v>14.77</v>
      </c>
      <c r="O32" s="83">
        <f xml:space="preserve"> IF( InpS!O62, InpS!O62, N32 * ( 1 + O$6 ) )</f>
        <v>14.79</v>
      </c>
      <c r="P32" s="83">
        <f xml:space="preserve"> IF( InpS!P62, InpS!P62, O32 * ( 1 + P$6 ) )</f>
        <v>15.05</v>
      </c>
      <c r="Q32" s="83">
        <f xml:space="preserve"> IF( InpS!Q62, InpS!Q62, P32 * ( 1 + Q$6 ) )</f>
        <v>15.32</v>
      </c>
      <c r="R32" s="83">
        <f xml:space="preserve"> IF( InpS!R62, InpS!R62, Q32 * ( 1 + R$6 ) )</f>
        <v>15.61</v>
      </c>
      <c r="S32" s="83">
        <f xml:space="preserve"> IF( InpS!S62, InpS!S62, R32 * ( 1 + S$6 ) )</f>
        <v>15.92</v>
      </c>
      <c r="T32" s="83">
        <f xml:space="preserve"> IF( InpS!T62, InpS!T62, S32 * ( 1 + T$6 ) )</f>
        <v>16.238349137637218</v>
      </c>
      <c r="U32" s="83">
        <f xml:space="preserve"> IF( InpS!U62, InpS!U62, T32 * ( 1 + U$6 ) )</f>
        <v>16.563064240942424</v>
      </c>
      <c r="V32" s="83">
        <f xml:space="preserve"> IF( InpS!V62, InpS!V62, U32 * ( 1 + V$6 ) )</f>
        <v>16.894272608890532</v>
      </c>
      <c r="W32" s="83">
        <f xml:space="preserve"> IF( InpS!W62, InpS!W62, V32 * ( 1 + W$6 ) )</f>
        <v>17.232104086029249</v>
      </c>
      <c r="X32" s="83">
        <f xml:space="preserve"> IF( InpS!X62, InpS!X62, W32 * ( 1 + X$6 ) )</f>
        <v>17.576691113382402</v>
      </c>
      <c r="Y32" s="83">
        <f xml:space="preserve"> IF( InpS!Y62, InpS!Y62, X32 * ( 1 + Y$6 ) )</f>
        <v>17.928168780371163</v>
      </c>
      <c r="Z32" s="83">
        <f xml:space="preserve"> IF( InpS!Z62, InpS!Z62, Y32 * ( 1 + Z$6 ) )</f>
        <v>18.286674877773528</v>
      </c>
      <c r="AA32" s="83">
        <f xml:space="preserve"> IF( InpS!AA62, InpS!AA62, Z32 * ( 1 + AA$6 ) )</f>
        <v>18.652349951742835</v>
      </c>
      <c r="AB32" s="83">
        <f xml:space="preserve"> IF( InpS!AB62, InpS!AB62, AA32 * ( 1 + AB$6 ) )</f>
        <v>19.025337358906462</v>
      </c>
      <c r="AC32" s="83">
        <f xml:space="preserve"> IF( InpS!AC62, InpS!AC62, AB32 * ( 1 + AC$6 ) )</f>
        <v>19.405783322566325</v>
      </c>
      <c r="AD32" s="83">
        <f xml:space="preserve"> IF( InpS!AD62, InpS!AD62, AC32 * ( 1 + AD$6 ) )</f>
        <v>19.793836990023216</v>
      </c>
      <c r="AE32" s="83">
        <f xml:space="preserve"> IF( InpS!AE62, InpS!AE62, AD32 * ( 1 + AE$6 ) )</f>
        <v>20.189650491047434</v>
      </c>
      <c r="AF32" s="83">
        <f xml:space="preserve"> IF( InpS!AF62, InpS!AF62, AE32 * ( 1 + AF$6 ) )</f>
        <v>20.593378997518652</v>
      </c>
      <c r="AG32" s="83">
        <f xml:space="preserve"> IF( InpS!AG62, InpS!AG62, AF32 * ( 1 + AG$6 ) )</f>
        <v>21.005180784258378</v>
      </c>
      <c r="AH32" s="83">
        <f xml:space="preserve"> IF( InpS!AH62, InpS!AH62, AG32 * ( 1 + AH$6 ) )</f>
        <v>21.425217291078887</v>
      </c>
      <c r="AI32" s="83">
        <f xml:space="preserve"> IF( InpS!AI62, InpS!AI62, AH32 * ( 1 + AI$6 ) )</f>
        <v>21.853653186072918</v>
      </c>
      <c r="AJ32" s="83">
        <f xml:space="preserve"> IF( InpS!AJ62, InpS!AJ62, AI32 * ( 1 + AJ$6 ) )</f>
        <v>22.290656430168973</v>
      </c>
      <c r="AK32" s="83">
        <f xml:space="preserve"> IF( InpS!AK62, InpS!AK62, AJ32 * ( 1 + AK$6 ) )</f>
        <v>22.736398342977502</v>
      </c>
      <c r="AL32" s="83">
        <f xml:space="preserve"> IF( InpS!AL62, InpS!AL62, AK32 * ( 1 + AL$6 ) )</f>
        <v>23.191053669953831</v>
      </c>
      <c r="AM32" s="83">
        <f xml:space="preserve"> IF( InpS!AM62, InpS!AM62, AL32 * ( 1 + AM$6 ) )</f>
        <v>23.654800650904097</v>
      </c>
      <c r="AN32" s="83">
        <f xml:space="preserve"> IF( InpS!AN62, InpS!AN62, AM32 * ( 1 + AN$6 ) )</f>
        <v>24.127821089861108</v>
      </c>
      <c r="AO32" s="83">
        <f xml:space="preserve"> IF( InpS!AO62, InpS!AO62, AN32 * ( 1 + AO$6 ) )</f>
        <v>24.610300426357487</v>
      </c>
      <c r="AP32" s="83">
        <f xml:space="preserve"> IF( InpS!AP62, InpS!AP62, AO32 * ( 1 + AP$6 ) )</f>
        <v>25.102427808124055</v>
      </c>
      <c r="AQ32" s="83">
        <f xml:space="preserve"> IF( InpS!AQ62, InpS!AQ62, AP32 * ( 1 + AQ$6 ) )</f>
        <v>25.604396165241948</v>
      </c>
      <c r="AR32" s="83">
        <f xml:space="preserve"> IF( InpS!AR62, InpS!AR62, AQ32 * ( 1 + AR$6 ) )</f>
        <v>26.116402285777529</v>
      </c>
      <c r="AS32" s="83">
        <f xml:space="preserve"> IF( InpS!AS62, InpS!AS62, AR32 * ( 1 + AS$6 ) )</f>
        <v>26.638646892929788</v>
      </c>
      <c r="AT32" s="83">
        <f xml:space="preserve"> IF( InpS!AT62, InpS!AT62, AS32 * ( 1 + AT$6 ) )</f>
        <v>27.171334723720403</v>
      </c>
      <c r="AU32" s="83">
        <f xml:space="preserve"> IF( InpS!AU62, InpS!AU62, AT32 * ( 1 + AU$6 ) )</f>
        <v>27.714674609257376</v>
      </c>
      <c r="AV32" s="83">
        <f xml:space="preserve"> IF( InpS!AV62, InpS!AV62, AU32 * ( 1 + AV$6 ) )</f>
        <v>28.268879556603682</v>
      </c>
      <c r="AW32" s="83">
        <f xml:space="preserve"> IF( InpS!AW62, InpS!AW62, AV32 * ( 1 + AW$6 ) )</f>
        <v>28.834166832283028</v>
      </c>
      <c r="AX32" s="83">
        <f xml:space="preserve"> IF( InpS!AX62, InpS!AX62, AW32 * ( 1 + AX$6 ) )</f>
        <v>29.410758047455452</v>
      </c>
      <c r="AY32" s="83">
        <f xml:space="preserve"> IF( InpS!AY62, InpS!AY62, AX32 * ( 1 + AY$6 ) )</f>
        <v>29.998879244796175</v>
      </c>
      <c r="AZ32" s="83">
        <f xml:space="preserve"> IF( InpS!AZ62, InpS!AZ62, AY32 * ( 1 + AZ$6 ) )</f>
        <v>30.598760987111746</v>
      </c>
      <c r="BA32" s="83">
        <f xml:space="preserve"> IF( InpS!BA62, InpS!BA62, AZ32 * ( 1 + BA$6 ) )</f>
        <v>31.210638447728225</v>
      </c>
      <c r="BB32" s="83">
        <f xml:space="preserve"> IF( InpS!BB62, InpS!BB62, BA32 * ( 1 + BB$6 ) )</f>
        <v>31.834751502686849</v>
      </c>
      <c r="BC32" s="83">
        <f xml:space="preserve"> IF( InpS!BC62, InpS!BC62, BB32 * ( 1 + BC$6 ) )</f>
        <v>32.471344824783301</v>
      </c>
      <c r="BD32" s="83">
        <f xml:space="preserve"> IF( InpS!BD62, InpS!BD62, BC32 * ( 1 + BD$6 ) )</f>
        <v>33.120667979487479</v>
      </c>
      <c r="BE32" s="83">
        <f xml:space="preserve"> IF( InpS!BE62, InpS!BE62, BD32 * ( 1 + BE$6 ) )</f>
        <v>33.782975522781349</v>
      </c>
      <c r="BF32" s="83">
        <f xml:space="preserve"> IF( InpS!BF62, InpS!BF62, BE32 * ( 1 + BF$6 ) )</f>
        <v>34.458527100953255</v>
      </c>
      <c r="BG32" s="83">
        <f xml:space="preserve"> IF( InpS!BG62, InpS!BG62, BF32 * ( 1 + BG$6 ) )</f>
        <v>35.147587552387755</v>
      </c>
      <c r="BH32" s="83">
        <f xml:space="preserve"> IF( InpS!BH62, InpS!BH62, BG32 * ( 1 + BH$6 ) )</f>
        <v>35.850427011390977</v>
      </c>
      <c r="BI32" s="83">
        <f xml:space="preserve"> IF( InpS!BI62, InpS!BI62, BH32 * ( 1 + BI$6 ) )</f>
        <v>36.56732101409213</v>
      </c>
      <c r="BJ32" s="83">
        <f xml:space="preserve"> IF( InpS!BJ62, InpS!BJ62, BI32 * ( 1 + BJ$6 ) )</f>
        <v>37.298550606462705</v>
      </c>
      <c r="BK32" s="83">
        <f xml:space="preserve"> IF( InpS!BK62, InpS!BK62, BJ32 * ( 1 + BK$6 ) )</f>
        <v>38.044402454495717</v>
      </c>
      <c r="BL32" s="83">
        <f xml:space="preserve"> IF( InpS!BL62, InpS!BL62, BK32 * ( 1 + BL$6 ) )</f>
        <v>38.805168956588176</v>
      </c>
      <c r="BM32" s="83">
        <f xml:space="preserve"> IF( InpS!BM62, InpS!BM62, BL32 * ( 1 + BM$6 ) )</f>
        <v>39.581148358170864</v>
      </c>
      <c r="BN32" s="83">
        <f xml:space="preserve"> IF( InpS!BN62, InpS!BN62, BM32 * ( 1 + BN$6 ) )</f>
        <v>40.372644868630317</v>
      </c>
      <c r="BO32" s="83">
        <f xml:space="preserve"> IF( InpS!BO62, InpS!BO62, BN32 * ( 1 + BO$6 ) )</f>
        <v>41.179968780568892</v>
      </c>
      <c r="BP32" s="83">
        <f xml:space="preserve"> IF( InpS!BP62, InpS!BP62, BO32 * ( 1 + BP$6 ) )</f>
        <v>42.003436591449649</v>
      </c>
      <c r="BQ32" s="83">
        <f xml:space="preserve"> IF( InpS!BQ62, InpS!BQ62, BP32 * ( 1 + BQ$6 ) )</f>
        <v>42.843371127673741</v>
      </c>
      <c r="BR32" s="83">
        <f xml:space="preserve"> IF( InpS!BR62, InpS!BR62, BQ32 * ( 1 + BR$6 ) )</f>
        <v>43.70010167113896</v>
      </c>
      <c r="BS32" s="83">
        <f xml:space="preserve"> IF( InpS!BS62, InpS!BS62, BR32 * ( 1 + BS$6 ) )</f>
        <v>44.573964088329028</v>
      </c>
      <c r="BT32" s="83">
        <f xml:space="preserve"> IF( InpS!BT62, InpS!BT62, BS32 * ( 1 + BT$6 ) )</f>
        <v>45.465300961984298</v>
      </c>
      <c r="BU32" s="83">
        <f xml:space="preserve"> IF( InpS!BU62, InpS!BU62, BT32 * ( 1 + BU$6 ) )</f>
        <v>46.374461725405425</v>
      </c>
      <c r="BV32" s="83">
        <f xml:space="preserve"> IF( InpS!BV62, InpS!BV62, BU32 * ( 1 + BV$6 ) )</f>
        <v>47.301802799442676</v>
      </c>
      <c r="BW32" s="83">
        <f xml:space="preserve"> IF( InpS!BW62, InpS!BW62, BV32 * ( 1 + BW$6 ) )</f>
        <v>48.247687732224605</v>
      </c>
      <c r="BX32" s="83">
        <f xml:space="preserve"> IF( InpS!BX62, InpS!BX62, BW32 * ( 1 + BX$6 ) )</f>
        <v>49.212487341680855</v>
      </c>
      <c r="BY32" s="83">
        <f xml:space="preserve"> IF( InpS!BY62, InpS!BY62, BX32 * ( 1 + BY$6 ) )</f>
        <v>50.196579860914937</v>
      </c>
      <c r="BZ32" s="83">
        <f xml:space="preserve"> IF( InpS!BZ62, InpS!BZ62, BY32 * ( 1 + BZ$6 ) )</f>
        <v>51.200351086484034</v>
      </c>
      <c r="CA32" s="83">
        <f xml:space="preserve"> IF( InpS!CA62, InpS!CA62, BZ32 * ( 1 + CA$6 ) )</f>
        <v>52.224194529643896</v>
      </c>
      <c r="CB32" s="83">
        <f xml:space="preserve"> IF( InpS!CB62, InpS!CB62, CA32 * ( 1 + CB$6 ) )</f>
        <v>53.268511570618173</v>
      </c>
      <c r="CC32" s="83">
        <f xml:space="preserve"> IF( InpS!CC62, InpS!CC62, CB32 * ( 1 + CC$6 ) )</f>
        <v>54.333711615952623</v>
      </c>
      <c r="CD32" s="83">
        <f xml:space="preserve"> IF( InpS!CD62, InpS!CD62, CC32 * ( 1 + CD$6 ) )</f>
        <v>55.420212259015926</v>
      </c>
      <c r="CE32" s="83">
        <f xml:space="preserve"> IF( InpS!CE62, InpS!CE62, CD32 * ( 1 + CE$6 ) )</f>
        <v>56.528439443709978</v>
      </c>
      <c r="CF32" s="83">
        <f xml:space="preserve"> IF( InpS!CF62, InpS!CF62, CE32 * ( 1 + CF$6 ) )</f>
        <v>57.658827631453875</v>
      </c>
      <c r="CG32" s="83">
        <f xml:space="preserve"> IF( InpS!CG62, InpS!CG62, CF32 * ( 1 + CG$6 ) )</f>
        <v>58.811819971507035</v>
      </c>
      <c r="CH32" s="83">
        <f xml:space="preserve"> IF( InpS!CH62, InpS!CH62, CG32 * ( 1 + CH$6 ) )</f>
        <v>59.987868474698281</v>
      </c>
      <c r="CI32" s="83">
        <f xml:space="preserve"> IF( InpS!CI62, InpS!CI62, CH32 * ( 1 + CI$6 ) )</f>
        <v>61.187434190628878</v>
      </c>
      <c r="CJ32" s="83">
        <f xml:space="preserve"> IF( InpS!CJ62, InpS!CJ62, CI32 * ( 1 + CJ$6 ) )</f>
        <v>62.410987388419123</v>
      </c>
      <c r="CK32" s="83">
        <f xml:space="preserve"> IF( InpS!CK62, InpS!CK62, CJ32 * ( 1 + CK$6 ) )</f>
        <v>63.659007741069281</v>
      </c>
      <c r="CL32" s="83">
        <f xml:space="preserve"> IF( InpS!CL62, InpS!CL62, CK32 * ( 1 + CL$6 ) )</f>
        <v>64.931984513507118</v>
      </c>
      <c r="CM32" s="83">
        <f xml:space="preserve"> IF( InpS!CM62, InpS!CM62, CL32 * ( 1 + CM$6 ) )</f>
        <v>66.230416754395819</v>
      </c>
      <c r="CN32" s="83">
        <f xml:space="preserve"> IF( InpS!CN62, InpS!CN62, CM32 * ( 1 + CN$6 ) )</f>
        <v>67.554813491777438</v>
      </c>
      <c r="CO32" s="83">
        <f xml:space="preserve"> IF( InpS!CO62, InpS!CO62, CN32 * ( 1 + CO$6 ) )</f>
        <v>68.905693932628594</v>
      </c>
    </row>
    <row r="33" spans="2:93" outlineLevel="2" x14ac:dyDescent="0.2">
      <c r="B33" s="61"/>
      <c r="D33" s="39"/>
      <c r="E33" s="18" t="str">
        <f>InpS!E63</f>
        <v>Meter size 42 mm</v>
      </c>
      <c r="F33" s="18">
        <f>InpS!F63</f>
        <v>0</v>
      </c>
      <c r="G33" s="19">
        <f xml:space="preserve"> UserInput!G48</f>
        <v>0</v>
      </c>
      <c r="H33" s="358" t="str">
        <f>InpS!H63</f>
        <v>£</v>
      </c>
      <c r="I33" s="78" t="s">
        <v>46</v>
      </c>
      <c r="K33" s="83">
        <f xml:space="preserve"> IF( InpS!K63, InpS!K63, J33 * ( 1 + K$6 ) )</f>
        <v>29.69</v>
      </c>
      <c r="L33" s="83">
        <f xml:space="preserve"> IF( InpS!L63, InpS!L63, K33 * ( 1 + L$6 ) )</f>
        <v>32.979999999999997</v>
      </c>
      <c r="M33" s="83">
        <f xml:space="preserve"> IF( InpS!M63, InpS!M63, L33 * ( 1 + M$6 ) )</f>
        <v>36.64</v>
      </c>
      <c r="N33" s="83">
        <f xml:space="preserve"> IF( InpS!N63, InpS!N63, M33 * ( 1 + N$6 ) )</f>
        <v>40.700000000000003</v>
      </c>
      <c r="O33" s="83">
        <f xml:space="preserve"> IF( InpS!O63, InpS!O63, N33 * ( 1 + O$6 ) )</f>
        <v>45.21</v>
      </c>
      <c r="P33" s="83">
        <f xml:space="preserve"> IF( InpS!P63, InpS!P63, O33 * ( 1 + P$6 ) )</f>
        <v>46.01</v>
      </c>
      <c r="Q33" s="83">
        <f xml:space="preserve"> IF( InpS!Q63, InpS!Q63, P33 * ( 1 + Q$6 ) )</f>
        <v>46.84</v>
      </c>
      <c r="R33" s="83">
        <f xml:space="preserve"> IF( InpS!R63, InpS!R63, Q33 * ( 1 + R$6 ) )</f>
        <v>47.73</v>
      </c>
      <c r="S33" s="83">
        <f xml:space="preserve"> IF( InpS!S63, InpS!S63, R33 * ( 1 + S$6 ) )</f>
        <v>48.68</v>
      </c>
      <c r="T33" s="83">
        <f xml:space="preserve"> IF( InpS!T63, InpS!T63, S33 * ( 1 + T$6 ) )</f>
        <v>49.653444473629385</v>
      </c>
      <c r="U33" s="83">
        <f xml:space="preserve"> IF( InpS!U63, InpS!U63, T33 * ( 1 + U$6 ) )</f>
        <v>50.646354726700828</v>
      </c>
      <c r="V33" s="83">
        <f xml:space="preserve"> IF( InpS!V63, InpS!V63, U33 * ( 1 + V$6 ) )</f>
        <v>51.659120012612505</v>
      </c>
      <c r="W33" s="83">
        <f xml:space="preserve"> IF( InpS!W63, InpS!W63, V33 * ( 1 + W$6 ) )</f>
        <v>52.692137368586927</v>
      </c>
      <c r="X33" s="83">
        <f xml:space="preserve"> IF( InpS!X63, InpS!X63, W33 * ( 1 + X$6 ) )</f>
        <v>53.745811771322572</v>
      </c>
      <c r="Y33" s="83">
        <f xml:space="preserve"> IF( InpS!Y63, InpS!Y63, X33 * ( 1 + Y$6 ) )</f>
        <v>54.820556295758053</v>
      </c>
      <c r="Z33" s="83">
        <f xml:space="preserve"> IF( InpS!Z63, InpS!Z63, Y33 * ( 1 + Z$6 ) )</f>
        <v>55.916792277011012</v>
      </c>
      <c r="AA33" s="83">
        <f xml:space="preserve"> IF( InpS!AA63, InpS!AA63, Z33 * ( 1 + AA$6 ) )</f>
        <v>57.034949475555358</v>
      </c>
      <c r="AB33" s="83">
        <f xml:space="preserve"> IF( InpS!AB63, InpS!AB63, AA33 * ( 1 + AB$6 ) )</f>
        <v>58.175466245701422</v>
      </c>
      <c r="AC33" s="83">
        <f xml:space="preserve"> IF( InpS!AC63, InpS!AC63, AB33 * ( 1 + AC$6 ) )</f>
        <v>59.338789707445272</v>
      </c>
      <c r="AD33" s="83">
        <f xml:space="preserve"> IF( InpS!AD63, InpS!AD63, AC33 * ( 1 + AD$6 ) )</f>
        <v>60.52537592175441</v>
      </c>
      <c r="AE33" s="83">
        <f xml:space="preserve"> IF( InpS!AE63, InpS!AE63, AD33 * ( 1 + AE$6 ) )</f>
        <v>61.735690069358618</v>
      </c>
      <c r="AF33" s="83">
        <f xml:space="preserve"> IF( InpS!AF63, InpS!AF63, AE33 * ( 1 + AF$6 ) )</f>
        <v>62.970206633116085</v>
      </c>
      <c r="AG33" s="83">
        <f xml:space="preserve"> IF( InpS!AG63, InpS!AG63, AF33 * ( 1 + AG$6 ) )</f>
        <v>64.229409584026257</v>
      </c>
      <c r="AH33" s="83">
        <f xml:space="preserve"> IF( InpS!AH63, InpS!AH63, AG33 * ( 1 + AH$6 ) )</f>
        <v>65.513792570962337</v>
      </c>
      <c r="AI33" s="83">
        <f xml:space="preserve"> IF( InpS!AI63, InpS!AI63, AH33 * ( 1 + AI$6 ) )</f>
        <v>66.823859114197859</v>
      </c>
      <c r="AJ33" s="83">
        <f xml:space="preserve"> IF( InpS!AJ63, InpS!AJ63, AI33 * ( 1 + AJ$6 ) )</f>
        <v>68.16012280280313</v>
      </c>
      <c r="AK33" s="83">
        <f xml:space="preserve"> IF( InpS!AK63, InpS!AK63, AJ33 * ( 1 + AK$6 ) )</f>
        <v>69.523107495989009</v>
      </c>
      <c r="AL33" s="83">
        <f xml:space="preserve"> IF( InpS!AL63, InpS!AL63, AK33 * ( 1 + AL$6 ) )</f>
        <v>70.913347528476933</v>
      </c>
      <c r="AM33" s="83">
        <f xml:space="preserve"> IF( InpS!AM63, InpS!AM63, AL33 * ( 1 + AM$6 ) )</f>
        <v>72.331387919975612</v>
      </c>
      <c r="AN33" s="83">
        <f xml:space="preserve"> IF( InpS!AN63, InpS!AN63, AM33 * ( 1 + AN$6 ) )</f>
        <v>73.777784588846671</v>
      </c>
      <c r="AO33" s="83">
        <f xml:space="preserve"> IF( InpS!AO63, InpS!AO63, AN33 * ( 1 + AO$6 ) )</f>
        <v>75.253104570042893</v>
      </c>
      <c r="AP33" s="83">
        <f xml:space="preserve"> IF( InpS!AP63, InpS!AP63, AO33 * ( 1 + AP$6 ) )</f>
        <v>76.75792623740449</v>
      </c>
      <c r="AQ33" s="83">
        <f xml:space="preserve"> IF( InpS!AQ63, InpS!AQ63, AP33 * ( 1 + AQ$6 ) )</f>
        <v>78.292839530400656</v>
      </c>
      <c r="AR33" s="83">
        <f xml:space="preserve"> IF( InpS!AR63, InpS!AR63, AQ33 * ( 1 + AR$6 ) )</f>
        <v>79.858446185405185</v>
      </c>
      <c r="AS33" s="83">
        <f xml:space="preserve"> IF( InpS!AS63, InpS!AS63, AR33 * ( 1 + AS$6 ) )</f>
        <v>81.455359971596891</v>
      </c>
      <c r="AT33" s="83">
        <f xml:space="preserve"> IF( InpS!AT63, InpS!AT63, AS33 * ( 1 + AT$6 ) )</f>
        <v>83.084206931577228</v>
      </c>
      <c r="AU33" s="83">
        <f xml:space="preserve"> IF( InpS!AU63, InpS!AU63, AT33 * ( 1 + AU$6 ) )</f>
        <v>84.74562562679958</v>
      </c>
      <c r="AV33" s="83">
        <f xml:space="preserve"> IF( InpS!AV63, InpS!AV63, AU33 * ( 1 + AV$6 ) )</f>
        <v>86.440267387906246</v>
      </c>
      <c r="AW33" s="83">
        <f xml:space="preserve"> IF( InpS!AW63, InpS!AW63, AV33 * ( 1 + AW$6 ) )</f>
        <v>88.168796570071478</v>
      </c>
      <c r="AX33" s="83">
        <f xml:space="preserve"> IF( InpS!AX63, InpS!AX63, AW33 * ( 1 + AX$6 ) )</f>
        <v>89.93189081345048</v>
      </c>
      <c r="AY33" s="83">
        <f xml:space="preserve"> IF( InpS!AY63, InpS!AY63, AX33 * ( 1 + AY$6 ) )</f>
        <v>91.730241308836568</v>
      </c>
      <c r="AZ33" s="83">
        <f xml:space="preserve"> IF( InpS!AZ63, InpS!AZ63, AY33 * ( 1 + AZ$6 ) )</f>
        <v>93.564553068630673</v>
      </c>
      <c r="BA33" s="83">
        <f xml:space="preserve"> IF( InpS!BA63, InpS!BA63, AZ33 * ( 1 + BA$6 ) )</f>
        <v>95.43554520322931</v>
      </c>
      <c r="BB33" s="83">
        <f xml:space="preserve"> IF( InpS!BB63, InpS!BB63, BA33 * ( 1 + BB$6 ) )</f>
        <v>97.343951202939479</v>
      </c>
      <c r="BC33" s="83">
        <f xml:space="preserve"> IF( InpS!BC63, InpS!BC63, BB33 * ( 1 + BC$6 ) )</f>
        <v>99.290519225530886</v>
      </c>
      <c r="BD33" s="83">
        <f xml:space="preserve"> IF( InpS!BD63, InpS!BD63, BC33 * ( 1 + BD$6 ) )</f>
        <v>101.27601238953838</v>
      </c>
      <c r="BE33" s="83">
        <f xml:space="preserve"> IF( InpS!BE63, InpS!BE63, BD33 * ( 1 + BE$6 ) )</f>
        <v>103.30120907342945</v>
      </c>
      <c r="BF33" s="83">
        <f xml:space="preserve"> IF( InpS!BF63, InpS!BF63, BE33 * ( 1 + BF$6 ) )</f>
        <v>105.36690322075408</v>
      </c>
      <c r="BG33" s="83">
        <f xml:space="preserve"> IF( InpS!BG63, InpS!BG63, BF33 * ( 1 + BG$6 ) )</f>
        <v>107.47390465139675</v>
      </c>
      <c r="BH33" s="83">
        <f xml:space="preserve"> IF( InpS!BH63, InpS!BH63, BG33 * ( 1 + BH$6 ) )</f>
        <v>109.62303937905233</v>
      </c>
      <c r="BI33" s="83">
        <f xml:space="preserve"> IF( InpS!BI63, InpS!BI63, BH33 * ( 1 + BI$6 ) )</f>
        <v>111.81514993505058</v>
      </c>
      <c r="BJ33" s="83">
        <f xml:space="preserve"> IF( InpS!BJ63, InpS!BJ63, BI33 * ( 1 + BJ$6 ) )</f>
        <v>114.05109569865608</v>
      </c>
      <c r="BK33" s="83">
        <f xml:space="preserve"> IF( InpS!BK63, InpS!BK63, BJ33 * ( 1 + BK$6 ) )</f>
        <v>116.3317532339731</v>
      </c>
      <c r="BL33" s="83">
        <f xml:space="preserve"> IF( InpS!BL63, InpS!BL63, BK33 * ( 1 + BL$6 ) )</f>
        <v>118.65801663358749</v>
      </c>
      <c r="BM33" s="83">
        <f xml:space="preserve"> IF( InpS!BM63, InpS!BM63, BL33 * ( 1 + BM$6 ) )</f>
        <v>121.03079786908029</v>
      </c>
      <c r="BN33" s="83">
        <f xml:space="preserve"> IF( InpS!BN63, InpS!BN63, BM33 * ( 1 + BN$6 ) )</f>
        <v>123.45102714855052</v>
      </c>
      <c r="BO33" s="83">
        <f xml:space="preserve"> IF( InpS!BO63, InpS!BO63, BN33 * ( 1 + BO$6 ) )</f>
        <v>125.91965328128732</v>
      </c>
      <c r="BP33" s="83">
        <f xml:space="preserve"> IF( InpS!BP63, InpS!BP63, BO33 * ( 1 + BP$6 ) )</f>
        <v>128.43764404973427</v>
      </c>
      <c r="BQ33" s="83">
        <f xml:space="preserve"> IF( InpS!BQ63, InpS!BQ63, BP33 * ( 1 + BQ$6 ) )</f>
        <v>131.00598658889186</v>
      </c>
      <c r="BR33" s="83">
        <f xml:space="preserve"> IF( InpS!BR63, InpS!BR63, BQ33 * ( 1 + BR$6 ) )</f>
        <v>133.62568777330685</v>
      </c>
      <c r="BS33" s="83">
        <f xml:space="preserve"> IF( InpS!BS63, InpS!BS63, BR33 * ( 1 + BS$6 ) )</f>
        <v>136.29777461180009</v>
      </c>
      <c r="BT33" s="83">
        <f xml:space="preserve"> IF( InpS!BT63, InpS!BT63, BS33 * ( 1 + BT$6 ) )</f>
        <v>139.02329465008768</v>
      </c>
      <c r="BU33" s="83">
        <f xml:space="preserve"> IF( InpS!BU63, InpS!BU63, BT33 * ( 1 + BU$6 ) )</f>
        <v>141.80331638145327</v>
      </c>
      <c r="BV33" s="83">
        <f xml:space="preserve"> IF( InpS!BV63, InpS!BV63, BU33 * ( 1 + BV$6 ) )</f>
        <v>144.6389296656325</v>
      </c>
      <c r="BW33" s="83">
        <f xml:space="preserve"> IF( InpS!BW63, InpS!BW63, BV33 * ( 1 + BW$6 ) )</f>
        <v>147.53124615607373</v>
      </c>
      <c r="BX33" s="83">
        <f xml:space="preserve"> IF( InpS!BX63, InpS!BX63, BW33 * ( 1 + BX$6 ) )</f>
        <v>150.48139973574271</v>
      </c>
      <c r="BY33" s="83">
        <f xml:space="preserve"> IF( InpS!BY63, InpS!BY63, BX33 * ( 1 + BY$6 ) )</f>
        <v>153.49054696164191</v>
      </c>
      <c r="BZ33" s="83">
        <f xml:space="preserve"> IF( InpS!BZ63, InpS!BZ63, BY33 * ( 1 + BZ$6 ) )</f>
        <v>156.55986751821877</v>
      </c>
      <c r="CA33" s="83">
        <f xml:space="preserve"> IF( InpS!CA63, InpS!CA63, BZ33 * ( 1 + CA$6 ) )</f>
        <v>159.69056467984075</v>
      </c>
      <c r="CB33" s="83">
        <f xml:space="preserve"> IF( InpS!CB63, InpS!CB63, CA33 * ( 1 + CB$6 ) )</f>
        <v>162.88386578251837</v>
      </c>
      <c r="CC33" s="83">
        <f xml:space="preserve"> IF( InpS!CC63, InpS!CC63, CB33 * ( 1 + CC$6 ) )</f>
        <v>166.14102270506115</v>
      </c>
      <c r="CD33" s="83">
        <f xml:space="preserve"> IF( InpS!CD63, InpS!CD63, CC33 * ( 1 + CD$6 ) )</f>
        <v>169.46331235985522</v>
      </c>
      <c r="CE33" s="83">
        <f xml:space="preserve"> IF( InpS!CE63, InpS!CE63, CD33 * ( 1 + CE$6 ) )</f>
        <v>172.85203719345486</v>
      </c>
      <c r="CF33" s="83">
        <f xml:space="preserve"> IF( InpS!CF63, InpS!CF63, CE33 * ( 1 + CF$6 ) )</f>
        <v>176.30852569718431</v>
      </c>
      <c r="CG33" s="83">
        <f xml:space="preserve"> IF( InpS!CG63, InpS!CG63, CF33 * ( 1 + CG$6 ) )</f>
        <v>179.8341329279499</v>
      </c>
      <c r="CH33" s="83">
        <f xml:space="preserve"> IF( InpS!CH63, InpS!CH63, CG33 * ( 1 + CH$6 ) )</f>
        <v>183.43024103946684</v>
      </c>
      <c r="CI33" s="83">
        <f xml:space="preserve"> IF( InpS!CI63, InpS!CI63, CH33 * ( 1 + CI$6 ) )</f>
        <v>187.09825982410888</v>
      </c>
      <c r="CJ33" s="83">
        <f xml:space="preserve"> IF( InpS!CJ63, InpS!CJ63, CI33 * ( 1 + CJ$6 ) )</f>
        <v>190.83962726559312</v>
      </c>
      <c r="CK33" s="83">
        <f xml:space="preserve"> IF( InpS!CK63, InpS!CK63, CJ33 * ( 1 + CK$6 ) )</f>
        <v>194.65581010271686</v>
      </c>
      <c r="CL33" s="83">
        <f xml:space="preserve"> IF( InpS!CL63, InpS!CL63, CK33 * ( 1 + CL$6 ) )</f>
        <v>198.54830440436723</v>
      </c>
      <c r="CM33" s="83">
        <f xml:space="preserve"> IF( InpS!CM63, InpS!CM63, CL33 * ( 1 + CM$6 ) )</f>
        <v>202.51863615602943</v>
      </c>
      <c r="CN33" s="83">
        <f xml:space="preserve"> IF( InpS!CN63, InpS!CN63, CM33 * ( 1 + CN$6 ) )</f>
        <v>206.568361858023</v>
      </c>
      <c r="CO33" s="83">
        <f xml:space="preserve"> IF( InpS!CO63, InpS!CO63, CN33 * ( 1 + CO$6 ) )</f>
        <v>210.69906913570105</v>
      </c>
    </row>
    <row r="34" spans="2:93" outlineLevel="2" x14ac:dyDescent="0.2">
      <c r="B34" s="61"/>
      <c r="D34" s="39"/>
      <c r="E34" s="18" t="str">
        <f>InpS!E64</f>
        <v>Meter size 50 mm</v>
      </c>
      <c r="F34" s="18">
        <f>InpS!F64</f>
        <v>0</v>
      </c>
      <c r="G34" s="19">
        <f xml:space="preserve"> UserInput!G49</f>
        <v>0</v>
      </c>
      <c r="H34" s="358" t="str">
        <f>InpS!H64</f>
        <v>£</v>
      </c>
      <c r="I34" s="78" t="s">
        <v>47</v>
      </c>
      <c r="K34" s="83">
        <f xml:space="preserve"> IF( InpS!K64, InpS!K64, J34 * ( 1 + K$6 ) )</f>
        <v>39.53</v>
      </c>
      <c r="L34" s="83">
        <f xml:space="preserve"> IF( InpS!L64, InpS!L64, K34 * ( 1 + L$6 ) )</f>
        <v>40.880000000000003</v>
      </c>
      <c r="M34" s="83">
        <f xml:space="preserve"> IF( InpS!M64, InpS!M64, L34 * ( 1 + M$6 ) )</f>
        <v>42.28</v>
      </c>
      <c r="N34" s="83">
        <f xml:space="preserve"> IF( InpS!N64, InpS!N64, M34 * ( 1 + N$6 ) )</f>
        <v>43.72</v>
      </c>
      <c r="O34" s="83">
        <f xml:space="preserve"> IF( InpS!O64, InpS!O64, N34 * ( 1 + O$6 ) )</f>
        <v>45.21</v>
      </c>
      <c r="P34" s="83">
        <f xml:space="preserve"> IF( InpS!P64, InpS!P64, O34 * ( 1 + P$6 ) )</f>
        <v>46.01</v>
      </c>
      <c r="Q34" s="83">
        <f xml:space="preserve"> IF( InpS!Q64, InpS!Q64, P34 * ( 1 + Q$6 ) )</f>
        <v>46.84</v>
      </c>
      <c r="R34" s="83">
        <f xml:space="preserve"> IF( InpS!R64, InpS!R64, Q34 * ( 1 + R$6 ) )</f>
        <v>47.73</v>
      </c>
      <c r="S34" s="83">
        <f xml:space="preserve"> IF( InpS!S64, InpS!S64, R34 * ( 1 + S$6 ) )</f>
        <v>48.68</v>
      </c>
      <c r="T34" s="83">
        <f xml:space="preserve"> IF( InpS!T64, InpS!T64, S34 * ( 1 + T$6 ) )</f>
        <v>49.653444473629385</v>
      </c>
      <c r="U34" s="83">
        <f xml:space="preserve"> IF( InpS!U64, InpS!U64, T34 * ( 1 + U$6 ) )</f>
        <v>50.646354726700828</v>
      </c>
      <c r="V34" s="83">
        <f xml:space="preserve"> IF( InpS!V64, InpS!V64, U34 * ( 1 + V$6 ) )</f>
        <v>51.659120012612505</v>
      </c>
      <c r="W34" s="83">
        <f xml:space="preserve"> IF( InpS!W64, InpS!W64, V34 * ( 1 + W$6 ) )</f>
        <v>52.692137368586927</v>
      </c>
      <c r="X34" s="83">
        <f xml:space="preserve"> IF( InpS!X64, InpS!X64, W34 * ( 1 + X$6 ) )</f>
        <v>53.745811771322572</v>
      </c>
      <c r="Y34" s="83">
        <f xml:space="preserve"> IF( InpS!Y64, InpS!Y64, X34 * ( 1 + Y$6 ) )</f>
        <v>54.820556295758053</v>
      </c>
      <c r="Z34" s="83">
        <f xml:space="preserve"> IF( InpS!Z64, InpS!Z64, Y34 * ( 1 + Z$6 ) )</f>
        <v>55.916792277011012</v>
      </c>
      <c r="AA34" s="83">
        <f xml:space="preserve"> IF( InpS!AA64, InpS!AA64, Z34 * ( 1 + AA$6 ) )</f>
        <v>57.034949475555358</v>
      </c>
      <c r="AB34" s="83">
        <f xml:space="preserve"> IF( InpS!AB64, InpS!AB64, AA34 * ( 1 + AB$6 ) )</f>
        <v>58.175466245701422</v>
      </c>
      <c r="AC34" s="83">
        <f xml:space="preserve"> IF( InpS!AC64, InpS!AC64, AB34 * ( 1 + AC$6 ) )</f>
        <v>59.338789707445272</v>
      </c>
      <c r="AD34" s="83">
        <f xml:space="preserve"> IF( InpS!AD64, InpS!AD64, AC34 * ( 1 + AD$6 ) )</f>
        <v>60.52537592175441</v>
      </c>
      <c r="AE34" s="83">
        <f xml:space="preserve"> IF( InpS!AE64, InpS!AE64, AD34 * ( 1 + AE$6 ) )</f>
        <v>61.735690069358618</v>
      </c>
      <c r="AF34" s="83">
        <f xml:space="preserve"> IF( InpS!AF64, InpS!AF64, AE34 * ( 1 + AF$6 ) )</f>
        <v>62.970206633116085</v>
      </c>
      <c r="AG34" s="83">
        <f xml:space="preserve"> IF( InpS!AG64, InpS!AG64, AF34 * ( 1 + AG$6 ) )</f>
        <v>64.229409584026257</v>
      </c>
      <c r="AH34" s="83">
        <f xml:space="preserve"> IF( InpS!AH64, InpS!AH64, AG34 * ( 1 + AH$6 ) )</f>
        <v>65.513792570962337</v>
      </c>
      <c r="AI34" s="83">
        <f xml:space="preserve"> IF( InpS!AI64, InpS!AI64, AH34 * ( 1 + AI$6 ) )</f>
        <v>66.823859114197859</v>
      </c>
      <c r="AJ34" s="83">
        <f xml:space="preserve"> IF( InpS!AJ64, InpS!AJ64, AI34 * ( 1 + AJ$6 ) )</f>
        <v>68.16012280280313</v>
      </c>
      <c r="AK34" s="83">
        <f xml:space="preserve"> IF( InpS!AK64, InpS!AK64, AJ34 * ( 1 + AK$6 ) )</f>
        <v>69.523107495989009</v>
      </c>
      <c r="AL34" s="83">
        <f xml:space="preserve"> IF( InpS!AL64, InpS!AL64, AK34 * ( 1 + AL$6 ) )</f>
        <v>70.913347528476933</v>
      </c>
      <c r="AM34" s="83">
        <f xml:space="preserve"> IF( InpS!AM64, InpS!AM64, AL34 * ( 1 + AM$6 ) )</f>
        <v>72.331387919975612</v>
      </c>
      <c r="AN34" s="83">
        <f xml:space="preserve"> IF( InpS!AN64, InpS!AN64, AM34 * ( 1 + AN$6 ) )</f>
        <v>73.777784588846671</v>
      </c>
      <c r="AO34" s="83">
        <f xml:space="preserve"> IF( InpS!AO64, InpS!AO64, AN34 * ( 1 + AO$6 ) )</f>
        <v>75.253104570042893</v>
      </c>
      <c r="AP34" s="83">
        <f xml:space="preserve"> IF( InpS!AP64, InpS!AP64, AO34 * ( 1 + AP$6 ) )</f>
        <v>76.75792623740449</v>
      </c>
      <c r="AQ34" s="83">
        <f xml:space="preserve"> IF( InpS!AQ64, InpS!AQ64, AP34 * ( 1 + AQ$6 ) )</f>
        <v>78.292839530400656</v>
      </c>
      <c r="AR34" s="83">
        <f xml:space="preserve"> IF( InpS!AR64, InpS!AR64, AQ34 * ( 1 + AR$6 ) )</f>
        <v>79.858446185405185</v>
      </c>
      <c r="AS34" s="83">
        <f xml:space="preserve"> IF( InpS!AS64, InpS!AS64, AR34 * ( 1 + AS$6 ) )</f>
        <v>81.455359971596891</v>
      </c>
      <c r="AT34" s="83">
        <f xml:space="preserve"> IF( InpS!AT64, InpS!AT64, AS34 * ( 1 + AT$6 ) )</f>
        <v>83.084206931577228</v>
      </c>
      <c r="AU34" s="83">
        <f xml:space="preserve"> IF( InpS!AU64, InpS!AU64, AT34 * ( 1 + AU$6 ) )</f>
        <v>84.74562562679958</v>
      </c>
      <c r="AV34" s="83">
        <f xml:space="preserve"> IF( InpS!AV64, InpS!AV64, AU34 * ( 1 + AV$6 ) )</f>
        <v>86.440267387906246</v>
      </c>
      <c r="AW34" s="83">
        <f xml:space="preserve"> IF( InpS!AW64, InpS!AW64, AV34 * ( 1 + AW$6 ) )</f>
        <v>88.168796570071478</v>
      </c>
      <c r="AX34" s="83">
        <f xml:space="preserve"> IF( InpS!AX64, InpS!AX64, AW34 * ( 1 + AX$6 ) )</f>
        <v>89.93189081345048</v>
      </c>
      <c r="AY34" s="83">
        <f xml:space="preserve"> IF( InpS!AY64, InpS!AY64, AX34 * ( 1 + AY$6 ) )</f>
        <v>91.730241308836568</v>
      </c>
      <c r="AZ34" s="83">
        <f xml:space="preserve"> IF( InpS!AZ64, InpS!AZ64, AY34 * ( 1 + AZ$6 ) )</f>
        <v>93.564553068630673</v>
      </c>
      <c r="BA34" s="83">
        <f xml:space="preserve"> IF( InpS!BA64, InpS!BA64, AZ34 * ( 1 + BA$6 ) )</f>
        <v>95.43554520322931</v>
      </c>
      <c r="BB34" s="83">
        <f xml:space="preserve"> IF( InpS!BB64, InpS!BB64, BA34 * ( 1 + BB$6 ) )</f>
        <v>97.343951202939479</v>
      </c>
      <c r="BC34" s="83">
        <f xml:space="preserve"> IF( InpS!BC64, InpS!BC64, BB34 * ( 1 + BC$6 ) )</f>
        <v>99.290519225530886</v>
      </c>
      <c r="BD34" s="83">
        <f xml:space="preserve"> IF( InpS!BD64, InpS!BD64, BC34 * ( 1 + BD$6 ) )</f>
        <v>101.27601238953838</v>
      </c>
      <c r="BE34" s="83">
        <f xml:space="preserve"> IF( InpS!BE64, InpS!BE64, BD34 * ( 1 + BE$6 ) )</f>
        <v>103.30120907342945</v>
      </c>
      <c r="BF34" s="83">
        <f xml:space="preserve"> IF( InpS!BF64, InpS!BF64, BE34 * ( 1 + BF$6 ) )</f>
        <v>105.36690322075408</v>
      </c>
      <c r="BG34" s="83">
        <f xml:space="preserve"> IF( InpS!BG64, InpS!BG64, BF34 * ( 1 + BG$6 ) )</f>
        <v>107.47390465139675</v>
      </c>
      <c r="BH34" s="83">
        <f xml:space="preserve"> IF( InpS!BH64, InpS!BH64, BG34 * ( 1 + BH$6 ) )</f>
        <v>109.62303937905233</v>
      </c>
      <c r="BI34" s="83">
        <f xml:space="preserve"> IF( InpS!BI64, InpS!BI64, BH34 * ( 1 + BI$6 ) )</f>
        <v>111.81514993505058</v>
      </c>
      <c r="BJ34" s="83">
        <f xml:space="preserve"> IF( InpS!BJ64, InpS!BJ64, BI34 * ( 1 + BJ$6 ) )</f>
        <v>114.05109569865608</v>
      </c>
      <c r="BK34" s="83">
        <f xml:space="preserve"> IF( InpS!BK64, InpS!BK64, BJ34 * ( 1 + BK$6 ) )</f>
        <v>116.3317532339731</v>
      </c>
      <c r="BL34" s="83">
        <f xml:space="preserve"> IF( InpS!BL64, InpS!BL64, BK34 * ( 1 + BL$6 ) )</f>
        <v>118.65801663358749</v>
      </c>
      <c r="BM34" s="83">
        <f xml:space="preserve"> IF( InpS!BM64, InpS!BM64, BL34 * ( 1 + BM$6 ) )</f>
        <v>121.03079786908029</v>
      </c>
      <c r="BN34" s="83">
        <f xml:space="preserve"> IF( InpS!BN64, InpS!BN64, BM34 * ( 1 + BN$6 ) )</f>
        <v>123.45102714855052</v>
      </c>
      <c r="BO34" s="83">
        <f xml:space="preserve"> IF( InpS!BO64, InpS!BO64, BN34 * ( 1 + BO$6 ) )</f>
        <v>125.91965328128732</v>
      </c>
      <c r="BP34" s="83">
        <f xml:space="preserve"> IF( InpS!BP64, InpS!BP64, BO34 * ( 1 + BP$6 ) )</f>
        <v>128.43764404973427</v>
      </c>
      <c r="BQ34" s="83">
        <f xml:space="preserve"> IF( InpS!BQ64, InpS!BQ64, BP34 * ( 1 + BQ$6 ) )</f>
        <v>131.00598658889186</v>
      </c>
      <c r="BR34" s="83">
        <f xml:space="preserve"> IF( InpS!BR64, InpS!BR64, BQ34 * ( 1 + BR$6 ) )</f>
        <v>133.62568777330685</v>
      </c>
      <c r="BS34" s="83">
        <f xml:space="preserve"> IF( InpS!BS64, InpS!BS64, BR34 * ( 1 + BS$6 ) )</f>
        <v>136.29777461180009</v>
      </c>
      <c r="BT34" s="83">
        <f xml:space="preserve"> IF( InpS!BT64, InpS!BT64, BS34 * ( 1 + BT$6 ) )</f>
        <v>139.02329465008768</v>
      </c>
      <c r="BU34" s="83">
        <f xml:space="preserve"> IF( InpS!BU64, InpS!BU64, BT34 * ( 1 + BU$6 ) )</f>
        <v>141.80331638145327</v>
      </c>
      <c r="BV34" s="83">
        <f xml:space="preserve"> IF( InpS!BV64, InpS!BV64, BU34 * ( 1 + BV$6 ) )</f>
        <v>144.6389296656325</v>
      </c>
      <c r="BW34" s="83">
        <f xml:space="preserve"> IF( InpS!BW64, InpS!BW64, BV34 * ( 1 + BW$6 ) )</f>
        <v>147.53124615607373</v>
      </c>
      <c r="BX34" s="83">
        <f xml:space="preserve"> IF( InpS!BX64, InpS!BX64, BW34 * ( 1 + BX$6 ) )</f>
        <v>150.48139973574271</v>
      </c>
      <c r="BY34" s="83">
        <f xml:space="preserve"> IF( InpS!BY64, InpS!BY64, BX34 * ( 1 + BY$6 ) )</f>
        <v>153.49054696164191</v>
      </c>
      <c r="BZ34" s="83">
        <f xml:space="preserve"> IF( InpS!BZ64, InpS!BZ64, BY34 * ( 1 + BZ$6 ) )</f>
        <v>156.55986751821877</v>
      </c>
      <c r="CA34" s="83">
        <f xml:space="preserve"> IF( InpS!CA64, InpS!CA64, BZ34 * ( 1 + CA$6 ) )</f>
        <v>159.69056467984075</v>
      </c>
      <c r="CB34" s="83">
        <f xml:space="preserve"> IF( InpS!CB64, InpS!CB64, CA34 * ( 1 + CB$6 ) )</f>
        <v>162.88386578251837</v>
      </c>
      <c r="CC34" s="83">
        <f xml:space="preserve"> IF( InpS!CC64, InpS!CC64, CB34 * ( 1 + CC$6 ) )</f>
        <v>166.14102270506115</v>
      </c>
      <c r="CD34" s="83">
        <f xml:space="preserve"> IF( InpS!CD64, InpS!CD64, CC34 * ( 1 + CD$6 ) )</f>
        <v>169.46331235985522</v>
      </c>
      <c r="CE34" s="83">
        <f xml:space="preserve"> IF( InpS!CE64, InpS!CE64, CD34 * ( 1 + CE$6 ) )</f>
        <v>172.85203719345486</v>
      </c>
      <c r="CF34" s="83">
        <f xml:space="preserve"> IF( InpS!CF64, InpS!CF64, CE34 * ( 1 + CF$6 ) )</f>
        <v>176.30852569718431</v>
      </c>
      <c r="CG34" s="83">
        <f xml:space="preserve"> IF( InpS!CG64, InpS!CG64, CF34 * ( 1 + CG$6 ) )</f>
        <v>179.8341329279499</v>
      </c>
      <c r="CH34" s="83">
        <f xml:space="preserve"> IF( InpS!CH64, InpS!CH64, CG34 * ( 1 + CH$6 ) )</f>
        <v>183.43024103946684</v>
      </c>
      <c r="CI34" s="83">
        <f xml:space="preserve"> IF( InpS!CI64, InpS!CI64, CH34 * ( 1 + CI$6 ) )</f>
        <v>187.09825982410888</v>
      </c>
      <c r="CJ34" s="83">
        <f xml:space="preserve"> IF( InpS!CJ64, InpS!CJ64, CI34 * ( 1 + CJ$6 ) )</f>
        <v>190.83962726559312</v>
      </c>
      <c r="CK34" s="83">
        <f xml:space="preserve"> IF( InpS!CK64, InpS!CK64, CJ34 * ( 1 + CK$6 ) )</f>
        <v>194.65581010271686</v>
      </c>
      <c r="CL34" s="83">
        <f xml:space="preserve"> IF( InpS!CL64, InpS!CL64, CK34 * ( 1 + CL$6 ) )</f>
        <v>198.54830440436723</v>
      </c>
      <c r="CM34" s="83">
        <f xml:space="preserve"> IF( InpS!CM64, InpS!CM64, CL34 * ( 1 + CM$6 ) )</f>
        <v>202.51863615602943</v>
      </c>
      <c r="CN34" s="83">
        <f xml:space="preserve"> IF( InpS!CN64, InpS!CN64, CM34 * ( 1 + CN$6 ) )</f>
        <v>206.568361858023</v>
      </c>
      <c r="CO34" s="83">
        <f xml:space="preserve"> IF( InpS!CO64, InpS!CO64, CN34 * ( 1 + CO$6 ) )</f>
        <v>210.69906913570105</v>
      </c>
    </row>
    <row r="35" spans="2:93" outlineLevel="2" x14ac:dyDescent="0.2">
      <c r="B35" s="61"/>
      <c r="D35" s="39"/>
      <c r="E35" s="18" t="str">
        <f>InpS!E65</f>
        <v>Meter size 80 mm</v>
      </c>
      <c r="F35" s="18">
        <f>InpS!F65</f>
        <v>0</v>
      </c>
      <c r="G35" s="19">
        <f xml:space="preserve"> UserInput!G50</f>
        <v>0</v>
      </c>
      <c r="H35" s="358" t="str">
        <f>InpS!H65</f>
        <v>£</v>
      </c>
      <c r="I35" s="78" t="s">
        <v>48</v>
      </c>
      <c r="K35" s="83">
        <f xml:space="preserve"> IF( InpS!K65, InpS!K65, J35 * ( 1 + K$6 ) )</f>
        <v>64.069999999999993</v>
      </c>
      <c r="L35" s="83">
        <f xml:space="preserve"> IF( InpS!L65, InpS!L65, K35 * ( 1 + L$6 ) )</f>
        <v>58.72</v>
      </c>
      <c r="M35" s="83">
        <f xml:space="preserve"> IF( InpS!M65, InpS!M65, L35 * ( 1 + M$6 ) )</f>
        <v>53.82</v>
      </c>
      <c r="N35" s="83">
        <f xml:space="preserve"> IF( InpS!N65, InpS!N65, M35 * ( 1 + N$6 ) )</f>
        <v>49.33</v>
      </c>
      <c r="O35" s="83">
        <f xml:space="preserve"> IF( InpS!O65, InpS!O65, N35 * ( 1 + O$6 ) )</f>
        <v>45.21</v>
      </c>
      <c r="P35" s="83">
        <f xml:space="preserve"> IF( InpS!P65, InpS!P65, O35 * ( 1 + P$6 ) )</f>
        <v>46.01</v>
      </c>
      <c r="Q35" s="83">
        <f xml:space="preserve"> IF( InpS!Q65, InpS!Q65, P35 * ( 1 + Q$6 ) )</f>
        <v>46.84</v>
      </c>
      <c r="R35" s="83">
        <f xml:space="preserve"> IF( InpS!R65, InpS!R65, Q35 * ( 1 + R$6 ) )</f>
        <v>47.73</v>
      </c>
      <c r="S35" s="83">
        <f xml:space="preserve"> IF( InpS!S65, InpS!S65, R35 * ( 1 + S$6 ) )</f>
        <v>48.68</v>
      </c>
      <c r="T35" s="83">
        <f xml:space="preserve"> IF( InpS!T65, InpS!T65, S35 * ( 1 + T$6 ) )</f>
        <v>49.653444473629385</v>
      </c>
      <c r="U35" s="83">
        <f xml:space="preserve"> IF( InpS!U65, InpS!U65, T35 * ( 1 + U$6 ) )</f>
        <v>50.646354726700828</v>
      </c>
      <c r="V35" s="83">
        <f xml:space="preserve"> IF( InpS!V65, InpS!V65, U35 * ( 1 + V$6 ) )</f>
        <v>51.659120012612505</v>
      </c>
      <c r="W35" s="83">
        <f xml:space="preserve"> IF( InpS!W65, InpS!W65, V35 * ( 1 + W$6 ) )</f>
        <v>52.692137368586927</v>
      </c>
      <c r="X35" s="83">
        <f xml:space="preserve"> IF( InpS!X65, InpS!X65, W35 * ( 1 + X$6 ) )</f>
        <v>53.745811771322572</v>
      </c>
      <c r="Y35" s="83">
        <f xml:space="preserve"> IF( InpS!Y65, InpS!Y65, X35 * ( 1 + Y$6 ) )</f>
        <v>54.820556295758053</v>
      </c>
      <c r="Z35" s="83">
        <f xml:space="preserve"> IF( InpS!Z65, InpS!Z65, Y35 * ( 1 + Z$6 ) )</f>
        <v>55.916792277011012</v>
      </c>
      <c r="AA35" s="83">
        <f xml:space="preserve"> IF( InpS!AA65, InpS!AA65, Z35 * ( 1 + AA$6 ) )</f>
        <v>57.034949475555358</v>
      </c>
      <c r="AB35" s="83">
        <f xml:space="preserve"> IF( InpS!AB65, InpS!AB65, AA35 * ( 1 + AB$6 ) )</f>
        <v>58.175466245701422</v>
      </c>
      <c r="AC35" s="83">
        <f xml:space="preserve"> IF( InpS!AC65, InpS!AC65, AB35 * ( 1 + AC$6 ) )</f>
        <v>59.338789707445272</v>
      </c>
      <c r="AD35" s="83">
        <f xml:space="preserve"> IF( InpS!AD65, InpS!AD65, AC35 * ( 1 + AD$6 ) )</f>
        <v>60.52537592175441</v>
      </c>
      <c r="AE35" s="83">
        <f xml:space="preserve"> IF( InpS!AE65, InpS!AE65, AD35 * ( 1 + AE$6 ) )</f>
        <v>61.735690069358618</v>
      </c>
      <c r="AF35" s="83">
        <f xml:space="preserve"> IF( InpS!AF65, InpS!AF65, AE35 * ( 1 + AF$6 ) )</f>
        <v>62.970206633116085</v>
      </c>
      <c r="AG35" s="83">
        <f xml:space="preserve"> IF( InpS!AG65, InpS!AG65, AF35 * ( 1 + AG$6 ) )</f>
        <v>64.229409584026257</v>
      </c>
      <c r="AH35" s="83">
        <f xml:space="preserve"> IF( InpS!AH65, InpS!AH65, AG35 * ( 1 + AH$6 ) )</f>
        <v>65.513792570962337</v>
      </c>
      <c r="AI35" s="83">
        <f xml:space="preserve"> IF( InpS!AI65, InpS!AI65, AH35 * ( 1 + AI$6 ) )</f>
        <v>66.823859114197859</v>
      </c>
      <c r="AJ35" s="83">
        <f xml:space="preserve"> IF( InpS!AJ65, InpS!AJ65, AI35 * ( 1 + AJ$6 ) )</f>
        <v>68.16012280280313</v>
      </c>
      <c r="AK35" s="83">
        <f xml:space="preserve"> IF( InpS!AK65, InpS!AK65, AJ35 * ( 1 + AK$6 ) )</f>
        <v>69.523107495989009</v>
      </c>
      <c r="AL35" s="83">
        <f xml:space="preserve"> IF( InpS!AL65, InpS!AL65, AK35 * ( 1 + AL$6 ) )</f>
        <v>70.913347528476933</v>
      </c>
      <c r="AM35" s="83">
        <f xml:space="preserve"> IF( InpS!AM65, InpS!AM65, AL35 * ( 1 + AM$6 ) )</f>
        <v>72.331387919975612</v>
      </c>
      <c r="AN35" s="83">
        <f xml:space="preserve"> IF( InpS!AN65, InpS!AN65, AM35 * ( 1 + AN$6 ) )</f>
        <v>73.777784588846671</v>
      </c>
      <c r="AO35" s="83">
        <f xml:space="preserve"> IF( InpS!AO65, InpS!AO65, AN35 * ( 1 + AO$6 ) )</f>
        <v>75.253104570042893</v>
      </c>
      <c r="AP35" s="83">
        <f xml:space="preserve"> IF( InpS!AP65, InpS!AP65, AO35 * ( 1 + AP$6 ) )</f>
        <v>76.75792623740449</v>
      </c>
      <c r="AQ35" s="83">
        <f xml:space="preserve"> IF( InpS!AQ65, InpS!AQ65, AP35 * ( 1 + AQ$6 ) )</f>
        <v>78.292839530400656</v>
      </c>
      <c r="AR35" s="83">
        <f xml:space="preserve"> IF( InpS!AR65, InpS!AR65, AQ35 * ( 1 + AR$6 ) )</f>
        <v>79.858446185405185</v>
      </c>
      <c r="AS35" s="83">
        <f xml:space="preserve"> IF( InpS!AS65, InpS!AS65, AR35 * ( 1 + AS$6 ) )</f>
        <v>81.455359971596891</v>
      </c>
      <c r="AT35" s="83">
        <f xml:space="preserve"> IF( InpS!AT65, InpS!AT65, AS35 * ( 1 + AT$6 ) )</f>
        <v>83.084206931577228</v>
      </c>
      <c r="AU35" s="83">
        <f xml:space="preserve"> IF( InpS!AU65, InpS!AU65, AT35 * ( 1 + AU$6 ) )</f>
        <v>84.74562562679958</v>
      </c>
      <c r="AV35" s="83">
        <f xml:space="preserve"> IF( InpS!AV65, InpS!AV65, AU35 * ( 1 + AV$6 ) )</f>
        <v>86.440267387906246</v>
      </c>
      <c r="AW35" s="83">
        <f xml:space="preserve"> IF( InpS!AW65, InpS!AW65, AV35 * ( 1 + AW$6 ) )</f>
        <v>88.168796570071478</v>
      </c>
      <c r="AX35" s="83">
        <f xml:space="preserve"> IF( InpS!AX65, InpS!AX65, AW35 * ( 1 + AX$6 ) )</f>
        <v>89.93189081345048</v>
      </c>
      <c r="AY35" s="83">
        <f xml:space="preserve"> IF( InpS!AY65, InpS!AY65, AX35 * ( 1 + AY$6 ) )</f>
        <v>91.730241308836568</v>
      </c>
      <c r="AZ35" s="83">
        <f xml:space="preserve"> IF( InpS!AZ65, InpS!AZ65, AY35 * ( 1 + AZ$6 ) )</f>
        <v>93.564553068630673</v>
      </c>
      <c r="BA35" s="83">
        <f xml:space="preserve"> IF( InpS!BA65, InpS!BA65, AZ35 * ( 1 + BA$6 ) )</f>
        <v>95.43554520322931</v>
      </c>
      <c r="BB35" s="83">
        <f xml:space="preserve"> IF( InpS!BB65, InpS!BB65, BA35 * ( 1 + BB$6 ) )</f>
        <v>97.343951202939479</v>
      </c>
      <c r="BC35" s="83">
        <f xml:space="preserve"> IF( InpS!BC65, InpS!BC65, BB35 * ( 1 + BC$6 ) )</f>
        <v>99.290519225530886</v>
      </c>
      <c r="BD35" s="83">
        <f xml:space="preserve"> IF( InpS!BD65, InpS!BD65, BC35 * ( 1 + BD$6 ) )</f>
        <v>101.27601238953838</v>
      </c>
      <c r="BE35" s="83">
        <f xml:space="preserve"> IF( InpS!BE65, InpS!BE65, BD35 * ( 1 + BE$6 ) )</f>
        <v>103.30120907342945</v>
      </c>
      <c r="BF35" s="83">
        <f xml:space="preserve"> IF( InpS!BF65, InpS!BF65, BE35 * ( 1 + BF$6 ) )</f>
        <v>105.36690322075408</v>
      </c>
      <c r="BG35" s="83">
        <f xml:space="preserve"> IF( InpS!BG65, InpS!BG65, BF35 * ( 1 + BG$6 ) )</f>
        <v>107.47390465139675</v>
      </c>
      <c r="BH35" s="83">
        <f xml:space="preserve"> IF( InpS!BH65, InpS!BH65, BG35 * ( 1 + BH$6 ) )</f>
        <v>109.62303937905233</v>
      </c>
      <c r="BI35" s="83">
        <f xml:space="preserve"> IF( InpS!BI65, InpS!BI65, BH35 * ( 1 + BI$6 ) )</f>
        <v>111.81514993505058</v>
      </c>
      <c r="BJ35" s="83">
        <f xml:space="preserve"> IF( InpS!BJ65, InpS!BJ65, BI35 * ( 1 + BJ$6 ) )</f>
        <v>114.05109569865608</v>
      </c>
      <c r="BK35" s="83">
        <f xml:space="preserve"> IF( InpS!BK65, InpS!BK65, BJ35 * ( 1 + BK$6 ) )</f>
        <v>116.3317532339731</v>
      </c>
      <c r="BL35" s="83">
        <f xml:space="preserve"> IF( InpS!BL65, InpS!BL65, BK35 * ( 1 + BL$6 ) )</f>
        <v>118.65801663358749</v>
      </c>
      <c r="BM35" s="83">
        <f xml:space="preserve"> IF( InpS!BM65, InpS!BM65, BL35 * ( 1 + BM$6 ) )</f>
        <v>121.03079786908029</v>
      </c>
      <c r="BN35" s="83">
        <f xml:space="preserve"> IF( InpS!BN65, InpS!BN65, BM35 * ( 1 + BN$6 ) )</f>
        <v>123.45102714855052</v>
      </c>
      <c r="BO35" s="83">
        <f xml:space="preserve"> IF( InpS!BO65, InpS!BO65, BN35 * ( 1 + BO$6 ) )</f>
        <v>125.91965328128732</v>
      </c>
      <c r="BP35" s="83">
        <f xml:space="preserve"> IF( InpS!BP65, InpS!BP65, BO35 * ( 1 + BP$6 ) )</f>
        <v>128.43764404973427</v>
      </c>
      <c r="BQ35" s="83">
        <f xml:space="preserve"> IF( InpS!BQ65, InpS!BQ65, BP35 * ( 1 + BQ$6 ) )</f>
        <v>131.00598658889186</v>
      </c>
      <c r="BR35" s="83">
        <f xml:space="preserve"> IF( InpS!BR65, InpS!BR65, BQ35 * ( 1 + BR$6 ) )</f>
        <v>133.62568777330685</v>
      </c>
      <c r="BS35" s="83">
        <f xml:space="preserve"> IF( InpS!BS65, InpS!BS65, BR35 * ( 1 + BS$6 ) )</f>
        <v>136.29777461180009</v>
      </c>
      <c r="BT35" s="83">
        <f xml:space="preserve"> IF( InpS!BT65, InpS!BT65, BS35 * ( 1 + BT$6 ) )</f>
        <v>139.02329465008768</v>
      </c>
      <c r="BU35" s="83">
        <f xml:space="preserve"> IF( InpS!BU65, InpS!BU65, BT35 * ( 1 + BU$6 ) )</f>
        <v>141.80331638145327</v>
      </c>
      <c r="BV35" s="83">
        <f xml:space="preserve"> IF( InpS!BV65, InpS!BV65, BU35 * ( 1 + BV$6 ) )</f>
        <v>144.6389296656325</v>
      </c>
      <c r="BW35" s="83">
        <f xml:space="preserve"> IF( InpS!BW65, InpS!BW65, BV35 * ( 1 + BW$6 ) )</f>
        <v>147.53124615607373</v>
      </c>
      <c r="BX35" s="83">
        <f xml:space="preserve"> IF( InpS!BX65, InpS!BX65, BW35 * ( 1 + BX$6 ) )</f>
        <v>150.48139973574271</v>
      </c>
      <c r="BY35" s="83">
        <f xml:space="preserve"> IF( InpS!BY65, InpS!BY65, BX35 * ( 1 + BY$6 ) )</f>
        <v>153.49054696164191</v>
      </c>
      <c r="BZ35" s="83">
        <f xml:space="preserve"> IF( InpS!BZ65, InpS!BZ65, BY35 * ( 1 + BZ$6 ) )</f>
        <v>156.55986751821877</v>
      </c>
      <c r="CA35" s="83">
        <f xml:space="preserve"> IF( InpS!CA65, InpS!CA65, BZ35 * ( 1 + CA$6 ) )</f>
        <v>159.69056467984075</v>
      </c>
      <c r="CB35" s="83">
        <f xml:space="preserve"> IF( InpS!CB65, InpS!CB65, CA35 * ( 1 + CB$6 ) )</f>
        <v>162.88386578251837</v>
      </c>
      <c r="CC35" s="83">
        <f xml:space="preserve"> IF( InpS!CC65, InpS!CC65, CB35 * ( 1 + CC$6 ) )</f>
        <v>166.14102270506115</v>
      </c>
      <c r="CD35" s="83">
        <f xml:space="preserve"> IF( InpS!CD65, InpS!CD65, CC35 * ( 1 + CD$6 ) )</f>
        <v>169.46331235985522</v>
      </c>
      <c r="CE35" s="83">
        <f xml:space="preserve"> IF( InpS!CE65, InpS!CE65, CD35 * ( 1 + CE$6 ) )</f>
        <v>172.85203719345486</v>
      </c>
      <c r="CF35" s="83">
        <f xml:space="preserve"> IF( InpS!CF65, InpS!CF65, CE35 * ( 1 + CF$6 ) )</f>
        <v>176.30852569718431</v>
      </c>
      <c r="CG35" s="83">
        <f xml:space="preserve"> IF( InpS!CG65, InpS!CG65, CF35 * ( 1 + CG$6 ) )</f>
        <v>179.8341329279499</v>
      </c>
      <c r="CH35" s="83">
        <f xml:space="preserve"> IF( InpS!CH65, InpS!CH65, CG35 * ( 1 + CH$6 ) )</f>
        <v>183.43024103946684</v>
      </c>
      <c r="CI35" s="83">
        <f xml:space="preserve"> IF( InpS!CI65, InpS!CI65, CH35 * ( 1 + CI$6 ) )</f>
        <v>187.09825982410888</v>
      </c>
      <c r="CJ35" s="83">
        <f xml:space="preserve"> IF( InpS!CJ65, InpS!CJ65, CI35 * ( 1 + CJ$6 ) )</f>
        <v>190.83962726559312</v>
      </c>
      <c r="CK35" s="83">
        <f xml:space="preserve"> IF( InpS!CK65, InpS!CK65, CJ35 * ( 1 + CK$6 ) )</f>
        <v>194.65581010271686</v>
      </c>
      <c r="CL35" s="83">
        <f xml:space="preserve"> IF( InpS!CL65, InpS!CL65, CK35 * ( 1 + CL$6 ) )</f>
        <v>198.54830440436723</v>
      </c>
      <c r="CM35" s="83">
        <f xml:space="preserve"> IF( InpS!CM65, InpS!CM65, CL35 * ( 1 + CM$6 ) )</f>
        <v>202.51863615602943</v>
      </c>
      <c r="CN35" s="83">
        <f xml:space="preserve"> IF( InpS!CN65, InpS!CN65, CM35 * ( 1 + CN$6 ) )</f>
        <v>206.568361858023</v>
      </c>
      <c r="CO35" s="83">
        <f xml:space="preserve"> IF( InpS!CO65, InpS!CO65, CN35 * ( 1 + CO$6 ) )</f>
        <v>210.69906913570105</v>
      </c>
    </row>
    <row r="36" spans="2:93" outlineLevel="2" x14ac:dyDescent="0.2">
      <c r="B36" s="61"/>
      <c r="D36" s="39"/>
      <c r="E36" s="18" t="str">
        <f>InpS!E66</f>
        <v>Meter size 100 mm</v>
      </c>
      <c r="F36" s="18">
        <f>InpS!F66</f>
        <v>0</v>
      </c>
      <c r="G36" s="19">
        <f xml:space="preserve"> UserInput!G51</f>
        <v>0</v>
      </c>
      <c r="H36" s="358" t="str">
        <f>InpS!H66</f>
        <v>£</v>
      </c>
      <c r="I36" s="78" t="s">
        <v>49</v>
      </c>
      <c r="K36" s="83">
        <f xml:space="preserve"> IF( InpS!K66, InpS!K66, J36 * ( 1 + K$6 ) )</f>
        <v>71.13</v>
      </c>
      <c r="L36" s="83">
        <f xml:space="preserve"> IF( InpS!L66, InpS!L66, K36 * ( 1 + L$6 ) )</f>
        <v>63.51</v>
      </c>
      <c r="M36" s="83">
        <f xml:space="preserve"> IF( InpS!M66, InpS!M66, L36 * ( 1 + M$6 ) )</f>
        <v>56.71</v>
      </c>
      <c r="N36" s="83">
        <f xml:space="preserve"> IF( InpS!N66, InpS!N66, M36 * ( 1 + N$6 ) )</f>
        <v>50.63</v>
      </c>
      <c r="O36" s="83">
        <f xml:space="preserve"> IF( InpS!O66, InpS!O66, N36 * ( 1 + O$6 ) )</f>
        <v>45.21</v>
      </c>
      <c r="P36" s="83">
        <f xml:space="preserve"> IF( InpS!P66, InpS!P66, O36 * ( 1 + P$6 ) )</f>
        <v>46.01</v>
      </c>
      <c r="Q36" s="83">
        <f xml:space="preserve"> IF( InpS!Q66, InpS!Q66, P36 * ( 1 + Q$6 ) )</f>
        <v>46.84</v>
      </c>
      <c r="R36" s="83">
        <f xml:space="preserve"> IF( InpS!R66, InpS!R66, Q36 * ( 1 + R$6 ) )</f>
        <v>47.73</v>
      </c>
      <c r="S36" s="83">
        <f xml:space="preserve"> IF( InpS!S66, InpS!S66, R36 * ( 1 + S$6 ) )</f>
        <v>48.68</v>
      </c>
      <c r="T36" s="83">
        <f xml:space="preserve"> IF( InpS!T66, InpS!T66, S36 * ( 1 + T$6 ) )</f>
        <v>49.653444473629385</v>
      </c>
      <c r="U36" s="83">
        <f xml:space="preserve"> IF( InpS!U66, InpS!U66, T36 * ( 1 + U$6 ) )</f>
        <v>50.646354726700828</v>
      </c>
      <c r="V36" s="83">
        <f xml:space="preserve"> IF( InpS!V66, InpS!V66, U36 * ( 1 + V$6 ) )</f>
        <v>51.659120012612505</v>
      </c>
      <c r="W36" s="83">
        <f xml:space="preserve"> IF( InpS!W66, InpS!W66, V36 * ( 1 + W$6 ) )</f>
        <v>52.692137368586927</v>
      </c>
      <c r="X36" s="83">
        <f xml:space="preserve"> IF( InpS!X66, InpS!X66, W36 * ( 1 + X$6 ) )</f>
        <v>53.745811771322572</v>
      </c>
      <c r="Y36" s="83">
        <f xml:space="preserve"> IF( InpS!Y66, InpS!Y66, X36 * ( 1 + Y$6 ) )</f>
        <v>54.820556295758053</v>
      </c>
      <c r="Z36" s="83">
        <f xml:space="preserve"> IF( InpS!Z66, InpS!Z66, Y36 * ( 1 + Z$6 ) )</f>
        <v>55.916792277011012</v>
      </c>
      <c r="AA36" s="83">
        <f xml:space="preserve"> IF( InpS!AA66, InpS!AA66, Z36 * ( 1 + AA$6 ) )</f>
        <v>57.034949475555358</v>
      </c>
      <c r="AB36" s="83">
        <f xml:space="preserve"> IF( InpS!AB66, InpS!AB66, AA36 * ( 1 + AB$6 ) )</f>
        <v>58.175466245701422</v>
      </c>
      <c r="AC36" s="83">
        <f xml:space="preserve"> IF( InpS!AC66, InpS!AC66, AB36 * ( 1 + AC$6 ) )</f>
        <v>59.338789707445272</v>
      </c>
      <c r="AD36" s="83">
        <f xml:space="preserve"> IF( InpS!AD66, InpS!AD66, AC36 * ( 1 + AD$6 ) )</f>
        <v>60.52537592175441</v>
      </c>
      <c r="AE36" s="83">
        <f xml:space="preserve"> IF( InpS!AE66, InpS!AE66, AD36 * ( 1 + AE$6 ) )</f>
        <v>61.735690069358618</v>
      </c>
      <c r="AF36" s="83">
        <f xml:space="preserve"> IF( InpS!AF66, InpS!AF66, AE36 * ( 1 + AF$6 ) )</f>
        <v>62.970206633116085</v>
      </c>
      <c r="AG36" s="83">
        <f xml:space="preserve"> IF( InpS!AG66, InpS!AG66, AF36 * ( 1 + AG$6 ) )</f>
        <v>64.229409584026257</v>
      </c>
      <c r="AH36" s="83">
        <f xml:space="preserve"> IF( InpS!AH66, InpS!AH66, AG36 * ( 1 + AH$6 ) )</f>
        <v>65.513792570962337</v>
      </c>
      <c r="AI36" s="83">
        <f xml:space="preserve"> IF( InpS!AI66, InpS!AI66, AH36 * ( 1 + AI$6 ) )</f>
        <v>66.823859114197859</v>
      </c>
      <c r="AJ36" s="83">
        <f xml:space="preserve"> IF( InpS!AJ66, InpS!AJ66, AI36 * ( 1 + AJ$6 ) )</f>
        <v>68.16012280280313</v>
      </c>
      <c r="AK36" s="83">
        <f xml:space="preserve"> IF( InpS!AK66, InpS!AK66, AJ36 * ( 1 + AK$6 ) )</f>
        <v>69.523107495989009</v>
      </c>
      <c r="AL36" s="83">
        <f xml:space="preserve"> IF( InpS!AL66, InpS!AL66, AK36 * ( 1 + AL$6 ) )</f>
        <v>70.913347528476933</v>
      </c>
      <c r="AM36" s="83">
        <f xml:space="preserve"> IF( InpS!AM66, InpS!AM66, AL36 * ( 1 + AM$6 ) )</f>
        <v>72.331387919975612</v>
      </c>
      <c r="AN36" s="83">
        <f xml:space="preserve"> IF( InpS!AN66, InpS!AN66, AM36 * ( 1 + AN$6 ) )</f>
        <v>73.777784588846671</v>
      </c>
      <c r="AO36" s="83">
        <f xml:space="preserve"> IF( InpS!AO66, InpS!AO66, AN36 * ( 1 + AO$6 ) )</f>
        <v>75.253104570042893</v>
      </c>
      <c r="AP36" s="83">
        <f xml:space="preserve"> IF( InpS!AP66, InpS!AP66, AO36 * ( 1 + AP$6 ) )</f>
        <v>76.75792623740449</v>
      </c>
      <c r="AQ36" s="83">
        <f xml:space="preserve"> IF( InpS!AQ66, InpS!AQ66, AP36 * ( 1 + AQ$6 ) )</f>
        <v>78.292839530400656</v>
      </c>
      <c r="AR36" s="83">
        <f xml:space="preserve"> IF( InpS!AR66, InpS!AR66, AQ36 * ( 1 + AR$6 ) )</f>
        <v>79.858446185405185</v>
      </c>
      <c r="AS36" s="83">
        <f xml:space="preserve"> IF( InpS!AS66, InpS!AS66, AR36 * ( 1 + AS$6 ) )</f>
        <v>81.455359971596891</v>
      </c>
      <c r="AT36" s="83">
        <f xml:space="preserve"> IF( InpS!AT66, InpS!AT66, AS36 * ( 1 + AT$6 ) )</f>
        <v>83.084206931577228</v>
      </c>
      <c r="AU36" s="83">
        <f xml:space="preserve"> IF( InpS!AU66, InpS!AU66, AT36 * ( 1 + AU$6 ) )</f>
        <v>84.74562562679958</v>
      </c>
      <c r="AV36" s="83">
        <f xml:space="preserve"> IF( InpS!AV66, InpS!AV66, AU36 * ( 1 + AV$6 ) )</f>
        <v>86.440267387906246</v>
      </c>
      <c r="AW36" s="83">
        <f xml:space="preserve"> IF( InpS!AW66, InpS!AW66, AV36 * ( 1 + AW$6 ) )</f>
        <v>88.168796570071478</v>
      </c>
      <c r="AX36" s="83">
        <f xml:space="preserve"> IF( InpS!AX66, InpS!AX66, AW36 * ( 1 + AX$6 ) )</f>
        <v>89.93189081345048</v>
      </c>
      <c r="AY36" s="83">
        <f xml:space="preserve"> IF( InpS!AY66, InpS!AY66, AX36 * ( 1 + AY$6 ) )</f>
        <v>91.730241308836568</v>
      </c>
      <c r="AZ36" s="83">
        <f xml:space="preserve"> IF( InpS!AZ66, InpS!AZ66, AY36 * ( 1 + AZ$6 ) )</f>
        <v>93.564553068630673</v>
      </c>
      <c r="BA36" s="83">
        <f xml:space="preserve"> IF( InpS!BA66, InpS!BA66, AZ36 * ( 1 + BA$6 ) )</f>
        <v>95.43554520322931</v>
      </c>
      <c r="BB36" s="83">
        <f xml:space="preserve"> IF( InpS!BB66, InpS!BB66, BA36 * ( 1 + BB$6 ) )</f>
        <v>97.343951202939479</v>
      </c>
      <c r="BC36" s="83">
        <f xml:space="preserve"> IF( InpS!BC66, InpS!BC66, BB36 * ( 1 + BC$6 ) )</f>
        <v>99.290519225530886</v>
      </c>
      <c r="BD36" s="83">
        <f xml:space="preserve"> IF( InpS!BD66, InpS!BD66, BC36 * ( 1 + BD$6 ) )</f>
        <v>101.27601238953838</v>
      </c>
      <c r="BE36" s="83">
        <f xml:space="preserve"> IF( InpS!BE66, InpS!BE66, BD36 * ( 1 + BE$6 ) )</f>
        <v>103.30120907342945</v>
      </c>
      <c r="BF36" s="83">
        <f xml:space="preserve"> IF( InpS!BF66, InpS!BF66, BE36 * ( 1 + BF$6 ) )</f>
        <v>105.36690322075408</v>
      </c>
      <c r="BG36" s="83">
        <f xml:space="preserve"> IF( InpS!BG66, InpS!BG66, BF36 * ( 1 + BG$6 ) )</f>
        <v>107.47390465139675</v>
      </c>
      <c r="BH36" s="83">
        <f xml:space="preserve"> IF( InpS!BH66, InpS!BH66, BG36 * ( 1 + BH$6 ) )</f>
        <v>109.62303937905233</v>
      </c>
      <c r="BI36" s="83">
        <f xml:space="preserve"> IF( InpS!BI66, InpS!BI66, BH36 * ( 1 + BI$6 ) )</f>
        <v>111.81514993505058</v>
      </c>
      <c r="BJ36" s="83">
        <f xml:space="preserve"> IF( InpS!BJ66, InpS!BJ66, BI36 * ( 1 + BJ$6 ) )</f>
        <v>114.05109569865608</v>
      </c>
      <c r="BK36" s="83">
        <f xml:space="preserve"> IF( InpS!BK66, InpS!BK66, BJ36 * ( 1 + BK$6 ) )</f>
        <v>116.3317532339731</v>
      </c>
      <c r="BL36" s="83">
        <f xml:space="preserve"> IF( InpS!BL66, InpS!BL66, BK36 * ( 1 + BL$6 ) )</f>
        <v>118.65801663358749</v>
      </c>
      <c r="BM36" s="83">
        <f xml:space="preserve"> IF( InpS!BM66, InpS!BM66, BL36 * ( 1 + BM$6 ) )</f>
        <v>121.03079786908029</v>
      </c>
      <c r="BN36" s="83">
        <f xml:space="preserve"> IF( InpS!BN66, InpS!BN66, BM36 * ( 1 + BN$6 ) )</f>
        <v>123.45102714855052</v>
      </c>
      <c r="BO36" s="83">
        <f xml:space="preserve"> IF( InpS!BO66, InpS!BO66, BN36 * ( 1 + BO$6 ) )</f>
        <v>125.91965328128732</v>
      </c>
      <c r="BP36" s="83">
        <f xml:space="preserve"> IF( InpS!BP66, InpS!BP66, BO36 * ( 1 + BP$6 ) )</f>
        <v>128.43764404973427</v>
      </c>
      <c r="BQ36" s="83">
        <f xml:space="preserve"> IF( InpS!BQ66, InpS!BQ66, BP36 * ( 1 + BQ$6 ) )</f>
        <v>131.00598658889186</v>
      </c>
      <c r="BR36" s="83">
        <f xml:space="preserve"> IF( InpS!BR66, InpS!BR66, BQ36 * ( 1 + BR$6 ) )</f>
        <v>133.62568777330685</v>
      </c>
      <c r="BS36" s="83">
        <f xml:space="preserve"> IF( InpS!BS66, InpS!BS66, BR36 * ( 1 + BS$6 ) )</f>
        <v>136.29777461180009</v>
      </c>
      <c r="BT36" s="83">
        <f xml:space="preserve"> IF( InpS!BT66, InpS!BT66, BS36 * ( 1 + BT$6 ) )</f>
        <v>139.02329465008768</v>
      </c>
      <c r="BU36" s="83">
        <f xml:space="preserve"> IF( InpS!BU66, InpS!BU66, BT36 * ( 1 + BU$6 ) )</f>
        <v>141.80331638145327</v>
      </c>
      <c r="BV36" s="83">
        <f xml:space="preserve"> IF( InpS!BV66, InpS!BV66, BU36 * ( 1 + BV$6 ) )</f>
        <v>144.6389296656325</v>
      </c>
      <c r="BW36" s="83">
        <f xml:space="preserve"> IF( InpS!BW66, InpS!BW66, BV36 * ( 1 + BW$6 ) )</f>
        <v>147.53124615607373</v>
      </c>
      <c r="BX36" s="83">
        <f xml:space="preserve"> IF( InpS!BX66, InpS!BX66, BW36 * ( 1 + BX$6 ) )</f>
        <v>150.48139973574271</v>
      </c>
      <c r="BY36" s="83">
        <f xml:space="preserve"> IF( InpS!BY66, InpS!BY66, BX36 * ( 1 + BY$6 ) )</f>
        <v>153.49054696164191</v>
      </c>
      <c r="BZ36" s="83">
        <f xml:space="preserve"> IF( InpS!BZ66, InpS!BZ66, BY36 * ( 1 + BZ$6 ) )</f>
        <v>156.55986751821877</v>
      </c>
      <c r="CA36" s="83">
        <f xml:space="preserve"> IF( InpS!CA66, InpS!CA66, BZ36 * ( 1 + CA$6 ) )</f>
        <v>159.69056467984075</v>
      </c>
      <c r="CB36" s="83">
        <f xml:space="preserve"> IF( InpS!CB66, InpS!CB66, CA36 * ( 1 + CB$6 ) )</f>
        <v>162.88386578251837</v>
      </c>
      <c r="CC36" s="83">
        <f xml:space="preserve"> IF( InpS!CC66, InpS!CC66, CB36 * ( 1 + CC$6 ) )</f>
        <v>166.14102270506115</v>
      </c>
      <c r="CD36" s="83">
        <f xml:space="preserve"> IF( InpS!CD66, InpS!CD66, CC36 * ( 1 + CD$6 ) )</f>
        <v>169.46331235985522</v>
      </c>
      <c r="CE36" s="83">
        <f xml:space="preserve"> IF( InpS!CE66, InpS!CE66, CD36 * ( 1 + CE$6 ) )</f>
        <v>172.85203719345486</v>
      </c>
      <c r="CF36" s="83">
        <f xml:space="preserve"> IF( InpS!CF66, InpS!CF66, CE36 * ( 1 + CF$6 ) )</f>
        <v>176.30852569718431</v>
      </c>
      <c r="CG36" s="83">
        <f xml:space="preserve"> IF( InpS!CG66, InpS!CG66, CF36 * ( 1 + CG$6 ) )</f>
        <v>179.8341329279499</v>
      </c>
      <c r="CH36" s="83">
        <f xml:space="preserve"> IF( InpS!CH66, InpS!CH66, CG36 * ( 1 + CH$6 ) )</f>
        <v>183.43024103946684</v>
      </c>
      <c r="CI36" s="83">
        <f xml:space="preserve"> IF( InpS!CI66, InpS!CI66, CH36 * ( 1 + CI$6 ) )</f>
        <v>187.09825982410888</v>
      </c>
      <c r="CJ36" s="83">
        <f xml:space="preserve"> IF( InpS!CJ66, InpS!CJ66, CI36 * ( 1 + CJ$6 ) )</f>
        <v>190.83962726559312</v>
      </c>
      <c r="CK36" s="83">
        <f xml:space="preserve"> IF( InpS!CK66, InpS!CK66, CJ36 * ( 1 + CK$6 ) )</f>
        <v>194.65581010271686</v>
      </c>
      <c r="CL36" s="83">
        <f xml:space="preserve"> IF( InpS!CL66, InpS!CL66, CK36 * ( 1 + CL$6 ) )</f>
        <v>198.54830440436723</v>
      </c>
      <c r="CM36" s="83">
        <f xml:space="preserve"> IF( InpS!CM66, InpS!CM66, CL36 * ( 1 + CM$6 ) )</f>
        <v>202.51863615602943</v>
      </c>
      <c r="CN36" s="83">
        <f xml:space="preserve"> IF( InpS!CN66, InpS!CN66, CM36 * ( 1 + CN$6 ) )</f>
        <v>206.568361858023</v>
      </c>
      <c r="CO36" s="83">
        <f xml:space="preserve"> IF( InpS!CO66, InpS!CO66, CN36 * ( 1 + CO$6 ) )</f>
        <v>210.69906913570105</v>
      </c>
    </row>
    <row r="37" spans="2:93" outlineLevel="2" x14ac:dyDescent="0.2">
      <c r="B37" s="61"/>
      <c r="D37" s="39"/>
      <c r="E37" s="18" t="str">
        <f>InpS!E67</f>
        <v>Meter size 150 mm</v>
      </c>
      <c r="F37" s="18">
        <f>InpS!F67</f>
        <v>0</v>
      </c>
      <c r="G37" s="19">
        <f xml:space="preserve"> UserInput!G52</f>
        <v>0</v>
      </c>
      <c r="H37" s="358" t="str">
        <f>InpS!H67</f>
        <v>£</v>
      </c>
      <c r="I37" s="78" t="s">
        <v>50</v>
      </c>
      <c r="K37" s="83">
        <f xml:space="preserve"> IF( InpS!K67, InpS!K67, J37 * ( 1 + K$6 ) )</f>
        <v>147.81</v>
      </c>
      <c r="L37" s="83">
        <f xml:space="preserve"> IF( InpS!L67, InpS!L67, K37 * ( 1 + L$6 ) )</f>
        <v>120.97</v>
      </c>
      <c r="M37" s="83">
        <f xml:space="preserve"> IF( InpS!M67, InpS!M67, L37 * ( 1 + M$6 ) )</f>
        <v>99</v>
      </c>
      <c r="N37" s="83">
        <f xml:space="preserve"> IF( InpS!N67, InpS!N67, M37 * ( 1 + N$6 ) )</f>
        <v>81.02</v>
      </c>
      <c r="O37" s="83">
        <f xml:space="preserve"> IF( InpS!O67, InpS!O67, N37 * ( 1 + O$6 ) )</f>
        <v>66.31</v>
      </c>
      <c r="P37" s="83">
        <f xml:space="preserve"> IF( InpS!P67, InpS!P67, O37 * ( 1 + P$6 ) )</f>
        <v>67.48</v>
      </c>
      <c r="Q37" s="83">
        <f xml:space="preserve"> IF( InpS!Q67, InpS!Q67, P37 * ( 1 + Q$6 ) )</f>
        <v>68.7</v>
      </c>
      <c r="R37" s="83">
        <f xml:space="preserve"> IF( InpS!R67, InpS!R67, Q37 * ( 1 + R$6 ) )</f>
        <v>70</v>
      </c>
      <c r="S37" s="83">
        <f xml:space="preserve"> IF( InpS!S67, InpS!S67, R37 * ( 1 + S$6 ) )</f>
        <v>71.400000000000006</v>
      </c>
      <c r="T37" s="83">
        <f xml:space="preserve"> IF( InpS!T67, InpS!T67, S37 * ( 1 + T$6 ) )</f>
        <v>72.827771886136773</v>
      </c>
      <c r="U37" s="83">
        <f xml:space="preserve"> IF( InpS!U67, InpS!U67, T37 * ( 1 + U$6 ) )</f>
        <v>74.284094648447805</v>
      </c>
      <c r="V37" s="83">
        <f xml:space="preserve"> IF( InpS!V67, InpS!V67, U37 * ( 1 + V$6 ) )</f>
        <v>75.769539213240193</v>
      </c>
      <c r="W37" s="83">
        <f xml:space="preserve"> IF( InpS!W67, InpS!W67, V37 * ( 1 + W$6 ) )</f>
        <v>77.284687923523137</v>
      </c>
      <c r="X37" s="83">
        <f xml:space="preserve"> IF( InpS!X67, InpS!X67, W37 * ( 1 + X$6 ) )</f>
        <v>78.830134767305495</v>
      </c>
      <c r="Y37" s="83">
        <f xml:space="preserve"> IF( InpS!Y67, InpS!Y67, X37 * ( 1 + Y$6 ) )</f>
        <v>80.406485610458603</v>
      </c>
      <c r="Z37" s="83">
        <f xml:space="preserve"> IF( InpS!Z67, InpS!Z67, Y37 * ( 1 + Z$6 ) )</f>
        <v>82.014358434235547</v>
      </c>
      <c r="AA37" s="83">
        <f xml:space="preserve"> IF( InpS!AA67, InpS!AA67, Z37 * ( 1 + AA$6 ) )</f>
        <v>83.654383577540102</v>
      </c>
      <c r="AB37" s="83">
        <f xml:space="preserve"> IF( InpS!AB67, InpS!AB67, AA37 * ( 1 + AB$6 ) )</f>
        <v>85.327203984040295</v>
      </c>
      <c r="AC37" s="83">
        <f xml:space="preserve"> IF( InpS!AC67, InpS!AC67, AB37 * ( 1 + AC$6 ) )</f>
        <v>87.03347545422335</v>
      </c>
      <c r="AD37" s="83">
        <f xml:space="preserve"> IF( InpS!AD67, InpS!AD67, AC37 * ( 1 + AD$6 ) )</f>
        <v>88.773866902491065</v>
      </c>
      <c r="AE37" s="83">
        <f xml:space="preserve"> IF( InpS!AE67, InpS!AE67, AD37 * ( 1 + AE$6 ) )</f>
        <v>90.549060619396172</v>
      </c>
      <c r="AF37" s="83">
        <f xml:space="preserve"> IF( InpS!AF67, InpS!AF67, AE37 * ( 1 + AF$6 ) )</f>
        <v>92.35975253912261</v>
      </c>
      <c r="AG37" s="83">
        <f xml:space="preserve"> IF( InpS!AG67, InpS!AG67, AF37 * ( 1 + AG$6 ) )</f>
        <v>94.206652512314605</v>
      </c>
      <c r="AH37" s="83">
        <f xml:space="preserve"> IF( InpS!AH67, InpS!AH67, AG37 * ( 1 + AH$6 ) )</f>
        <v>96.090484584361363</v>
      </c>
      <c r="AI37" s="83">
        <f xml:space="preserve"> IF( InpS!AI67, InpS!AI67, AH37 * ( 1 + AI$6 ) )</f>
        <v>98.011987279246654</v>
      </c>
      <c r="AJ37" s="83">
        <f xml:space="preserve"> IF( InpS!AJ67, InpS!AJ67, AI37 * ( 1 + AJ$6 ) )</f>
        <v>99.971913889074429</v>
      </c>
      <c r="AK37" s="83">
        <f xml:space="preserve"> IF( InpS!AK67, InpS!AK67, AJ37 * ( 1 + AK$6 ) )</f>
        <v>101.97103276938405</v>
      </c>
      <c r="AL37" s="83">
        <f xml:space="preserve"> IF( InpS!AL67, InpS!AL67, AK37 * ( 1 + AL$6 ) )</f>
        <v>104.01012764037085</v>
      </c>
      <c r="AM37" s="83">
        <f xml:space="preserve"> IF( InpS!AM67, InpS!AM67, AL37 * ( 1 + AM$6 ) )</f>
        <v>106.08999789413022</v>
      </c>
      <c r="AN37" s="83">
        <f xml:space="preserve"> IF( InpS!AN67, InpS!AN67, AM37 * ( 1 + AN$6 ) )</f>
        <v>108.21145890804546</v>
      </c>
      <c r="AO37" s="83">
        <f xml:space="preserve"> IF( InpS!AO67, InpS!AO67, AN37 * ( 1 + AO$6 ) )</f>
        <v>110.37534236444255</v>
      </c>
      <c r="AP37" s="83">
        <f xml:space="preserve"> IF( InpS!AP67, InpS!AP67, AO37 * ( 1 + AP$6 ) )</f>
        <v>112.58249657663683</v>
      </c>
      <c r="AQ37" s="83">
        <f xml:space="preserve"> IF( InpS!AQ67, InpS!AQ67, AP37 * ( 1 + AQ$6 ) )</f>
        <v>114.83378682149973</v>
      </c>
      <c r="AR37" s="83">
        <f xml:space="preserve"> IF( InpS!AR67, InpS!AR67, AQ37 * ( 1 + AR$6 ) )</f>
        <v>117.13009567867564</v>
      </c>
      <c r="AS37" s="83">
        <f xml:space="preserve"> IF( InpS!AS67, InpS!AS67, AR37 * ( 1 + AS$6 ) )</f>
        <v>119.47232337658212</v>
      </c>
      <c r="AT37" s="83">
        <f xml:space="preserve"> IF( InpS!AT67, InpS!AT67, AS37 * ( 1 + AT$6 ) )</f>
        <v>121.86138814532897</v>
      </c>
      <c r="AU37" s="83">
        <f xml:space="preserve"> IF( InpS!AU67, InpS!AU67, AT37 * ( 1 + AU$6 ) )</f>
        <v>124.29822657669455</v>
      </c>
      <c r="AV37" s="83">
        <f xml:space="preserve"> IF( InpS!AV67, InpS!AV67, AU37 * ( 1 + AV$6 ) )</f>
        <v>126.78379399130047</v>
      </c>
      <c r="AW37" s="83">
        <f xml:space="preserve"> IF( InpS!AW67, InpS!AW67, AV37 * ( 1 + AW$6 ) )</f>
        <v>129.31906481312868</v>
      </c>
      <c r="AX37" s="83">
        <f xml:space="preserve"> IF( InpS!AX67, InpS!AX67, AW37 * ( 1 + AX$6 ) )</f>
        <v>131.9050329515276</v>
      </c>
      <c r="AY37" s="83">
        <f xml:space="preserve"> IF( InpS!AY67, InpS!AY67, AX37 * ( 1 + AY$6 ) )</f>
        <v>134.54271219085723</v>
      </c>
      <c r="AZ37" s="83">
        <f xml:space="preserve"> IF( InpS!AZ67, InpS!AZ67, AY37 * ( 1 + AZ$6 ) )</f>
        <v>137.23313658792583</v>
      </c>
      <c r="BA37" s="83">
        <f xml:space="preserve"> IF( InpS!BA67, InpS!BA67, AZ37 * ( 1 + BA$6 ) )</f>
        <v>139.97736087737411</v>
      </c>
      <c r="BB37" s="83">
        <f xml:space="preserve"> IF( InpS!BB67, InpS!BB67, BA37 * ( 1 + BB$6 ) )</f>
        <v>142.77646088516593</v>
      </c>
      <c r="BC37" s="83">
        <f xml:space="preserve"> IF( InpS!BC67, InpS!BC67, BB37 * ( 1 + BC$6 ) )</f>
        <v>145.63153395034726</v>
      </c>
      <c r="BD37" s="83">
        <f xml:space="preserve"> IF( InpS!BD67, InpS!BD67, BC37 * ( 1 + BD$6 ) )</f>
        <v>148.54369935523911</v>
      </c>
      <c r="BE37" s="83">
        <f xml:space="preserve"> IF( InpS!BE67, InpS!BE67, BD37 * ( 1 + BE$6 ) )</f>
        <v>151.51409876423298</v>
      </c>
      <c r="BF37" s="83">
        <f xml:space="preserve"> IF( InpS!BF67, InpS!BF67, BE37 * ( 1 + BF$6 ) )</f>
        <v>154.54389667136073</v>
      </c>
      <c r="BG37" s="83">
        <f xml:space="preserve"> IF( InpS!BG67, InpS!BG67, BF37 * ( 1 + BG$6 ) )</f>
        <v>157.63428085681443</v>
      </c>
      <c r="BH37" s="83">
        <f xml:space="preserve"> IF( InpS!BH67, InpS!BH67, BG37 * ( 1 + BH$6 ) )</f>
        <v>160.78646285259521</v>
      </c>
      <c r="BI37" s="83">
        <f xml:space="preserve"> IF( InpS!BI67, InpS!BI67, BH37 * ( 1 + BI$6 ) )</f>
        <v>164.0016784174735</v>
      </c>
      <c r="BJ37" s="83">
        <f xml:space="preserve"> IF( InpS!BJ67, InpS!BJ67, BI37 * ( 1 + BJ$6 ) )</f>
        <v>167.28118802144706</v>
      </c>
      <c r="BK37" s="83">
        <f xml:space="preserve"> IF( InpS!BK67, InpS!BK67, BJ37 * ( 1 + BK$6 ) )</f>
        <v>170.62627733988657</v>
      </c>
      <c r="BL37" s="83">
        <f xml:space="preserve"> IF( InpS!BL67, InpS!BL67, BK37 * ( 1 + BL$6 ) )</f>
        <v>174.03825775756255</v>
      </c>
      <c r="BM37" s="83">
        <f xml:space="preserve"> IF( InpS!BM67, InpS!BM67, BL37 * ( 1 + BM$6 ) )</f>
        <v>177.51846688275123</v>
      </c>
      <c r="BN37" s="83">
        <f xml:space="preserve"> IF( InpS!BN67, InpS!BN67, BM37 * ( 1 + BN$6 ) )</f>
        <v>181.06826907162088</v>
      </c>
      <c r="BO37" s="83">
        <f xml:space="preserve"> IF( InpS!BO67, InpS!BO67, BN37 * ( 1 + BO$6 ) )</f>
        <v>184.68905596310418</v>
      </c>
      <c r="BP37" s="83">
        <f xml:space="preserve"> IF( InpS!BP67, InpS!BP67, BO37 * ( 1 + BP$6 ) )</f>
        <v>188.38224702446638</v>
      </c>
      <c r="BQ37" s="83">
        <f xml:space="preserve"> IF( InpS!BQ67, InpS!BQ67, BP37 * ( 1 + BQ$6 ) )</f>
        <v>192.14929010778297</v>
      </c>
      <c r="BR37" s="83">
        <f xml:space="preserve"> IF( InpS!BR67, InpS!BR67, BQ37 * ( 1 + BR$6 ) )</f>
        <v>195.99166201754531</v>
      </c>
      <c r="BS37" s="83">
        <f xml:space="preserve"> IF( InpS!BS67, InpS!BS67, BR37 * ( 1 + BS$6 ) )</f>
        <v>199.91086908961634</v>
      </c>
      <c r="BT37" s="83">
        <f xml:space="preserve"> IF( InpS!BT67, InpS!BT67, BS37 * ( 1 + BT$6 ) )</f>
        <v>203.90844778176373</v>
      </c>
      <c r="BU37" s="83">
        <f xml:space="preserve"> IF( InpS!BU67, InpS!BU67, BT37 * ( 1 + BU$6 ) )</f>
        <v>207.98596527600168</v>
      </c>
      <c r="BV37" s="83">
        <f xml:space="preserve"> IF( InpS!BV67, InpS!BV67, BU37 * ( 1 + BV$6 ) )</f>
        <v>212.14502009297777</v>
      </c>
      <c r="BW37" s="83">
        <f xml:space="preserve"> IF( InpS!BW67, InpS!BW67, BV37 * ( 1 + BW$6 ) )</f>
        <v>216.38724271864547</v>
      </c>
      <c r="BX37" s="83">
        <f xml:space="preserve"> IF( InpS!BX67, InpS!BX67, BW37 * ( 1 + BX$6 ) )</f>
        <v>220.71429624346808</v>
      </c>
      <c r="BY37" s="83">
        <f xml:space="preserve"> IF( InpS!BY67, InpS!BY67, BX37 * ( 1 + BY$6 ) )</f>
        <v>225.12787701440487</v>
      </c>
      <c r="BZ37" s="83">
        <f xml:space="preserve"> IF( InpS!BZ67, InpS!BZ67, BY37 * ( 1 + BZ$6 ) )</f>
        <v>229.62971529993462</v>
      </c>
      <c r="CA37" s="83">
        <f xml:space="preserve"> IF( InpS!CA67, InpS!CA67, BZ37 * ( 1 + CA$6 ) )</f>
        <v>234.22157596837772</v>
      </c>
      <c r="CB37" s="83">
        <f xml:space="preserve"> IF( InpS!CB67, InpS!CB67, CA37 * ( 1 + CB$6 ) )</f>
        <v>238.90525917978246</v>
      </c>
      <c r="CC37" s="83">
        <f xml:space="preserve"> IF( InpS!CC67, InpS!CC67, CB37 * ( 1 + CC$6 ) )</f>
        <v>243.68260109164677</v>
      </c>
      <c r="CD37" s="83">
        <f xml:space="preserve"> IF( InpS!CD67, InpS!CD67, CC37 * ( 1 + CD$6 ) )</f>
        <v>248.5554745787523</v>
      </c>
      <c r="CE37" s="83">
        <f xml:space="preserve"> IF( InpS!CE67, InpS!CE67, CD37 * ( 1 + CE$6 ) )</f>
        <v>253.52578996739271</v>
      </c>
      <c r="CF37" s="83">
        <f xml:space="preserve"> IF( InpS!CF67, InpS!CF67, CE37 * ( 1 + CF$6 ) )</f>
        <v>258.59549578428431</v>
      </c>
      <c r="CG37" s="83">
        <f xml:space="preserve"> IF( InpS!CG67, InpS!CG67, CF37 * ( 1 + CG$6 ) )</f>
        <v>263.76657952045241</v>
      </c>
      <c r="CH37" s="83">
        <f xml:space="preserve"> IF( InpS!CH67, InpS!CH67, CG37 * ( 1 + CH$6 ) )</f>
        <v>269.04106841039305</v>
      </c>
      <c r="CI37" s="83">
        <f xml:space="preserve"> IF( InpS!CI67, InpS!CI67, CH37 * ( 1 + CI$6 ) )</f>
        <v>274.42103022681545</v>
      </c>
      <c r="CJ37" s="83">
        <f xml:space="preserve"> IF( InpS!CJ67, InpS!CJ67, CI37 * ( 1 + CJ$6 ) )</f>
        <v>279.90857409127676</v>
      </c>
      <c r="CK37" s="83">
        <f xml:space="preserve"> IF( InpS!CK67, InpS!CK67, CJ37 * ( 1 + CK$6 ) )</f>
        <v>285.50585130102684</v>
      </c>
      <c r="CL37" s="83">
        <f xml:space="preserve"> IF( InpS!CL67, InpS!CL67, CK37 * ( 1 + CL$6 ) )</f>
        <v>291.21505617238751</v>
      </c>
      <c r="CM37" s="83">
        <f xml:space="preserve"> IF( InpS!CM67, InpS!CM67, CL37 * ( 1 + CM$6 ) )</f>
        <v>297.0384269009964</v>
      </c>
      <c r="CN37" s="83">
        <f xml:space="preserve"> IF( InpS!CN67, InpS!CN67, CM37 * ( 1 + CN$6 ) )</f>
        <v>302.97824643925321</v>
      </c>
      <c r="CO37" s="83">
        <f xml:space="preserve"> IF( InpS!CO67, InpS!CO67, CN37 * ( 1 + CO$6 ) )</f>
        <v>309.03684339131183</v>
      </c>
    </row>
    <row r="38" spans="2:93" outlineLevel="2" x14ac:dyDescent="0.2">
      <c r="B38" s="61"/>
      <c r="D38" s="39"/>
      <c r="E38" s="18" t="str">
        <f>InpS!E68</f>
        <v>Meter size 200 mm</v>
      </c>
      <c r="F38" s="18">
        <f>InpS!F68</f>
        <v>0</v>
      </c>
      <c r="G38" s="19">
        <f xml:space="preserve"> UserInput!G53</f>
        <v>0</v>
      </c>
      <c r="H38" s="358" t="str">
        <f>InpS!H68</f>
        <v>£</v>
      </c>
      <c r="I38" s="78" t="s">
        <v>51</v>
      </c>
      <c r="K38" s="83">
        <f xml:space="preserve"> IF( InpS!K68, InpS!K68, J38 * ( 1 + K$6 ) )</f>
        <v>178.41</v>
      </c>
      <c r="L38" s="83">
        <f xml:space="preserve"> IF( InpS!L68, InpS!L68, K38 * ( 1 + L$6 ) )</f>
        <v>139.30000000000001</v>
      </c>
      <c r="M38" s="83">
        <f xml:space="preserve"> IF( InpS!M68, InpS!M68, L38 * ( 1 + M$6 ) )</f>
        <v>108.77</v>
      </c>
      <c r="N38" s="83">
        <f xml:space="preserve"> IF( InpS!N68, InpS!N68, M38 * ( 1 + N$6 ) )</f>
        <v>84.93</v>
      </c>
      <c r="O38" s="83">
        <f xml:space="preserve"> IF( InpS!O68, InpS!O68, N38 * ( 1 + O$6 ) )</f>
        <v>66.31</v>
      </c>
      <c r="P38" s="83">
        <f xml:space="preserve"> IF( InpS!P68, InpS!P68, O38 * ( 1 + P$6 ) )</f>
        <v>67.48</v>
      </c>
      <c r="Q38" s="83">
        <f xml:space="preserve"> IF( InpS!Q68, InpS!Q68, P38 * ( 1 + Q$6 ) )</f>
        <v>68.7</v>
      </c>
      <c r="R38" s="83">
        <f xml:space="preserve"> IF( InpS!R68, InpS!R68, Q38 * ( 1 + R$6 ) )</f>
        <v>70</v>
      </c>
      <c r="S38" s="83">
        <f xml:space="preserve"> IF( InpS!S68, InpS!S68, R38 * ( 1 + S$6 ) )</f>
        <v>71.400000000000006</v>
      </c>
      <c r="T38" s="83">
        <f xml:space="preserve"> IF( InpS!T68, InpS!T68, S38 * ( 1 + T$6 ) )</f>
        <v>72.827771886136773</v>
      </c>
      <c r="U38" s="83">
        <f xml:space="preserve"> IF( InpS!U68, InpS!U68, T38 * ( 1 + U$6 ) )</f>
        <v>74.284094648447805</v>
      </c>
      <c r="V38" s="83">
        <f xml:space="preserve"> IF( InpS!V68, InpS!V68, U38 * ( 1 + V$6 ) )</f>
        <v>75.769539213240193</v>
      </c>
      <c r="W38" s="83">
        <f xml:space="preserve"> IF( InpS!W68, InpS!W68, V38 * ( 1 + W$6 ) )</f>
        <v>77.284687923523137</v>
      </c>
      <c r="X38" s="83">
        <f xml:space="preserve"> IF( InpS!X68, InpS!X68, W38 * ( 1 + X$6 ) )</f>
        <v>78.830134767305495</v>
      </c>
      <c r="Y38" s="83">
        <f xml:space="preserve"> IF( InpS!Y68, InpS!Y68, X38 * ( 1 + Y$6 ) )</f>
        <v>80.406485610458603</v>
      </c>
      <c r="Z38" s="83">
        <f xml:space="preserve"> IF( InpS!Z68, InpS!Z68, Y38 * ( 1 + Z$6 ) )</f>
        <v>82.014358434235547</v>
      </c>
      <c r="AA38" s="83">
        <f xml:space="preserve"> IF( InpS!AA68, InpS!AA68, Z38 * ( 1 + AA$6 ) )</f>
        <v>83.654383577540102</v>
      </c>
      <c r="AB38" s="83">
        <f xml:space="preserve"> IF( InpS!AB68, InpS!AB68, AA38 * ( 1 + AB$6 ) )</f>
        <v>85.327203984040295</v>
      </c>
      <c r="AC38" s="83">
        <f xml:space="preserve"> IF( InpS!AC68, InpS!AC68, AB38 * ( 1 + AC$6 ) )</f>
        <v>87.03347545422335</v>
      </c>
      <c r="AD38" s="83">
        <f xml:space="preserve"> IF( InpS!AD68, InpS!AD68, AC38 * ( 1 + AD$6 ) )</f>
        <v>88.773866902491065</v>
      </c>
      <c r="AE38" s="83">
        <f xml:space="preserve"> IF( InpS!AE68, InpS!AE68, AD38 * ( 1 + AE$6 ) )</f>
        <v>90.549060619396172</v>
      </c>
      <c r="AF38" s="83">
        <f xml:space="preserve"> IF( InpS!AF68, InpS!AF68, AE38 * ( 1 + AF$6 ) )</f>
        <v>92.35975253912261</v>
      </c>
      <c r="AG38" s="83">
        <f xml:space="preserve"> IF( InpS!AG68, InpS!AG68, AF38 * ( 1 + AG$6 ) )</f>
        <v>94.206652512314605</v>
      </c>
      <c r="AH38" s="83">
        <f xml:space="preserve"> IF( InpS!AH68, InpS!AH68, AG38 * ( 1 + AH$6 ) )</f>
        <v>96.090484584361363</v>
      </c>
      <c r="AI38" s="83">
        <f xml:space="preserve"> IF( InpS!AI68, InpS!AI68, AH38 * ( 1 + AI$6 ) )</f>
        <v>98.011987279246654</v>
      </c>
      <c r="AJ38" s="83">
        <f xml:space="preserve"> IF( InpS!AJ68, InpS!AJ68, AI38 * ( 1 + AJ$6 ) )</f>
        <v>99.971913889074429</v>
      </c>
      <c r="AK38" s="83">
        <f xml:space="preserve"> IF( InpS!AK68, InpS!AK68, AJ38 * ( 1 + AK$6 ) )</f>
        <v>101.97103276938405</v>
      </c>
      <c r="AL38" s="83">
        <f xml:space="preserve"> IF( InpS!AL68, InpS!AL68, AK38 * ( 1 + AL$6 ) )</f>
        <v>104.01012764037085</v>
      </c>
      <c r="AM38" s="83">
        <f xml:space="preserve"> IF( InpS!AM68, InpS!AM68, AL38 * ( 1 + AM$6 ) )</f>
        <v>106.08999789413022</v>
      </c>
      <c r="AN38" s="83">
        <f xml:space="preserve"> IF( InpS!AN68, InpS!AN68, AM38 * ( 1 + AN$6 ) )</f>
        <v>108.21145890804546</v>
      </c>
      <c r="AO38" s="83">
        <f xml:space="preserve"> IF( InpS!AO68, InpS!AO68, AN38 * ( 1 + AO$6 ) )</f>
        <v>110.37534236444255</v>
      </c>
      <c r="AP38" s="83">
        <f xml:space="preserve"> IF( InpS!AP68, InpS!AP68, AO38 * ( 1 + AP$6 ) )</f>
        <v>112.58249657663683</v>
      </c>
      <c r="AQ38" s="83">
        <f xml:space="preserve"> IF( InpS!AQ68, InpS!AQ68, AP38 * ( 1 + AQ$6 ) )</f>
        <v>114.83378682149973</v>
      </c>
      <c r="AR38" s="83">
        <f xml:space="preserve"> IF( InpS!AR68, InpS!AR68, AQ38 * ( 1 + AR$6 ) )</f>
        <v>117.13009567867564</v>
      </c>
      <c r="AS38" s="83">
        <f xml:space="preserve"> IF( InpS!AS68, InpS!AS68, AR38 * ( 1 + AS$6 ) )</f>
        <v>119.47232337658212</v>
      </c>
      <c r="AT38" s="83">
        <f xml:space="preserve"> IF( InpS!AT68, InpS!AT68, AS38 * ( 1 + AT$6 ) )</f>
        <v>121.86138814532897</v>
      </c>
      <c r="AU38" s="83">
        <f xml:space="preserve"> IF( InpS!AU68, InpS!AU68, AT38 * ( 1 + AU$6 ) )</f>
        <v>124.29822657669455</v>
      </c>
      <c r="AV38" s="83">
        <f xml:space="preserve"> IF( InpS!AV68, InpS!AV68, AU38 * ( 1 + AV$6 ) )</f>
        <v>126.78379399130047</v>
      </c>
      <c r="AW38" s="83">
        <f xml:space="preserve"> IF( InpS!AW68, InpS!AW68, AV38 * ( 1 + AW$6 ) )</f>
        <v>129.31906481312868</v>
      </c>
      <c r="AX38" s="83">
        <f xml:space="preserve"> IF( InpS!AX68, InpS!AX68, AW38 * ( 1 + AX$6 ) )</f>
        <v>131.9050329515276</v>
      </c>
      <c r="AY38" s="83">
        <f xml:space="preserve"> IF( InpS!AY68, InpS!AY68, AX38 * ( 1 + AY$6 ) )</f>
        <v>134.54271219085723</v>
      </c>
      <c r="AZ38" s="83">
        <f xml:space="preserve"> IF( InpS!AZ68, InpS!AZ68, AY38 * ( 1 + AZ$6 ) )</f>
        <v>137.23313658792583</v>
      </c>
      <c r="BA38" s="83">
        <f xml:space="preserve"> IF( InpS!BA68, InpS!BA68, AZ38 * ( 1 + BA$6 ) )</f>
        <v>139.97736087737411</v>
      </c>
      <c r="BB38" s="83">
        <f xml:space="preserve"> IF( InpS!BB68, InpS!BB68, BA38 * ( 1 + BB$6 ) )</f>
        <v>142.77646088516593</v>
      </c>
      <c r="BC38" s="83">
        <f xml:space="preserve"> IF( InpS!BC68, InpS!BC68, BB38 * ( 1 + BC$6 ) )</f>
        <v>145.63153395034726</v>
      </c>
      <c r="BD38" s="83">
        <f xml:space="preserve"> IF( InpS!BD68, InpS!BD68, BC38 * ( 1 + BD$6 ) )</f>
        <v>148.54369935523911</v>
      </c>
      <c r="BE38" s="83">
        <f xml:space="preserve"> IF( InpS!BE68, InpS!BE68, BD38 * ( 1 + BE$6 ) )</f>
        <v>151.51409876423298</v>
      </c>
      <c r="BF38" s="83">
        <f xml:space="preserve"> IF( InpS!BF68, InpS!BF68, BE38 * ( 1 + BF$6 ) )</f>
        <v>154.54389667136073</v>
      </c>
      <c r="BG38" s="83">
        <f xml:space="preserve"> IF( InpS!BG68, InpS!BG68, BF38 * ( 1 + BG$6 ) )</f>
        <v>157.63428085681443</v>
      </c>
      <c r="BH38" s="83">
        <f xml:space="preserve"> IF( InpS!BH68, InpS!BH68, BG38 * ( 1 + BH$6 ) )</f>
        <v>160.78646285259521</v>
      </c>
      <c r="BI38" s="83">
        <f xml:space="preserve"> IF( InpS!BI68, InpS!BI68, BH38 * ( 1 + BI$6 ) )</f>
        <v>164.0016784174735</v>
      </c>
      <c r="BJ38" s="83">
        <f xml:space="preserve"> IF( InpS!BJ68, InpS!BJ68, BI38 * ( 1 + BJ$6 ) )</f>
        <v>167.28118802144706</v>
      </c>
      <c r="BK38" s="83">
        <f xml:space="preserve"> IF( InpS!BK68, InpS!BK68, BJ38 * ( 1 + BK$6 ) )</f>
        <v>170.62627733988657</v>
      </c>
      <c r="BL38" s="83">
        <f xml:space="preserve"> IF( InpS!BL68, InpS!BL68, BK38 * ( 1 + BL$6 ) )</f>
        <v>174.03825775756255</v>
      </c>
      <c r="BM38" s="83">
        <f xml:space="preserve"> IF( InpS!BM68, InpS!BM68, BL38 * ( 1 + BM$6 ) )</f>
        <v>177.51846688275123</v>
      </c>
      <c r="BN38" s="83">
        <f xml:space="preserve"> IF( InpS!BN68, InpS!BN68, BM38 * ( 1 + BN$6 ) )</f>
        <v>181.06826907162088</v>
      </c>
      <c r="BO38" s="83">
        <f xml:space="preserve"> IF( InpS!BO68, InpS!BO68, BN38 * ( 1 + BO$6 ) )</f>
        <v>184.68905596310418</v>
      </c>
      <c r="BP38" s="83">
        <f xml:space="preserve"> IF( InpS!BP68, InpS!BP68, BO38 * ( 1 + BP$6 ) )</f>
        <v>188.38224702446638</v>
      </c>
      <c r="BQ38" s="83">
        <f xml:space="preserve"> IF( InpS!BQ68, InpS!BQ68, BP38 * ( 1 + BQ$6 ) )</f>
        <v>192.14929010778297</v>
      </c>
      <c r="BR38" s="83">
        <f xml:space="preserve"> IF( InpS!BR68, InpS!BR68, BQ38 * ( 1 + BR$6 ) )</f>
        <v>195.99166201754531</v>
      </c>
      <c r="BS38" s="83">
        <f xml:space="preserve"> IF( InpS!BS68, InpS!BS68, BR38 * ( 1 + BS$6 ) )</f>
        <v>199.91086908961634</v>
      </c>
      <c r="BT38" s="83">
        <f xml:space="preserve"> IF( InpS!BT68, InpS!BT68, BS38 * ( 1 + BT$6 ) )</f>
        <v>203.90844778176373</v>
      </c>
      <c r="BU38" s="83">
        <f xml:space="preserve"> IF( InpS!BU68, InpS!BU68, BT38 * ( 1 + BU$6 ) )</f>
        <v>207.98596527600168</v>
      </c>
      <c r="BV38" s="83">
        <f xml:space="preserve"> IF( InpS!BV68, InpS!BV68, BU38 * ( 1 + BV$6 ) )</f>
        <v>212.14502009297777</v>
      </c>
      <c r="BW38" s="83">
        <f xml:space="preserve"> IF( InpS!BW68, InpS!BW68, BV38 * ( 1 + BW$6 ) )</f>
        <v>216.38724271864547</v>
      </c>
      <c r="BX38" s="83">
        <f xml:space="preserve"> IF( InpS!BX68, InpS!BX68, BW38 * ( 1 + BX$6 ) )</f>
        <v>220.71429624346808</v>
      </c>
      <c r="BY38" s="83">
        <f xml:space="preserve"> IF( InpS!BY68, InpS!BY68, BX38 * ( 1 + BY$6 ) )</f>
        <v>225.12787701440487</v>
      </c>
      <c r="BZ38" s="83">
        <f xml:space="preserve"> IF( InpS!BZ68, InpS!BZ68, BY38 * ( 1 + BZ$6 ) )</f>
        <v>229.62971529993462</v>
      </c>
      <c r="CA38" s="83">
        <f xml:space="preserve"> IF( InpS!CA68, InpS!CA68, BZ38 * ( 1 + CA$6 ) )</f>
        <v>234.22157596837772</v>
      </c>
      <c r="CB38" s="83">
        <f xml:space="preserve"> IF( InpS!CB68, InpS!CB68, CA38 * ( 1 + CB$6 ) )</f>
        <v>238.90525917978246</v>
      </c>
      <c r="CC38" s="83">
        <f xml:space="preserve"> IF( InpS!CC68, InpS!CC68, CB38 * ( 1 + CC$6 ) )</f>
        <v>243.68260109164677</v>
      </c>
      <c r="CD38" s="83">
        <f xml:space="preserve"> IF( InpS!CD68, InpS!CD68, CC38 * ( 1 + CD$6 ) )</f>
        <v>248.5554745787523</v>
      </c>
      <c r="CE38" s="83">
        <f xml:space="preserve"> IF( InpS!CE68, InpS!CE68, CD38 * ( 1 + CE$6 ) )</f>
        <v>253.52578996739271</v>
      </c>
      <c r="CF38" s="83">
        <f xml:space="preserve"> IF( InpS!CF68, InpS!CF68, CE38 * ( 1 + CF$6 ) )</f>
        <v>258.59549578428431</v>
      </c>
      <c r="CG38" s="83">
        <f xml:space="preserve"> IF( InpS!CG68, InpS!CG68, CF38 * ( 1 + CG$6 ) )</f>
        <v>263.76657952045241</v>
      </c>
      <c r="CH38" s="83">
        <f xml:space="preserve"> IF( InpS!CH68, InpS!CH68, CG38 * ( 1 + CH$6 ) )</f>
        <v>269.04106841039305</v>
      </c>
      <c r="CI38" s="83">
        <f xml:space="preserve"> IF( InpS!CI68, InpS!CI68, CH38 * ( 1 + CI$6 ) )</f>
        <v>274.42103022681545</v>
      </c>
      <c r="CJ38" s="83">
        <f xml:space="preserve"> IF( InpS!CJ68, InpS!CJ68, CI38 * ( 1 + CJ$6 ) )</f>
        <v>279.90857409127676</v>
      </c>
      <c r="CK38" s="83">
        <f xml:space="preserve"> IF( InpS!CK68, InpS!CK68, CJ38 * ( 1 + CK$6 ) )</f>
        <v>285.50585130102684</v>
      </c>
      <c r="CL38" s="83">
        <f xml:space="preserve"> IF( InpS!CL68, InpS!CL68, CK38 * ( 1 + CL$6 ) )</f>
        <v>291.21505617238751</v>
      </c>
      <c r="CM38" s="83">
        <f xml:space="preserve"> IF( InpS!CM68, InpS!CM68, CL38 * ( 1 + CM$6 ) )</f>
        <v>297.0384269009964</v>
      </c>
      <c r="CN38" s="83">
        <f xml:space="preserve"> IF( InpS!CN68, InpS!CN68, CM38 * ( 1 + CN$6 ) )</f>
        <v>302.97824643925321</v>
      </c>
      <c r="CO38" s="83">
        <f xml:space="preserve"> IF( InpS!CO68, InpS!CO68, CN38 * ( 1 + CO$6 ) )</f>
        <v>309.03684339131183</v>
      </c>
    </row>
    <row r="39" spans="2:93" outlineLevel="2" x14ac:dyDescent="0.2">
      <c r="B39" s="61"/>
      <c r="D39" s="39"/>
      <c r="E39" s="18" t="str">
        <f>InpS!E69</f>
        <v>Meter size 250 mm</v>
      </c>
      <c r="F39" s="18">
        <f>InpS!F69</f>
        <v>0</v>
      </c>
      <c r="G39" s="19">
        <f xml:space="preserve"> UserInput!G54</f>
        <v>0</v>
      </c>
      <c r="H39" s="358" t="str">
        <f>InpS!H69</f>
        <v>£</v>
      </c>
      <c r="I39" s="78" t="s">
        <v>53</v>
      </c>
      <c r="K39" s="83">
        <f xml:space="preserve"> IF( InpS!K69, InpS!K69, J39 * ( 1 + K$6 ) )</f>
        <v>207.83</v>
      </c>
      <c r="L39" s="83">
        <f xml:space="preserve"> IF( InpS!L69, InpS!L69, K39 * ( 1 + L$6 ) )</f>
        <v>156.19999999999999</v>
      </c>
      <c r="M39" s="83">
        <f xml:space="preserve"> IF( InpS!M69, InpS!M69, L39 * ( 1 + M$6 ) )</f>
        <v>117.39</v>
      </c>
      <c r="N39" s="83">
        <f xml:space="preserve"> IF( InpS!N69, InpS!N69, M39 * ( 1 + N$6 ) )</f>
        <v>88.23</v>
      </c>
      <c r="O39" s="83">
        <f xml:space="preserve"> IF( InpS!O69, InpS!O69, N39 * ( 1 + O$6 ) )</f>
        <v>66.31</v>
      </c>
      <c r="P39" s="83">
        <f xml:space="preserve"> IF( InpS!P69, InpS!P69, O39 * ( 1 + P$6 ) )</f>
        <v>67.48</v>
      </c>
      <c r="Q39" s="83">
        <f xml:space="preserve"> IF( InpS!Q69, InpS!Q69, P39 * ( 1 + Q$6 ) )</f>
        <v>68.7</v>
      </c>
      <c r="R39" s="83">
        <f xml:space="preserve"> IF( InpS!R69, InpS!R69, Q39 * ( 1 + R$6 ) )</f>
        <v>70</v>
      </c>
      <c r="S39" s="83">
        <f xml:space="preserve"> IF( InpS!S69, InpS!S69, R39 * ( 1 + S$6 ) )</f>
        <v>71.400000000000006</v>
      </c>
      <c r="T39" s="83">
        <f xml:space="preserve"> IF( InpS!T69, InpS!T69, S39 * ( 1 + T$6 ) )</f>
        <v>72.827771886136773</v>
      </c>
      <c r="U39" s="83">
        <f xml:space="preserve"> IF( InpS!U69, InpS!U69, T39 * ( 1 + U$6 ) )</f>
        <v>74.284094648447805</v>
      </c>
      <c r="V39" s="83">
        <f xml:space="preserve"> IF( InpS!V69, InpS!V69, U39 * ( 1 + V$6 ) )</f>
        <v>75.769539213240193</v>
      </c>
      <c r="W39" s="83">
        <f xml:space="preserve"> IF( InpS!W69, InpS!W69, V39 * ( 1 + W$6 ) )</f>
        <v>77.284687923523137</v>
      </c>
      <c r="X39" s="83">
        <f xml:space="preserve"> IF( InpS!X69, InpS!X69, W39 * ( 1 + X$6 ) )</f>
        <v>78.830134767305495</v>
      </c>
      <c r="Y39" s="83">
        <f xml:space="preserve"> IF( InpS!Y69, InpS!Y69, X39 * ( 1 + Y$6 ) )</f>
        <v>80.406485610458603</v>
      </c>
      <c r="Z39" s="83">
        <f xml:space="preserve"> IF( InpS!Z69, InpS!Z69, Y39 * ( 1 + Z$6 ) )</f>
        <v>82.014358434235547</v>
      </c>
      <c r="AA39" s="83">
        <f xml:space="preserve"> IF( InpS!AA69, InpS!AA69, Z39 * ( 1 + AA$6 ) )</f>
        <v>83.654383577540102</v>
      </c>
      <c r="AB39" s="83">
        <f xml:space="preserve"> IF( InpS!AB69, InpS!AB69, AA39 * ( 1 + AB$6 ) )</f>
        <v>85.327203984040295</v>
      </c>
      <c r="AC39" s="83">
        <f xml:space="preserve"> IF( InpS!AC69, InpS!AC69, AB39 * ( 1 + AC$6 ) )</f>
        <v>87.03347545422335</v>
      </c>
      <c r="AD39" s="83">
        <f xml:space="preserve"> IF( InpS!AD69, InpS!AD69, AC39 * ( 1 + AD$6 ) )</f>
        <v>88.773866902491065</v>
      </c>
      <c r="AE39" s="83">
        <f xml:space="preserve"> IF( InpS!AE69, InpS!AE69, AD39 * ( 1 + AE$6 ) )</f>
        <v>90.549060619396172</v>
      </c>
      <c r="AF39" s="83">
        <f xml:space="preserve"> IF( InpS!AF69, InpS!AF69, AE39 * ( 1 + AF$6 ) )</f>
        <v>92.35975253912261</v>
      </c>
      <c r="AG39" s="83">
        <f xml:space="preserve"> IF( InpS!AG69, InpS!AG69, AF39 * ( 1 + AG$6 ) )</f>
        <v>94.206652512314605</v>
      </c>
      <c r="AH39" s="83">
        <f xml:space="preserve"> IF( InpS!AH69, InpS!AH69, AG39 * ( 1 + AH$6 ) )</f>
        <v>96.090484584361363</v>
      </c>
      <c r="AI39" s="83">
        <f xml:space="preserve"> IF( InpS!AI69, InpS!AI69, AH39 * ( 1 + AI$6 ) )</f>
        <v>98.011987279246654</v>
      </c>
      <c r="AJ39" s="83">
        <f xml:space="preserve"> IF( InpS!AJ69, InpS!AJ69, AI39 * ( 1 + AJ$6 ) )</f>
        <v>99.971913889074429</v>
      </c>
      <c r="AK39" s="83">
        <f xml:space="preserve"> IF( InpS!AK69, InpS!AK69, AJ39 * ( 1 + AK$6 ) )</f>
        <v>101.97103276938405</v>
      </c>
      <c r="AL39" s="83">
        <f xml:space="preserve"> IF( InpS!AL69, InpS!AL69, AK39 * ( 1 + AL$6 ) )</f>
        <v>104.01012764037085</v>
      </c>
      <c r="AM39" s="83">
        <f xml:space="preserve"> IF( InpS!AM69, InpS!AM69, AL39 * ( 1 + AM$6 ) )</f>
        <v>106.08999789413022</v>
      </c>
      <c r="AN39" s="83">
        <f xml:space="preserve"> IF( InpS!AN69, InpS!AN69, AM39 * ( 1 + AN$6 ) )</f>
        <v>108.21145890804546</v>
      </c>
      <c r="AO39" s="83">
        <f xml:space="preserve"> IF( InpS!AO69, InpS!AO69, AN39 * ( 1 + AO$6 ) )</f>
        <v>110.37534236444255</v>
      </c>
      <c r="AP39" s="83">
        <f xml:space="preserve"> IF( InpS!AP69, InpS!AP69, AO39 * ( 1 + AP$6 ) )</f>
        <v>112.58249657663683</v>
      </c>
      <c r="AQ39" s="83">
        <f xml:space="preserve"> IF( InpS!AQ69, InpS!AQ69, AP39 * ( 1 + AQ$6 ) )</f>
        <v>114.83378682149973</v>
      </c>
      <c r="AR39" s="83">
        <f xml:space="preserve"> IF( InpS!AR69, InpS!AR69, AQ39 * ( 1 + AR$6 ) )</f>
        <v>117.13009567867564</v>
      </c>
      <c r="AS39" s="83">
        <f xml:space="preserve"> IF( InpS!AS69, InpS!AS69, AR39 * ( 1 + AS$6 ) )</f>
        <v>119.47232337658212</v>
      </c>
      <c r="AT39" s="83">
        <f xml:space="preserve"> IF( InpS!AT69, InpS!AT69, AS39 * ( 1 + AT$6 ) )</f>
        <v>121.86138814532897</v>
      </c>
      <c r="AU39" s="83">
        <f xml:space="preserve"> IF( InpS!AU69, InpS!AU69, AT39 * ( 1 + AU$6 ) )</f>
        <v>124.29822657669455</v>
      </c>
      <c r="AV39" s="83">
        <f xml:space="preserve"> IF( InpS!AV69, InpS!AV69, AU39 * ( 1 + AV$6 ) )</f>
        <v>126.78379399130047</v>
      </c>
      <c r="AW39" s="83">
        <f xml:space="preserve"> IF( InpS!AW69, InpS!AW69, AV39 * ( 1 + AW$6 ) )</f>
        <v>129.31906481312868</v>
      </c>
      <c r="AX39" s="83">
        <f xml:space="preserve"> IF( InpS!AX69, InpS!AX69, AW39 * ( 1 + AX$6 ) )</f>
        <v>131.9050329515276</v>
      </c>
      <c r="AY39" s="83">
        <f xml:space="preserve"> IF( InpS!AY69, InpS!AY69, AX39 * ( 1 + AY$6 ) )</f>
        <v>134.54271219085723</v>
      </c>
      <c r="AZ39" s="83">
        <f xml:space="preserve"> IF( InpS!AZ69, InpS!AZ69, AY39 * ( 1 + AZ$6 ) )</f>
        <v>137.23313658792583</v>
      </c>
      <c r="BA39" s="83">
        <f xml:space="preserve"> IF( InpS!BA69, InpS!BA69, AZ39 * ( 1 + BA$6 ) )</f>
        <v>139.97736087737411</v>
      </c>
      <c r="BB39" s="83">
        <f xml:space="preserve"> IF( InpS!BB69, InpS!BB69, BA39 * ( 1 + BB$6 ) )</f>
        <v>142.77646088516593</v>
      </c>
      <c r="BC39" s="83">
        <f xml:space="preserve"> IF( InpS!BC69, InpS!BC69, BB39 * ( 1 + BC$6 ) )</f>
        <v>145.63153395034726</v>
      </c>
      <c r="BD39" s="83">
        <f xml:space="preserve"> IF( InpS!BD69, InpS!BD69, BC39 * ( 1 + BD$6 ) )</f>
        <v>148.54369935523911</v>
      </c>
      <c r="BE39" s="83">
        <f xml:space="preserve"> IF( InpS!BE69, InpS!BE69, BD39 * ( 1 + BE$6 ) )</f>
        <v>151.51409876423298</v>
      </c>
      <c r="BF39" s="83">
        <f xml:space="preserve"> IF( InpS!BF69, InpS!BF69, BE39 * ( 1 + BF$6 ) )</f>
        <v>154.54389667136073</v>
      </c>
      <c r="BG39" s="83">
        <f xml:space="preserve"> IF( InpS!BG69, InpS!BG69, BF39 * ( 1 + BG$6 ) )</f>
        <v>157.63428085681443</v>
      </c>
      <c r="BH39" s="83">
        <f xml:space="preserve"> IF( InpS!BH69, InpS!BH69, BG39 * ( 1 + BH$6 ) )</f>
        <v>160.78646285259521</v>
      </c>
      <c r="BI39" s="83">
        <f xml:space="preserve"> IF( InpS!BI69, InpS!BI69, BH39 * ( 1 + BI$6 ) )</f>
        <v>164.0016784174735</v>
      </c>
      <c r="BJ39" s="83">
        <f xml:space="preserve"> IF( InpS!BJ69, InpS!BJ69, BI39 * ( 1 + BJ$6 ) )</f>
        <v>167.28118802144706</v>
      </c>
      <c r="BK39" s="83">
        <f xml:space="preserve"> IF( InpS!BK69, InpS!BK69, BJ39 * ( 1 + BK$6 ) )</f>
        <v>170.62627733988657</v>
      </c>
      <c r="BL39" s="83">
        <f xml:space="preserve"> IF( InpS!BL69, InpS!BL69, BK39 * ( 1 + BL$6 ) )</f>
        <v>174.03825775756255</v>
      </c>
      <c r="BM39" s="83">
        <f xml:space="preserve"> IF( InpS!BM69, InpS!BM69, BL39 * ( 1 + BM$6 ) )</f>
        <v>177.51846688275123</v>
      </c>
      <c r="BN39" s="83">
        <f xml:space="preserve"> IF( InpS!BN69, InpS!BN69, BM39 * ( 1 + BN$6 ) )</f>
        <v>181.06826907162088</v>
      </c>
      <c r="BO39" s="83">
        <f xml:space="preserve"> IF( InpS!BO69, InpS!BO69, BN39 * ( 1 + BO$6 ) )</f>
        <v>184.68905596310418</v>
      </c>
      <c r="BP39" s="83">
        <f xml:space="preserve"> IF( InpS!BP69, InpS!BP69, BO39 * ( 1 + BP$6 ) )</f>
        <v>188.38224702446638</v>
      </c>
      <c r="BQ39" s="83">
        <f xml:space="preserve"> IF( InpS!BQ69, InpS!BQ69, BP39 * ( 1 + BQ$6 ) )</f>
        <v>192.14929010778297</v>
      </c>
      <c r="BR39" s="83">
        <f xml:space="preserve"> IF( InpS!BR69, InpS!BR69, BQ39 * ( 1 + BR$6 ) )</f>
        <v>195.99166201754531</v>
      </c>
      <c r="BS39" s="83">
        <f xml:space="preserve"> IF( InpS!BS69, InpS!BS69, BR39 * ( 1 + BS$6 ) )</f>
        <v>199.91086908961634</v>
      </c>
      <c r="BT39" s="83">
        <f xml:space="preserve"> IF( InpS!BT69, InpS!BT69, BS39 * ( 1 + BT$6 ) )</f>
        <v>203.90844778176373</v>
      </c>
      <c r="BU39" s="83">
        <f xml:space="preserve"> IF( InpS!BU69, InpS!BU69, BT39 * ( 1 + BU$6 ) )</f>
        <v>207.98596527600168</v>
      </c>
      <c r="BV39" s="83">
        <f xml:space="preserve"> IF( InpS!BV69, InpS!BV69, BU39 * ( 1 + BV$6 ) )</f>
        <v>212.14502009297777</v>
      </c>
      <c r="BW39" s="83">
        <f xml:space="preserve"> IF( InpS!BW69, InpS!BW69, BV39 * ( 1 + BW$6 ) )</f>
        <v>216.38724271864547</v>
      </c>
      <c r="BX39" s="83">
        <f xml:space="preserve"> IF( InpS!BX69, InpS!BX69, BW39 * ( 1 + BX$6 ) )</f>
        <v>220.71429624346808</v>
      </c>
      <c r="BY39" s="83">
        <f xml:space="preserve"> IF( InpS!BY69, InpS!BY69, BX39 * ( 1 + BY$6 ) )</f>
        <v>225.12787701440487</v>
      </c>
      <c r="BZ39" s="83">
        <f xml:space="preserve"> IF( InpS!BZ69, InpS!BZ69, BY39 * ( 1 + BZ$6 ) )</f>
        <v>229.62971529993462</v>
      </c>
      <c r="CA39" s="83">
        <f xml:space="preserve"> IF( InpS!CA69, InpS!CA69, BZ39 * ( 1 + CA$6 ) )</f>
        <v>234.22157596837772</v>
      </c>
      <c r="CB39" s="83">
        <f xml:space="preserve"> IF( InpS!CB69, InpS!CB69, CA39 * ( 1 + CB$6 ) )</f>
        <v>238.90525917978246</v>
      </c>
      <c r="CC39" s="83">
        <f xml:space="preserve"> IF( InpS!CC69, InpS!CC69, CB39 * ( 1 + CC$6 ) )</f>
        <v>243.68260109164677</v>
      </c>
      <c r="CD39" s="83">
        <f xml:space="preserve"> IF( InpS!CD69, InpS!CD69, CC39 * ( 1 + CD$6 ) )</f>
        <v>248.5554745787523</v>
      </c>
      <c r="CE39" s="83">
        <f xml:space="preserve"> IF( InpS!CE69, InpS!CE69, CD39 * ( 1 + CE$6 ) )</f>
        <v>253.52578996739271</v>
      </c>
      <c r="CF39" s="83">
        <f xml:space="preserve"> IF( InpS!CF69, InpS!CF69, CE39 * ( 1 + CF$6 ) )</f>
        <v>258.59549578428431</v>
      </c>
      <c r="CG39" s="83">
        <f xml:space="preserve"> IF( InpS!CG69, InpS!CG69, CF39 * ( 1 + CG$6 ) )</f>
        <v>263.76657952045241</v>
      </c>
      <c r="CH39" s="83">
        <f xml:space="preserve"> IF( InpS!CH69, InpS!CH69, CG39 * ( 1 + CH$6 ) )</f>
        <v>269.04106841039305</v>
      </c>
      <c r="CI39" s="83">
        <f xml:space="preserve"> IF( InpS!CI69, InpS!CI69, CH39 * ( 1 + CI$6 ) )</f>
        <v>274.42103022681545</v>
      </c>
      <c r="CJ39" s="83">
        <f xml:space="preserve"> IF( InpS!CJ69, InpS!CJ69, CI39 * ( 1 + CJ$6 ) )</f>
        <v>279.90857409127676</v>
      </c>
      <c r="CK39" s="83">
        <f xml:space="preserve"> IF( InpS!CK69, InpS!CK69, CJ39 * ( 1 + CK$6 ) )</f>
        <v>285.50585130102684</v>
      </c>
      <c r="CL39" s="83">
        <f xml:space="preserve"> IF( InpS!CL69, InpS!CL69, CK39 * ( 1 + CL$6 ) )</f>
        <v>291.21505617238751</v>
      </c>
      <c r="CM39" s="83">
        <f xml:space="preserve"> IF( InpS!CM69, InpS!CM69, CL39 * ( 1 + CM$6 ) )</f>
        <v>297.0384269009964</v>
      </c>
      <c r="CN39" s="83">
        <f xml:space="preserve"> IF( InpS!CN69, InpS!CN69, CM39 * ( 1 + CN$6 ) )</f>
        <v>302.97824643925321</v>
      </c>
      <c r="CO39" s="83">
        <f xml:space="preserve"> IF( InpS!CO69, InpS!CO69, CN39 * ( 1 + CO$6 ) )</f>
        <v>309.03684339131183</v>
      </c>
    </row>
    <row r="40" spans="2:93" outlineLevel="2" x14ac:dyDescent="0.2">
      <c r="B40" s="61"/>
      <c r="D40" s="39"/>
      <c r="E40" s="18" t="str">
        <f>InpS!E70</f>
        <v>Meter size 300 mm</v>
      </c>
      <c r="F40" s="18">
        <f>InpS!F70</f>
        <v>0</v>
      </c>
      <c r="G40" s="19">
        <f xml:space="preserve"> UserInput!G55</f>
        <v>0</v>
      </c>
      <c r="H40" s="358" t="str">
        <f>InpS!H70</f>
        <v>£</v>
      </c>
      <c r="I40" s="78"/>
      <c r="K40" s="83">
        <f xml:space="preserve"> IF( InpS!K70, InpS!K70, J40 * ( 1 + K$6 ) )</f>
        <v>231.73</v>
      </c>
      <c r="L40" s="83">
        <f xml:space="preserve"> IF( InpS!L70, InpS!L70, K40 * ( 1 + L$6 ) )</f>
        <v>169.48</v>
      </c>
      <c r="M40" s="83">
        <f xml:space="preserve"> IF( InpS!M70, InpS!M70, L40 * ( 1 + M$6 ) )</f>
        <v>123.96</v>
      </c>
      <c r="N40" s="83">
        <f xml:space="preserve"> IF( InpS!N70, InpS!N70, M40 * ( 1 + N$6 ) )</f>
        <v>90.66</v>
      </c>
      <c r="O40" s="83">
        <f xml:space="preserve"> IF( InpS!O70, InpS!O70, N40 * ( 1 + O$6 ) )</f>
        <v>66.31</v>
      </c>
      <c r="P40" s="83">
        <f xml:space="preserve"> IF( InpS!P70, InpS!P70, O40 * ( 1 + P$6 ) )</f>
        <v>67.48</v>
      </c>
      <c r="Q40" s="83">
        <f xml:space="preserve"> IF( InpS!Q70, InpS!Q70, P40 * ( 1 + Q$6 ) )</f>
        <v>68.7</v>
      </c>
      <c r="R40" s="83">
        <f xml:space="preserve"> IF( InpS!R70, InpS!R70, Q40 * ( 1 + R$6 ) )</f>
        <v>70</v>
      </c>
      <c r="S40" s="83">
        <f xml:space="preserve"> IF( InpS!S70, InpS!S70, R40 * ( 1 + S$6 ) )</f>
        <v>71.400000000000006</v>
      </c>
      <c r="T40" s="83">
        <f xml:space="preserve"> IF( InpS!T70, InpS!T70, S40 * ( 1 + T$6 ) )</f>
        <v>72.827771886136773</v>
      </c>
      <c r="U40" s="83">
        <f xml:space="preserve"> IF( InpS!U70, InpS!U70, T40 * ( 1 + U$6 ) )</f>
        <v>74.284094648447805</v>
      </c>
      <c r="V40" s="83">
        <f xml:space="preserve"> IF( InpS!V70, InpS!V70, U40 * ( 1 + V$6 ) )</f>
        <v>75.769539213240193</v>
      </c>
      <c r="W40" s="83">
        <f xml:space="preserve"> IF( InpS!W70, InpS!W70, V40 * ( 1 + W$6 ) )</f>
        <v>77.284687923523137</v>
      </c>
      <c r="X40" s="83">
        <f xml:space="preserve"> IF( InpS!X70, InpS!X70, W40 * ( 1 + X$6 ) )</f>
        <v>78.830134767305495</v>
      </c>
      <c r="Y40" s="83">
        <f xml:space="preserve"> IF( InpS!Y70, InpS!Y70, X40 * ( 1 + Y$6 ) )</f>
        <v>80.406485610458603</v>
      </c>
      <c r="Z40" s="83">
        <f xml:space="preserve"> IF( InpS!Z70, InpS!Z70, Y40 * ( 1 + Z$6 ) )</f>
        <v>82.014358434235547</v>
      </c>
      <c r="AA40" s="83">
        <f xml:space="preserve"> IF( InpS!AA70, InpS!AA70, Z40 * ( 1 + AA$6 ) )</f>
        <v>83.654383577540102</v>
      </c>
      <c r="AB40" s="83">
        <f xml:space="preserve"> IF( InpS!AB70, InpS!AB70, AA40 * ( 1 + AB$6 ) )</f>
        <v>85.327203984040295</v>
      </c>
      <c r="AC40" s="83">
        <f xml:space="preserve"> IF( InpS!AC70, InpS!AC70, AB40 * ( 1 + AC$6 ) )</f>
        <v>87.03347545422335</v>
      </c>
      <c r="AD40" s="83">
        <f xml:space="preserve"> IF( InpS!AD70, InpS!AD70, AC40 * ( 1 + AD$6 ) )</f>
        <v>88.773866902491065</v>
      </c>
      <c r="AE40" s="83">
        <f xml:space="preserve"> IF( InpS!AE70, InpS!AE70, AD40 * ( 1 + AE$6 ) )</f>
        <v>90.549060619396172</v>
      </c>
      <c r="AF40" s="83">
        <f xml:space="preserve"> IF( InpS!AF70, InpS!AF70, AE40 * ( 1 + AF$6 ) )</f>
        <v>92.35975253912261</v>
      </c>
      <c r="AG40" s="83">
        <f xml:space="preserve"> IF( InpS!AG70, InpS!AG70, AF40 * ( 1 + AG$6 ) )</f>
        <v>94.206652512314605</v>
      </c>
      <c r="AH40" s="83">
        <f xml:space="preserve"> IF( InpS!AH70, InpS!AH70, AG40 * ( 1 + AH$6 ) )</f>
        <v>96.090484584361363</v>
      </c>
      <c r="AI40" s="83">
        <f xml:space="preserve"> IF( InpS!AI70, InpS!AI70, AH40 * ( 1 + AI$6 ) )</f>
        <v>98.011987279246654</v>
      </c>
      <c r="AJ40" s="83">
        <f xml:space="preserve"> IF( InpS!AJ70, InpS!AJ70, AI40 * ( 1 + AJ$6 ) )</f>
        <v>99.971913889074429</v>
      </c>
      <c r="AK40" s="83">
        <f xml:space="preserve"> IF( InpS!AK70, InpS!AK70, AJ40 * ( 1 + AK$6 ) )</f>
        <v>101.97103276938405</v>
      </c>
      <c r="AL40" s="83">
        <f xml:space="preserve"> IF( InpS!AL70, InpS!AL70, AK40 * ( 1 + AL$6 ) )</f>
        <v>104.01012764037085</v>
      </c>
      <c r="AM40" s="83">
        <f xml:space="preserve"> IF( InpS!AM70, InpS!AM70, AL40 * ( 1 + AM$6 ) )</f>
        <v>106.08999789413022</v>
      </c>
      <c r="AN40" s="83">
        <f xml:space="preserve"> IF( InpS!AN70, InpS!AN70, AM40 * ( 1 + AN$6 ) )</f>
        <v>108.21145890804546</v>
      </c>
      <c r="AO40" s="83">
        <f xml:space="preserve"> IF( InpS!AO70, InpS!AO70, AN40 * ( 1 + AO$6 ) )</f>
        <v>110.37534236444255</v>
      </c>
      <c r="AP40" s="83">
        <f xml:space="preserve"> IF( InpS!AP70, InpS!AP70, AO40 * ( 1 + AP$6 ) )</f>
        <v>112.58249657663683</v>
      </c>
      <c r="AQ40" s="83">
        <f xml:space="preserve"> IF( InpS!AQ70, InpS!AQ70, AP40 * ( 1 + AQ$6 ) )</f>
        <v>114.83378682149973</v>
      </c>
      <c r="AR40" s="83">
        <f xml:space="preserve"> IF( InpS!AR70, InpS!AR70, AQ40 * ( 1 + AR$6 ) )</f>
        <v>117.13009567867564</v>
      </c>
      <c r="AS40" s="83">
        <f xml:space="preserve"> IF( InpS!AS70, InpS!AS70, AR40 * ( 1 + AS$6 ) )</f>
        <v>119.47232337658212</v>
      </c>
      <c r="AT40" s="83">
        <f xml:space="preserve"> IF( InpS!AT70, InpS!AT70, AS40 * ( 1 + AT$6 ) )</f>
        <v>121.86138814532897</v>
      </c>
      <c r="AU40" s="83">
        <f xml:space="preserve"> IF( InpS!AU70, InpS!AU70, AT40 * ( 1 + AU$6 ) )</f>
        <v>124.29822657669455</v>
      </c>
      <c r="AV40" s="83">
        <f xml:space="preserve"> IF( InpS!AV70, InpS!AV70, AU40 * ( 1 + AV$6 ) )</f>
        <v>126.78379399130047</v>
      </c>
      <c r="AW40" s="83">
        <f xml:space="preserve"> IF( InpS!AW70, InpS!AW70, AV40 * ( 1 + AW$6 ) )</f>
        <v>129.31906481312868</v>
      </c>
      <c r="AX40" s="83">
        <f xml:space="preserve"> IF( InpS!AX70, InpS!AX70, AW40 * ( 1 + AX$6 ) )</f>
        <v>131.9050329515276</v>
      </c>
      <c r="AY40" s="83">
        <f xml:space="preserve"> IF( InpS!AY70, InpS!AY70, AX40 * ( 1 + AY$6 ) )</f>
        <v>134.54271219085723</v>
      </c>
      <c r="AZ40" s="83">
        <f xml:space="preserve"> IF( InpS!AZ70, InpS!AZ70, AY40 * ( 1 + AZ$6 ) )</f>
        <v>137.23313658792583</v>
      </c>
      <c r="BA40" s="83">
        <f xml:space="preserve"> IF( InpS!BA70, InpS!BA70, AZ40 * ( 1 + BA$6 ) )</f>
        <v>139.97736087737411</v>
      </c>
      <c r="BB40" s="83">
        <f xml:space="preserve"> IF( InpS!BB70, InpS!BB70, BA40 * ( 1 + BB$6 ) )</f>
        <v>142.77646088516593</v>
      </c>
      <c r="BC40" s="83">
        <f xml:space="preserve"> IF( InpS!BC70, InpS!BC70, BB40 * ( 1 + BC$6 ) )</f>
        <v>145.63153395034726</v>
      </c>
      <c r="BD40" s="83">
        <f xml:space="preserve"> IF( InpS!BD70, InpS!BD70, BC40 * ( 1 + BD$6 ) )</f>
        <v>148.54369935523911</v>
      </c>
      <c r="BE40" s="83">
        <f xml:space="preserve"> IF( InpS!BE70, InpS!BE70, BD40 * ( 1 + BE$6 ) )</f>
        <v>151.51409876423298</v>
      </c>
      <c r="BF40" s="83">
        <f xml:space="preserve"> IF( InpS!BF70, InpS!BF70, BE40 * ( 1 + BF$6 ) )</f>
        <v>154.54389667136073</v>
      </c>
      <c r="BG40" s="83">
        <f xml:space="preserve"> IF( InpS!BG70, InpS!BG70, BF40 * ( 1 + BG$6 ) )</f>
        <v>157.63428085681443</v>
      </c>
      <c r="BH40" s="83">
        <f xml:space="preserve"> IF( InpS!BH70, InpS!BH70, BG40 * ( 1 + BH$6 ) )</f>
        <v>160.78646285259521</v>
      </c>
      <c r="BI40" s="83">
        <f xml:space="preserve"> IF( InpS!BI70, InpS!BI70, BH40 * ( 1 + BI$6 ) )</f>
        <v>164.0016784174735</v>
      </c>
      <c r="BJ40" s="83">
        <f xml:space="preserve"> IF( InpS!BJ70, InpS!BJ70, BI40 * ( 1 + BJ$6 ) )</f>
        <v>167.28118802144706</v>
      </c>
      <c r="BK40" s="83">
        <f xml:space="preserve"> IF( InpS!BK70, InpS!BK70, BJ40 * ( 1 + BK$6 ) )</f>
        <v>170.62627733988657</v>
      </c>
      <c r="BL40" s="83">
        <f xml:space="preserve"> IF( InpS!BL70, InpS!BL70, BK40 * ( 1 + BL$6 ) )</f>
        <v>174.03825775756255</v>
      </c>
      <c r="BM40" s="83">
        <f xml:space="preserve"> IF( InpS!BM70, InpS!BM70, BL40 * ( 1 + BM$6 ) )</f>
        <v>177.51846688275123</v>
      </c>
      <c r="BN40" s="83">
        <f xml:space="preserve"> IF( InpS!BN70, InpS!BN70, BM40 * ( 1 + BN$6 ) )</f>
        <v>181.06826907162088</v>
      </c>
      <c r="BO40" s="83">
        <f xml:space="preserve"> IF( InpS!BO70, InpS!BO70, BN40 * ( 1 + BO$6 ) )</f>
        <v>184.68905596310418</v>
      </c>
      <c r="BP40" s="83">
        <f xml:space="preserve"> IF( InpS!BP70, InpS!BP70, BO40 * ( 1 + BP$6 ) )</f>
        <v>188.38224702446638</v>
      </c>
      <c r="BQ40" s="83">
        <f xml:space="preserve"> IF( InpS!BQ70, InpS!BQ70, BP40 * ( 1 + BQ$6 ) )</f>
        <v>192.14929010778297</v>
      </c>
      <c r="BR40" s="83">
        <f xml:space="preserve"> IF( InpS!BR70, InpS!BR70, BQ40 * ( 1 + BR$6 ) )</f>
        <v>195.99166201754531</v>
      </c>
      <c r="BS40" s="83">
        <f xml:space="preserve"> IF( InpS!BS70, InpS!BS70, BR40 * ( 1 + BS$6 ) )</f>
        <v>199.91086908961634</v>
      </c>
      <c r="BT40" s="83">
        <f xml:space="preserve"> IF( InpS!BT70, InpS!BT70, BS40 * ( 1 + BT$6 ) )</f>
        <v>203.90844778176373</v>
      </c>
      <c r="BU40" s="83">
        <f xml:space="preserve"> IF( InpS!BU70, InpS!BU70, BT40 * ( 1 + BU$6 ) )</f>
        <v>207.98596527600168</v>
      </c>
      <c r="BV40" s="83">
        <f xml:space="preserve"> IF( InpS!BV70, InpS!BV70, BU40 * ( 1 + BV$6 ) )</f>
        <v>212.14502009297777</v>
      </c>
      <c r="BW40" s="83">
        <f xml:space="preserve"> IF( InpS!BW70, InpS!BW70, BV40 * ( 1 + BW$6 ) )</f>
        <v>216.38724271864547</v>
      </c>
      <c r="BX40" s="83">
        <f xml:space="preserve"> IF( InpS!BX70, InpS!BX70, BW40 * ( 1 + BX$6 ) )</f>
        <v>220.71429624346808</v>
      </c>
      <c r="BY40" s="83">
        <f xml:space="preserve"> IF( InpS!BY70, InpS!BY70, BX40 * ( 1 + BY$6 ) )</f>
        <v>225.12787701440487</v>
      </c>
      <c r="BZ40" s="83">
        <f xml:space="preserve"> IF( InpS!BZ70, InpS!BZ70, BY40 * ( 1 + BZ$6 ) )</f>
        <v>229.62971529993462</v>
      </c>
      <c r="CA40" s="83">
        <f xml:space="preserve"> IF( InpS!CA70, InpS!CA70, BZ40 * ( 1 + CA$6 ) )</f>
        <v>234.22157596837772</v>
      </c>
      <c r="CB40" s="83">
        <f xml:space="preserve"> IF( InpS!CB70, InpS!CB70, CA40 * ( 1 + CB$6 ) )</f>
        <v>238.90525917978246</v>
      </c>
      <c r="CC40" s="83">
        <f xml:space="preserve"> IF( InpS!CC70, InpS!CC70, CB40 * ( 1 + CC$6 ) )</f>
        <v>243.68260109164677</v>
      </c>
      <c r="CD40" s="83">
        <f xml:space="preserve"> IF( InpS!CD70, InpS!CD70, CC40 * ( 1 + CD$6 ) )</f>
        <v>248.5554745787523</v>
      </c>
      <c r="CE40" s="83">
        <f xml:space="preserve"> IF( InpS!CE70, InpS!CE70, CD40 * ( 1 + CE$6 ) )</f>
        <v>253.52578996739271</v>
      </c>
      <c r="CF40" s="83">
        <f xml:space="preserve"> IF( InpS!CF70, InpS!CF70, CE40 * ( 1 + CF$6 ) )</f>
        <v>258.59549578428431</v>
      </c>
      <c r="CG40" s="83">
        <f xml:space="preserve"> IF( InpS!CG70, InpS!CG70, CF40 * ( 1 + CG$6 ) )</f>
        <v>263.76657952045241</v>
      </c>
      <c r="CH40" s="83">
        <f xml:space="preserve"> IF( InpS!CH70, InpS!CH70, CG40 * ( 1 + CH$6 ) )</f>
        <v>269.04106841039305</v>
      </c>
      <c r="CI40" s="83">
        <f xml:space="preserve"> IF( InpS!CI70, InpS!CI70, CH40 * ( 1 + CI$6 ) )</f>
        <v>274.42103022681545</v>
      </c>
      <c r="CJ40" s="83">
        <f xml:space="preserve"> IF( InpS!CJ70, InpS!CJ70, CI40 * ( 1 + CJ$6 ) )</f>
        <v>279.90857409127676</v>
      </c>
      <c r="CK40" s="83">
        <f xml:space="preserve"> IF( InpS!CK70, InpS!CK70, CJ40 * ( 1 + CK$6 ) )</f>
        <v>285.50585130102684</v>
      </c>
      <c r="CL40" s="83">
        <f xml:space="preserve"> IF( InpS!CL70, InpS!CL70, CK40 * ( 1 + CL$6 ) )</f>
        <v>291.21505617238751</v>
      </c>
      <c r="CM40" s="83">
        <f xml:space="preserve"> IF( InpS!CM70, InpS!CM70, CL40 * ( 1 + CM$6 ) )</f>
        <v>297.0384269009964</v>
      </c>
      <c r="CN40" s="83">
        <f xml:space="preserve"> IF( InpS!CN70, InpS!CN70, CM40 * ( 1 + CN$6 ) )</f>
        <v>302.97824643925321</v>
      </c>
      <c r="CO40" s="83">
        <f xml:space="preserve"> IF( InpS!CO70, InpS!CO70, CN40 * ( 1 + CO$6 ) )</f>
        <v>309.03684339131183</v>
      </c>
    </row>
    <row r="41" spans="2:93" outlineLevel="2" x14ac:dyDescent="0.2">
      <c r="B41" s="61"/>
      <c r="D41" s="39"/>
      <c r="H41" s="163"/>
      <c r="I41" s="78"/>
    </row>
    <row r="42" spans="2:93" outlineLevel="2" x14ac:dyDescent="0.2">
      <c r="B42" s="61"/>
      <c r="D42" s="39"/>
      <c r="E42" s="18" t="str">
        <f>InpS!E72</f>
        <v>Fixed charge 0-10</v>
      </c>
      <c r="F42" s="18">
        <f>InpS!F72</f>
        <v>0</v>
      </c>
      <c r="G42" s="19">
        <f xml:space="preserve"> UserInput!G57</f>
        <v>0</v>
      </c>
      <c r="H42" s="358" t="str">
        <f>InpS!H72</f>
        <v>£</v>
      </c>
      <c r="I42" s="78"/>
      <c r="K42" s="83">
        <f xml:space="preserve"> IF( InpS!K72, InpS!K72, J42 * ( 1 + K$6 ) )</f>
        <v>0.01</v>
      </c>
      <c r="L42" s="83">
        <f xml:space="preserve"> IF( InpS!L72, InpS!L72, K42 * ( 1 + L$6 ) )</f>
        <v>0.01</v>
      </c>
      <c r="M42" s="83">
        <f xml:space="preserve"> IF( InpS!M72, InpS!M72, L42 * ( 1 + M$6 ) )</f>
        <v>0.01</v>
      </c>
      <c r="N42" s="83">
        <f xml:space="preserve"> IF( InpS!N72, InpS!N72, M42 * ( 1 + N$6 ) )</f>
        <v>0.01</v>
      </c>
      <c r="O42" s="83">
        <f xml:space="preserve"> IF( InpS!O72, InpS!O72, N42 * ( 1 + O$6 ) )</f>
        <v>0.01</v>
      </c>
      <c r="P42" s="83">
        <f xml:space="preserve"> IF( InpS!P72, InpS!P72, O42 * ( 1 + P$6 ) )</f>
        <v>0.01</v>
      </c>
      <c r="Q42" s="83">
        <f xml:space="preserve"> IF( InpS!Q72, InpS!Q72, P42 * ( 1 + Q$6 ) )</f>
        <v>0.01</v>
      </c>
      <c r="R42" s="83">
        <f xml:space="preserve"> IF( InpS!R72, InpS!R72, Q42 * ( 1 + R$6 ) )</f>
        <v>0.01</v>
      </c>
      <c r="S42" s="83">
        <f xml:space="preserve"> IF( InpS!S72, InpS!S72, R42 * ( 1 + S$6 ) )</f>
        <v>0.01</v>
      </c>
      <c r="T42" s="83">
        <f xml:space="preserve"> IF( InpS!T72, InpS!T72, S42 * ( 1 + T$6 ) )</f>
        <v>1.019996805127966E-2</v>
      </c>
      <c r="U42" s="83">
        <f xml:space="preserve"> IF( InpS!U72, InpS!U72, T42 * ( 1 + U$6 ) )</f>
        <v>1.0403934824712578E-2</v>
      </c>
      <c r="V42" s="83">
        <f xml:space="preserve"> IF( InpS!V72, InpS!V72, U42 * ( 1 + V$6 ) )</f>
        <v>1.0611980281966414E-2</v>
      </c>
      <c r="W42" s="83">
        <f xml:space="preserve"> IF( InpS!W72, InpS!W72, V42 * ( 1 + W$6 ) )</f>
        <v>1.0824185983686714E-2</v>
      </c>
      <c r="X42" s="83">
        <f xml:space="preserve"> IF( InpS!X72, InpS!X72, W42 * ( 1 + X$6 ) )</f>
        <v>1.1040635121471357E-2</v>
      </c>
      <c r="Y42" s="83">
        <f xml:space="preserve"> IF( InpS!Y72, InpS!Y72, X42 * ( 1 + Y$6 ) )</f>
        <v>1.1261412550484398E-2</v>
      </c>
      <c r="Z42" s="83">
        <f xml:space="preserve"> IF( InpS!Z72, InpS!Z72, Y42 * ( 1 + Z$6 ) )</f>
        <v>1.1486604822722065E-2</v>
      </c>
      <c r="AA42" s="83">
        <f xml:space="preserve"> IF( InpS!AA72, InpS!AA72, Z42 * ( 1 + AA$6 ) )</f>
        <v>1.1716300220943993E-2</v>
      </c>
      <c r="AB42" s="83">
        <f xml:space="preserve"> IF( InpS!AB72, InpS!AB72, AA42 * ( 1 + AB$6 ) )</f>
        <v>1.1950588793282955E-2</v>
      </c>
      <c r="AC42" s="83">
        <f xml:space="preserve"> IF( InpS!AC72, InpS!AC72, AB42 * ( 1 + AC$6 ) )</f>
        <v>1.2189562388546689E-2</v>
      </c>
      <c r="AD42" s="83">
        <f xml:space="preserve"> IF( InpS!AD72, InpS!AD72, AC42 * ( 1 + AD$6 ) )</f>
        <v>1.2433314692225641E-2</v>
      </c>
      <c r="AE42" s="83">
        <f xml:space="preserve"> IF( InpS!AE72, InpS!AE72, AD42 * ( 1 + AE$6 ) )</f>
        <v>1.2681941263220753E-2</v>
      </c>
      <c r="AF42" s="83">
        <f xml:space="preserve"> IF( InpS!AF72, InpS!AF72, AE42 * ( 1 + AF$6 ) )</f>
        <v>1.293553957130569E-2</v>
      </c>
      <c r="AG42" s="83">
        <f xml:space="preserve"> IF( InpS!AG72, InpS!AG72, AF42 * ( 1 + AG$6 ) )</f>
        <v>1.3194209035338182E-2</v>
      </c>
      <c r="AH42" s="83">
        <f xml:space="preserve"> IF( InpS!AH72, InpS!AH72, AG42 * ( 1 + AH$6 ) )</f>
        <v>1.3458051062235488E-2</v>
      </c>
      <c r="AI42" s="83">
        <f xml:space="preserve"> IF( InpS!AI72, InpS!AI72, AH42 * ( 1 + AI$6 ) )</f>
        <v>1.3727169086729227E-2</v>
      </c>
      <c r="AJ42" s="83">
        <f xml:space="preserve"> IF( InpS!AJ72, InpS!AJ72, AI42 * ( 1 + AJ$6 ) )</f>
        <v>1.400166861191519E-2</v>
      </c>
      <c r="AK42" s="83">
        <f xml:space="preserve"> IF( InpS!AK72, InpS!AK72, AJ42 * ( 1 + AK$6 ) )</f>
        <v>1.4281657250614017E-2</v>
      </c>
      <c r="AL42" s="83">
        <f xml:space="preserve"> IF( InpS!AL72, InpS!AL72, AK42 * ( 1 + AL$6 ) )</f>
        <v>1.4567244767558949E-2</v>
      </c>
      <c r="AM42" s="83">
        <f xml:space="preserve"> IF( InpS!AM72, InpS!AM72, AL42 * ( 1 + AM$6 ) )</f>
        <v>1.4858543122427207E-2</v>
      </c>
      <c r="AN42" s="83">
        <f xml:space="preserve"> IF( InpS!AN72, InpS!AN72, AM42 * ( 1 + AN$6 ) )</f>
        <v>1.5155666513731863E-2</v>
      </c>
      <c r="AO42" s="83">
        <f xml:space="preserve"> IF( InpS!AO72, InpS!AO72, AN42 * ( 1 + AO$6 ) )</f>
        <v>1.5458731423591398E-2</v>
      </c>
      <c r="AP42" s="83">
        <f xml:space="preserve"> IF( InpS!AP72, InpS!AP72, AO42 * ( 1 + AP$6 ) )</f>
        <v>1.576785666339452E-2</v>
      </c>
      <c r="AQ42" s="83">
        <f xml:space="preserve"> IF( InpS!AQ72, InpS!AQ72, AP42 * ( 1 + AQ$6 ) )</f>
        <v>1.6083163420378119E-2</v>
      </c>
      <c r="AR42" s="83">
        <f xml:space="preserve"> IF( InpS!AR72, InpS!AR72, AQ42 * ( 1 + AR$6 ) )</f>
        <v>1.6404775305136652E-2</v>
      </c>
      <c r="AS42" s="83">
        <f xml:space="preserve"> IF( InpS!AS72, InpS!AS72, AR42 * ( 1 + AS$6 ) )</f>
        <v>1.6732818400081537E-2</v>
      </c>
      <c r="AT42" s="83">
        <f xml:space="preserve"> IF( InpS!AT72, InpS!AT72, AS42 * ( 1 + AT$6 ) )</f>
        <v>1.706742130886961E-2</v>
      </c>
      <c r="AU42" s="83">
        <f xml:space="preserve"> IF( InpS!AU72, InpS!AU72, AT42 * ( 1 + AU$6 ) )</f>
        <v>1.7408715206819969E-2</v>
      </c>
      <c r="AV42" s="83">
        <f xml:space="preserve"> IF( InpS!AV72, InpS!AV72, AU42 * ( 1 + AV$6 ) )</f>
        <v>1.7756833892339004E-2</v>
      </c>
      <c r="AW42" s="83">
        <f xml:space="preserve"> IF( InpS!AW72, InpS!AW72, AV42 * ( 1 + AW$6 ) )</f>
        <v>1.8111913839373769E-2</v>
      </c>
      <c r="AX42" s="83">
        <f xml:space="preserve"> IF( InpS!AX72, InpS!AX72, AW42 * ( 1 + AX$6 ) )</f>
        <v>1.8474094250914237E-2</v>
      </c>
      <c r="AY42" s="83">
        <f xml:space="preserve"> IF( InpS!AY72, InpS!AY72, AX42 * ( 1 + AY$6 ) )</f>
        <v>1.8843517113565446E-2</v>
      </c>
      <c r="AZ42" s="83">
        <f xml:space="preserve"> IF( InpS!AZ72, InpS!AZ72, AY42 * ( 1 + AZ$6 ) )</f>
        <v>1.9220327253210906E-2</v>
      </c>
      <c r="BA42" s="83">
        <f xml:space="preserve"> IF( InpS!BA72, InpS!BA72, AZ42 * ( 1 + BA$6 ) )</f>
        <v>1.9604672391789098E-2</v>
      </c>
      <c r="BB42" s="83">
        <f xml:space="preserve"> IF( InpS!BB72, InpS!BB72, BA42 * ( 1 + BB$6 ) )</f>
        <v>1.9996703205205319E-2</v>
      </c>
      <c r="BC42" s="83">
        <f xml:space="preserve"> IF( InpS!BC72, InpS!BC72, BB42 * ( 1 + BC$6 ) )</f>
        <v>2.0396573382401584E-2</v>
      </c>
      <c r="BD42" s="83">
        <f xml:space="preserve"> IF( InpS!BD72, InpS!BD72, BC42 * ( 1 + BD$6 ) )</f>
        <v>2.0804439685607728E-2</v>
      </c>
      <c r="BE42" s="83">
        <f xml:space="preserve"> IF( InpS!BE72, InpS!BE72, BD42 * ( 1 + BE$6 ) )</f>
        <v>2.1220462011797347E-2</v>
      </c>
      <c r="BF42" s="83">
        <f xml:space="preserve"> IF( InpS!BF72, InpS!BF72, BE42 * ( 1 + BF$6 ) )</f>
        <v>2.1644803455372664E-2</v>
      </c>
      <c r="BG42" s="83">
        <f xml:space="preserve"> IF( InpS!BG72, InpS!BG72, BF42 * ( 1 + BG$6 ) )</f>
        <v>2.2077630372102877E-2</v>
      </c>
      <c r="BH42" s="83">
        <f xml:space="preserve"> IF( InpS!BH72, InpS!BH72, BG42 * ( 1 + BH$6 ) )</f>
        <v>2.2519112444341082E-2</v>
      </c>
      <c r="BI42" s="83">
        <f xml:space="preserve"> IF( InpS!BI72, InpS!BI72, BH42 * ( 1 + BI$6 ) )</f>
        <v>2.2969422747545324E-2</v>
      </c>
      <c r="BJ42" s="83">
        <f xml:space="preserve"> IF( InpS!BJ72, InpS!BJ72, BI42 * ( 1 + BJ$6 ) )</f>
        <v>2.3428737818129857E-2</v>
      </c>
      <c r="BK42" s="83">
        <f xml:space="preserve"> IF( InpS!BK72, InpS!BK72, BJ42 * ( 1 + BK$6 ) )</f>
        <v>2.3897237722673208E-2</v>
      </c>
      <c r="BL42" s="83">
        <f xml:space="preserve"> IF( InpS!BL72, InpS!BL72, BK42 * ( 1 + BL$6 ) )</f>
        <v>2.4375106128510182E-2</v>
      </c>
      <c r="BM42" s="83">
        <f xml:space="preserve"> IF( InpS!BM72, InpS!BM72, BL42 * ( 1 + BM$6 ) )</f>
        <v>2.4862530375735489E-2</v>
      </c>
      <c r="BN42" s="83">
        <f xml:space="preserve"> IF( InpS!BN72, InpS!BN72, BM42 * ( 1 + BN$6 ) )</f>
        <v>2.5359701550647207E-2</v>
      </c>
      <c r="BO42" s="83">
        <f xml:space="preserve"> IF( InpS!BO72, InpS!BO72, BN42 * ( 1 + BO$6 ) )</f>
        <v>2.5866814560658875E-2</v>
      </c>
      <c r="BP42" s="83">
        <f xml:space="preserve"> IF( InpS!BP72, InpS!BP72, BO42 * ( 1 + BP$6 ) )</f>
        <v>2.6384068210709603E-2</v>
      </c>
      <c r="BQ42" s="83">
        <f xml:space="preserve"> IF( InpS!BQ72, InpS!BQ72, BP42 * ( 1 + BQ$6 ) )</f>
        <v>2.6911665281202125E-2</v>
      </c>
      <c r="BR42" s="83">
        <f xml:space="preserve"> IF( InpS!BR72, InpS!BR72, BQ42 * ( 1 + BR$6 ) )</f>
        <v>2.7449812607499371E-2</v>
      </c>
      <c r="BS42" s="83">
        <f xml:space="preserve"> IF( InpS!BS72, InpS!BS72, BR42 * ( 1 + BS$6 ) )</f>
        <v>2.7998721161010719E-2</v>
      </c>
      <c r="BT42" s="83">
        <f xml:space="preserve"> IF( InpS!BT72, InpS!BT72, BS42 * ( 1 + BT$6 ) )</f>
        <v>2.8558606131899707E-2</v>
      </c>
      <c r="BU42" s="83">
        <f xml:space="preserve"> IF( InpS!BU72, InpS!BU72, BT42 * ( 1 + BU$6 ) )</f>
        <v>2.9129687013445638E-2</v>
      </c>
      <c r="BV42" s="83">
        <f xml:space="preserve"> IF( InpS!BV72, InpS!BV72, BU42 * ( 1 + BV$6 ) )</f>
        <v>2.971218768809215E-2</v>
      </c>
      <c r="BW42" s="83">
        <f xml:space="preserve"> IF( InpS!BW72, InpS!BW72, BV42 * ( 1 + BW$6 ) )</f>
        <v>3.030633651521648E-2</v>
      </c>
      <c r="BX42" s="83">
        <f xml:space="preserve"> IF( InpS!BX72, InpS!BX72, BW42 * ( 1 + BX$6 ) )</f>
        <v>3.0912366420653824E-2</v>
      </c>
      <c r="BY42" s="83">
        <f xml:space="preserve"> IF( InpS!BY72, InpS!BY72, BX42 * ( 1 + BY$6 ) )</f>
        <v>3.1530514988011918E-2</v>
      </c>
      <c r="BZ42" s="83">
        <f xml:space="preserve"> IF( InpS!BZ72, InpS!BZ72, BY42 * ( 1 + BZ$6 ) )</f>
        <v>3.21610245518116E-2</v>
      </c>
      <c r="CA42" s="83">
        <f xml:space="preserve"> IF( InpS!CA72, InpS!CA72, BZ42 * ( 1 + CA$6 ) )</f>
        <v>3.2804142292489909E-2</v>
      </c>
      <c r="CB42" s="83">
        <f xml:space="preserve"> IF( InpS!CB72, InpS!CB72, CA42 * ( 1 + CB$6 ) )</f>
        <v>3.3460120333302895E-2</v>
      </c>
      <c r="CC42" s="83">
        <f xml:space="preserve"> IF( InpS!CC72, InpS!CC72, CB42 * ( 1 + CC$6 ) )</f>
        <v>3.4129215839166248E-2</v>
      </c>
      <c r="CD42" s="83">
        <f xml:space="preserve"> IF( InpS!CD72, InpS!CD72, CC42 * ( 1 + CD$6 ) )</f>
        <v>3.4811691117472343E-2</v>
      </c>
      <c r="CE42" s="83">
        <f xml:space="preserve"> IF( InpS!CE72, InpS!CE72, CD42 * ( 1 + CE$6 ) )</f>
        <v>3.5507813720923383E-2</v>
      </c>
      <c r="CF42" s="83">
        <f xml:space="preserve"> IF( InpS!CF72, InpS!CF72, CE42 * ( 1 + CF$6 ) )</f>
        <v>3.6217856552420803E-2</v>
      </c>
      <c r="CG42" s="83">
        <f xml:space="preserve"> IF( InpS!CG72, InpS!CG72, CF42 * ( 1 + CG$6 ) )</f>
        <v>3.6942097972052189E-2</v>
      </c>
      <c r="CH42" s="83">
        <f xml:space="preserve"> IF( InpS!CH72, InpS!CH72, CG42 * ( 1 + CH$6 ) )</f>
        <v>3.7680821906217542E-2</v>
      </c>
      <c r="CI42" s="83">
        <f xml:space="preserve"> IF( InpS!CI72, InpS!CI72, CH42 * ( 1 + CI$6 ) )</f>
        <v>3.8434317958937765E-2</v>
      </c>
      <c r="CJ42" s="83">
        <f xml:space="preserve"> IF( InpS!CJ72, InpS!CJ72, CI42 * ( 1 + CJ$6 ) )</f>
        <v>3.9202881525388929E-2</v>
      </c>
      <c r="CK42" s="83">
        <f xml:space="preserve"> IF( InpS!CK72, InpS!CK72, CJ42 * ( 1 + CK$6 ) )</f>
        <v>3.9986813907706871E-2</v>
      </c>
      <c r="CL42" s="83">
        <f xml:space="preserve"> IF( InpS!CL72, InpS!CL72, CK42 * ( 1 + CL$6 ) )</f>
        <v>4.0786422433107525E-2</v>
      </c>
      <c r="CM42" s="83">
        <f xml:space="preserve"> IF( InpS!CM72, InpS!CM72, CL42 * ( 1 + CM$6 ) )</f>
        <v>4.1602020574369278E-2</v>
      </c>
      <c r="CN42" s="83">
        <f xml:space="preserve"> IF( InpS!CN72, InpS!CN72, CM42 * ( 1 + CN$6 ) )</f>
        <v>4.2433928072724572E-2</v>
      </c>
      <c r="CO42" s="83">
        <f xml:space="preserve"> IF( InpS!CO72, InpS!CO72, CN42 * ( 1 + CO$6 ) )</f>
        <v>4.3282471063208969E-2</v>
      </c>
    </row>
    <row r="43" spans="2:93" outlineLevel="2" x14ac:dyDescent="0.2">
      <c r="B43" s="61"/>
      <c r="D43" s="39"/>
      <c r="E43" s="18" t="str">
        <f>InpS!E73</f>
        <v>Fixed charge 10-50</v>
      </c>
      <c r="F43" s="18">
        <f>InpS!F73</f>
        <v>0</v>
      </c>
      <c r="G43" s="19">
        <f xml:space="preserve"> UserInput!G58</f>
        <v>0</v>
      </c>
      <c r="H43" s="358" t="str">
        <f>InpS!H73</f>
        <v>£</v>
      </c>
      <c r="I43" s="78"/>
      <c r="K43" s="83">
        <f xml:space="preserve"> IF( InpS!K73, InpS!K73, J43 * ( 1 + K$6 ) )</f>
        <v>0.01</v>
      </c>
      <c r="L43" s="83">
        <f xml:space="preserve"> IF( InpS!L73, InpS!L73, K43 * ( 1 + L$6 ) )</f>
        <v>0.01</v>
      </c>
      <c r="M43" s="83">
        <f xml:space="preserve"> IF( InpS!M73, InpS!M73, L43 * ( 1 + M$6 ) )</f>
        <v>0.01</v>
      </c>
      <c r="N43" s="83">
        <f xml:space="preserve"> IF( InpS!N73, InpS!N73, M43 * ( 1 + N$6 ) )</f>
        <v>0.01</v>
      </c>
      <c r="O43" s="83">
        <f xml:space="preserve"> IF( InpS!O73, InpS!O73, N43 * ( 1 + O$6 ) )</f>
        <v>0.01</v>
      </c>
      <c r="P43" s="83">
        <f xml:space="preserve"> IF( InpS!P73, InpS!P73, O43 * ( 1 + P$6 ) )</f>
        <v>0.01</v>
      </c>
      <c r="Q43" s="83">
        <f xml:space="preserve"> IF( InpS!Q73, InpS!Q73, P43 * ( 1 + Q$6 ) )</f>
        <v>0.01</v>
      </c>
      <c r="R43" s="83">
        <f xml:space="preserve"> IF( InpS!R73, InpS!R73, Q43 * ( 1 + R$6 ) )</f>
        <v>0.01</v>
      </c>
      <c r="S43" s="83">
        <f xml:space="preserve"> IF( InpS!S73, InpS!S73, R43 * ( 1 + S$6 ) )</f>
        <v>0.01</v>
      </c>
      <c r="T43" s="83">
        <f xml:space="preserve"> IF( InpS!T73, InpS!T73, S43 * ( 1 + T$6 ) )</f>
        <v>1.019996805127966E-2</v>
      </c>
      <c r="U43" s="83">
        <f xml:space="preserve"> IF( InpS!U73, InpS!U73, T43 * ( 1 + U$6 ) )</f>
        <v>1.0403934824712578E-2</v>
      </c>
      <c r="V43" s="83">
        <f xml:space="preserve"> IF( InpS!V73, InpS!V73, U43 * ( 1 + V$6 ) )</f>
        <v>1.0611980281966414E-2</v>
      </c>
      <c r="W43" s="83">
        <f xml:space="preserve"> IF( InpS!W73, InpS!W73, V43 * ( 1 + W$6 ) )</f>
        <v>1.0824185983686714E-2</v>
      </c>
      <c r="X43" s="83">
        <f xml:space="preserve"> IF( InpS!X73, InpS!X73, W43 * ( 1 + X$6 ) )</f>
        <v>1.1040635121471357E-2</v>
      </c>
      <c r="Y43" s="83">
        <f xml:space="preserve"> IF( InpS!Y73, InpS!Y73, X43 * ( 1 + Y$6 ) )</f>
        <v>1.1261412550484398E-2</v>
      </c>
      <c r="Z43" s="83">
        <f xml:space="preserve"> IF( InpS!Z73, InpS!Z73, Y43 * ( 1 + Z$6 ) )</f>
        <v>1.1486604822722065E-2</v>
      </c>
      <c r="AA43" s="83">
        <f xml:space="preserve"> IF( InpS!AA73, InpS!AA73, Z43 * ( 1 + AA$6 ) )</f>
        <v>1.1716300220943993E-2</v>
      </c>
      <c r="AB43" s="83">
        <f xml:space="preserve"> IF( InpS!AB73, InpS!AB73, AA43 * ( 1 + AB$6 ) )</f>
        <v>1.1950588793282955E-2</v>
      </c>
      <c r="AC43" s="83">
        <f xml:space="preserve"> IF( InpS!AC73, InpS!AC73, AB43 * ( 1 + AC$6 ) )</f>
        <v>1.2189562388546689E-2</v>
      </c>
      <c r="AD43" s="83">
        <f xml:space="preserve"> IF( InpS!AD73, InpS!AD73, AC43 * ( 1 + AD$6 ) )</f>
        <v>1.2433314692225641E-2</v>
      </c>
      <c r="AE43" s="83">
        <f xml:space="preserve"> IF( InpS!AE73, InpS!AE73, AD43 * ( 1 + AE$6 ) )</f>
        <v>1.2681941263220753E-2</v>
      </c>
      <c r="AF43" s="83">
        <f xml:space="preserve"> IF( InpS!AF73, InpS!AF73, AE43 * ( 1 + AF$6 ) )</f>
        <v>1.293553957130569E-2</v>
      </c>
      <c r="AG43" s="83">
        <f xml:space="preserve"> IF( InpS!AG73, InpS!AG73, AF43 * ( 1 + AG$6 ) )</f>
        <v>1.3194209035338182E-2</v>
      </c>
      <c r="AH43" s="83">
        <f xml:space="preserve"> IF( InpS!AH73, InpS!AH73, AG43 * ( 1 + AH$6 ) )</f>
        <v>1.3458051062235488E-2</v>
      </c>
      <c r="AI43" s="83">
        <f xml:space="preserve"> IF( InpS!AI73, InpS!AI73, AH43 * ( 1 + AI$6 ) )</f>
        <v>1.3727169086729227E-2</v>
      </c>
      <c r="AJ43" s="83">
        <f xml:space="preserve"> IF( InpS!AJ73, InpS!AJ73, AI43 * ( 1 + AJ$6 ) )</f>
        <v>1.400166861191519E-2</v>
      </c>
      <c r="AK43" s="83">
        <f xml:space="preserve"> IF( InpS!AK73, InpS!AK73, AJ43 * ( 1 + AK$6 ) )</f>
        <v>1.4281657250614017E-2</v>
      </c>
      <c r="AL43" s="83">
        <f xml:space="preserve"> IF( InpS!AL73, InpS!AL73, AK43 * ( 1 + AL$6 ) )</f>
        <v>1.4567244767558949E-2</v>
      </c>
      <c r="AM43" s="83">
        <f xml:space="preserve"> IF( InpS!AM73, InpS!AM73, AL43 * ( 1 + AM$6 ) )</f>
        <v>1.4858543122427207E-2</v>
      </c>
      <c r="AN43" s="83">
        <f xml:space="preserve"> IF( InpS!AN73, InpS!AN73, AM43 * ( 1 + AN$6 ) )</f>
        <v>1.5155666513731863E-2</v>
      </c>
      <c r="AO43" s="83">
        <f xml:space="preserve"> IF( InpS!AO73, InpS!AO73, AN43 * ( 1 + AO$6 ) )</f>
        <v>1.5458731423591398E-2</v>
      </c>
      <c r="AP43" s="83">
        <f xml:space="preserve"> IF( InpS!AP73, InpS!AP73, AO43 * ( 1 + AP$6 ) )</f>
        <v>1.576785666339452E-2</v>
      </c>
      <c r="AQ43" s="83">
        <f xml:space="preserve"> IF( InpS!AQ73, InpS!AQ73, AP43 * ( 1 + AQ$6 ) )</f>
        <v>1.6083163420378119E-2</v>
      </c>
      <c r="AR43" s="83">
        <f xml:space="preserve"> IF( InpS!AR73, InpS!AR73, AQ43 * ( 1 + AR$6 ) )</f>
        <v>1.6404775305136652E-2</v>
      </c>
      <c r="AS43" s="83">
        <f xml:space="preserve"> IF( InpS!AS73, InpS!AS73, AR43 * ( 1 + AS$6 ) )</f>
        <v>1.6732818400081537E-2</v>
      </c>
      <c r="AT43" s="83">
        <f xml:space="preserve"> IF( InpS!AT73, InpS!AT73, AS43 * ( 1 + AT$6 ) )</f>
        <v>1.706742130886961E-2</v>
      </c>
      <c r="AU43" s="83">
        <f xml:space="preserve"> IF( InpS!AU73, InpS!AU73, AT43 * ( 1 + AU$6 ) )</f>
        <v>1.7408715206819969E-2</v>
      </c>
      <c r="AV43" s="83">
        <f xml:space="preserve"> IF( InpS!AV73, InpS!AV73, AU43 * ( 1 + AV$6 ) )</f>
        <v>1.7756833892339004E-2</v>
      </c>
      <c r="AW43" s="83">
        <f xml:space="preserve"> IF( InpS!AW73, InpS!AW73, AV43 * ( 1 + AW$6 ) )</f>
        <v>1.8111913839373769E-2</v>
      </c>
      <c r="AX43" s="83">
        <f xml:space="preserve"> IF( InpS!AX73, InpS!AX73, AW43 * ( 1 + AX$6 ) )</f>
        <v>1.8474094250914237E-2</v>
      </c>
      <c r="AY43" s="83">
        <f xml:space="preserve"> IF( InpS!AY73, InpS!AY73, AX43 * ( 1 + AY$6 ) )</f>
        <v>1.8843517113565446E-2</v>
      </c>
      <c r="AZ43" s="83">
        <f xml:space="preserve"> IF( InpS!AZ73, InpS!AZ73, AY43 * ( 1 + AZ$6 ) )</f>
        <v>1.9220327253210906E-2</v>
      </c>
      <c r="BA43" s="83">
        <f xml:space="preserve"> IF( InpS!BA73, InpS!BA73, AZ43 * ( 1 + BA$6 ) )</f>
        <v>1.9604672391789098E-2</v>
      </c>
      <c r="BB43" s="83">
        <f xml:space="preserve"> IF( InpS!BB73, InpS!BB73, BA43 * ( 1 + BB$6 ) )</f>
        <v>1.9996703205205319E-2</v>
      </c>
      <c r="BC43" s="83">
        <f xml:space="preserve"> IF( InpS!BC73, InpS!BC73, BB43 * ( 1 + BC$6 ) )</f>
        <v>2.0396573382401584E-2</v>
      </c>
      <c r="BD43" s="83">
        <f xml:space="preserve"> IF( InpS!BD73, InpS!BD73, BC43 * ( 1 + BD$6 ) )</f>
        <v>2.0804439685607728E-2</v>
      </c>
      <c r="BE43" s="83">
        <f xml:space="preserve"> IF( InpS!BE73, InpS!BE73, BD43 * ( 1 + BE$6 ) )</f>
        <v>2.1220462011797347E-2</v>
      </c>
      <c r="BF43" s="83">
        <f xml:space="preserve"> IF( InpS!BF73, InpS!BF73, BE43 * ( 1 + BF$6 ) )</f>
        <v>2.1644803455372664E-2</v>
      </c>
      <c r="BG43" s="83">
        <f xml:space="preserve"> IF( InpS!BG73, InpS!BG73, BF43 * ( 1 + BG$6 ) )</f>
        <v>2.2077630372102877E-2</v>
      </c>
      <c r="BH43" s="83">
        <f xml:space="preserve"> IF( InpS!BH73, InpS!BH73, BG43 * ( 1 + BH$6 ) )</f>
        <v>2.2519112444341082E-2</v>
      </c>
      <c r="BI43" s="83">
        <f xml:space="preserve"> IF( InpS!BI73, InpS!BI73, BH43 * ( 1 + BI$6 ) )</f>
        <v>2.2969422747545324E-2</v>
      </c>
      <c r="BJ43" s="83">
        <f xml:space="preserve"> IF( InpS!BJ73, InpS!BJ73, BI43 * ( 1 + BJ$6 ) )</f>
        <v>2.3428737818129857E-2</v>
      </c>
      <c r="BK43" s="83">
        <f xml:space="preserve"> IF( InpS!BK73, InpS!BK73, BJ43 * ( 1 + BK$6 ) )</f>
        <v>2.3897237722673208E-2</v>
      </c>
      <c r="BL43" s="83">
        <f xml:space="preserve"> IF( InpS!BL73, InpS!BL73, BK43 * ( 1 + BL$6 ) )</f>
        <v>2.4375106128510182E-2</v>
      </c>
      <c r="BM43" s="83">
        <f xml:space="preserve"> IF( InpS!BM73, InpS!BM73, BL43 * ( 1 + BM$6 ) )</f>
        <v>2.4862530375735489E-2</v>
      </c>
      <c r="BN43" s="83">
        <f xml:space="preserve"> IF( InpS!BN73, InpS!BN73, BM43 * ( 1 + BN$6 ) )</f>
        <v>2.5359701550647207E-2</v>
      </c>
      <c r="BO43" s="83">
        <f xml:space="preserve"> IF( InpS!BO73, InpS!BO73, BN43 * ( 1 + BO$6 ) )</f>
        <v>2.5866814560658875E-2</v>
      </c>
      <c r="BP43" s="83">
        <f xml:space="preserve"> IF( InpS!BP73, InpS!BP73, BO43 * ( 1 + BP$6 ) )</f>
        <v>2.6384068210709603E-2</v>
      </c>
      <c r="BQ43" s="83">
        <f xml:space="preserve"> IF( InpS!BQ73, InpS!BQ73, BP43 * ( 1 + BQ$6 ) )</f>
        <v>2.6911665281202125E-2</v>
      </c>
      <c r="BR43" s="83">
        <f xml:space="preserve"> IF( InpS!BR73, InpS!BR73, BQ43 * ( 1 + BR$6 ) )</f>
        <v>2.7449812607499371E-2</v>
      </c>
      <c r="BS43" s="83">
        <f xml:space="preserve"> IF( InpS!BS73, InpS!BS73, BR43 * ( 1 + BS$6 ) )</f>
        <v>2.7998721161010719E-2</v>
      </c>
      <c r="BT43" s="83">
        <f xml:space="preserve"> IF( InpS!BT73, InpS!BT73, BS43 * ( 1 + BT$6 ) )</f>
        <v>2.8558606131899707E-2</v>
      </c>
      <c r="BU43" s="83">
        <f xml:space="preserve"> IF( InpS!BU73, InpS!BU73, BT43 * ( 1 + BU$6 ) )</f>
        <v>2.9129687013445638E-2</v>
      </c>
      <c r="BV43" s="83">
        <f xml:space="preserve"> IF( InpS!BV73, InpS!BV73, BU43 * ( 1 + BV$6 ) )</f>
        <v>2.971218768809215E-2</v>
      </c>
      <c r="BW43" s="83">
        <f xml:space="preserve"> IF( InpS!BW73, InpS!BW73, BV43 * ( 1 + BW$6 ) )</f>
        <v>3.030633651521648E-2</v>
      </c>
      <c r="BX43" s="83">
        <f xml:space="preserve"> IF( InpS!BX73, InpS!BX73, BW43 * ( 1 + BX$6 ) )</f>
        <v>3.0912366420653824E-2</v>
      </c>
      <c r="BY43" s="83">
        <f xml:space="preserve"> IF( InpS!BY73, InpS!BY73, BX43 * ( 1 + BY$6 ) )</f>
        <v>3.1530514988011918E-2</v>
      </c>
      <c r="BZ43" s="83">
        <f xml:space="preserve"> IF( InpS!BZ73, InpS!BZ73, BY43 * ( 1 + BZ$6 ) )</f>
        <v>3.21610245518116E-2</v>
      </c>
      <c r="CA43" s="83">
        <f xml:space="preserve"> IF( InpS!CA73, InpS!CA73, BZ43 * ( 1 + CA$6 ) )</f>
        <v>3.2804142292489909E-2</v>
      </c>
      <c r="CB43" s="83">
        <f xml:space="preserve"> IF( InpS!CB73, InpS!CB73, CA43 * ( 1 + CB$6 ) )</f>
        <v>3.3460120333302895E-2</v>
      </c>
      <c r="CC43" s="83">
        <f xml:space="preserve"> IF( InpS!CC73, InpS!CC73, CB43 * ( 1 + CC$6 ) )</f>
        <v>3.4129215839166248E-2</v>
      </c>
      <c r="CD43" s="83">
        <f xml:space="preserve"> IF( InpS!CD73, InpS!CD73, CC43 * ( 1 + CD$6 ) )</f>
        <v>3.4811691117472343E-2</v>
      </c>
      <c r="CE43" s="83">
        <f xml:space="preserve"> IF( InpS!CE73, InpS!CE73, CD43 * ( 1 + CE$6 ) )</f>
        <v>3.5507813720923383E-2</v>
      </c>
      <c r="CF43" s="83">
        <f xml:space="preserve"> IF( InpS!CF73, InpS!CF73, CE43 * ( 1 + CF$6 ) )</f>
        <v>3.6217856552420803E-2</v>
      </c>
      <c r="CG43" s="83">
        <f xml:space="preserve"> IF( InpS!CG73, InpS!CG73, CF43 * ( 1 + CG$6 ) )</f>
        <v>3.6942097972052189E-2</v>
      </c>
      <c r="CH43" s="83">
        <f xml:space="preserve"> IF( InpS!CH73, InpS!CH73, CG43 * ( 1 + CH$6 ) )</f>
        <v>3.7680821906217542E-2</v>
      </c>
      <c r="CI43" s="83">
        <f xml:space="preserve"> IF( InpS!CI73, InpS!CI73, CH43 * ( 1 + CI$6 ) )</f>
        <v>3.8434317958937765E-2</v>
      </c>
      <c r="CJ43" s="83">
        <f xml:space="preserve"> IF( InpS!CJ73, InpS!CJ73, CI43 * ( 1 + CJ$6 ) )</f>
        <v>3.9202881525388929E-2</v>
      </c>
      <c r="CK43" s="83">
        <f xml:space="preserve"> IF( InpS!CK73, InpS!CK73, CJ43 * ( 1 + CK$6 ) )</f>
        <v>3.9986813907706871E-2</v>
      </c>
      <c r="CL43" s="83">
        <f xml:space="preserve"> IF( InpS!CL73, InpS!CL73, CK43 * ( 1 + CL$6 ) )</f>
        <v>4.0786422433107525E-2</v>
      </c>
      <c r="CM43" s="83">
        <f xml:space="preserve"> IF( InpS!CM73, InpS!CM73, CL43 * ( 1 + CM$6 ) )</f>
        <v>4.1602020574369278E-2</v>
      </c>
      <c r="CN43" s="83">
        <f xml:space="preserve"> IF( InpS!CN73, InpS!CN73, CM43 * ( 1 + CN$6 ) )</f>
        <v>4.2433928072724572E-2</v>
      </c>
      <c r="CO43" s="83">
        <f xml:space="preserve"> IF( InpS!CO73, InpS!CO73, CN43 * ( 1 + CO$6 ) )</f>
        <v>4.3282471063208969E-2</v>
      </c>
    </row>
    <row r="44" spans="2:93" outlineLevel="2" x14ac:dyDescent="0.2">
      <c r="B44" s="61"/>
      <c r="D44" s="39"/>
      <c r="E44" s="18" t="str">
        <f>InpS!E74</f>
        <v>Fixed charge 50+</v>
      </c>
      <c r="F44" s="18">
        <f>InpS!F74</f>
        <v>0</v>
      </c>
      <c r="G44" s="19">
        <f xml:space="preserve"> UserInput!G59</f>
        <v>0</v>
      </c>
      <c r="H44" s="358" t="str">
        <f>InpS!H74</f>
        <v>£</v>
      </c>
      <c r="I44" s="78"/>
      <c r="K44" s="83">
        <f xml:space="preserve"> IF( InpS!K74, InpS!K74, J44 * ( 1 + K$6 ) )</f>
        <v>5.19</v>
      </c>
      <c r="L44" s="83">
        <f xml:space="preserve"> IF( InpS!L74, InpS!L74, K44 * ( 1 + L$6 ) )</f>
        <v>5.19</v>
      </c>
      <c r="M44" s="83">
        <f xml:space="preserve"> IF( InpS!M74, InpS!M74, L44 * ( 1 + M$6 ) )</f>
        <v>5.19</v>
      </c>
      <c r="N44" s="83">
        <f xml:space="preserve"> IF( InpS!N74, InpS!N74, M44 * ( 1 + N$6 ) )</f>
        <v>5.19</v>
      </c>
      <c r="O44" s="83">
        <f xml:space="preserve"> IF( InpS!O74, InpS!O74, N44 * ( 1 + O$6 ) )</f>
        <v>5.19</v>
      </c>
      <c r="P44" s="83">
        <f xml:space="preserve"> IF( InpS!P74, InpS!P74, O44 * ( 1 + P$6 ) )</f>
        <v>5.19</v>
      </c>
      <c r="Q44" s="83">
        <f xml:space="preserve"> IF( InpS!Q74, InpS!Q74, P44 * ( 1 + Q$6 ) )</f>
        <v>5.19</v>
      </c>
      <c r="R44" s="83">
        <f xml:space="preserve"> IF( InpS!R74, InpS!R74, Q44 * ( 1 + R$6 ) )</f>
        <v>5.19</v>
      </c>
      <c r="S44" s="83">
        <f xml:space="preserve"> IF( InpS!S74, InpS!S74, R44 * ( 1 + S$6 ) )</f>
        <v>5.19</v>
      </c>
      <c r="T44" s="83">
        <f xml:space="preserve"> IF( InpS!T74, InpS!T74, S44 * ( 1 + T$6 ) )</f>
        <v>5.2937834186141437</v>
      </c>
      <c r="U44" s="83">
        <f xml:space="preserve"> IF( InpS!U74, InpS!U74, T44 * ( 1 + U$6 ) )</f>
        <v>5.3996421740258285</v>
      </c>
      <c r="V44" s="83">
        <f xml:space="preserve"> IF( InpS!V74, InpS!V74, U44 * ( 1 + V$6 ) )</f>
        <v>5.5076177663405694</v>
      </c>
      <c r="W44" s="83">
        <f xml:space="preserve"> IF( InpS!W74, InpS!W74, V44 * ( 1 + W$6 ) )</f>
        <v>5.6177525255334047</v>
      </c>
      <c r="X44" s="83">
        <f xml:space="preserve"> IF( InpS!X74, InpS!X74, W44 * ( 1 + X$6 ) )</f>
        <v>5.7300896280436344</v>
      </c>
      <c r="Y44" s="83">
        <f xml:space="preserve"> IF( InpS!Y74, InpS!Y74, X44 * ( 1 + Y$6 ) )</f>
        <v>5.8446731137014023</v>
      </c>
      <c r="Z44" s="83">
        <f xml:space="preserve"> IF( InpS!Z74, InpS!Z74, Y44 * ( 1 + Z$6 ) )</f>
        <v>5.9615479029927512</v>
      </c>
      <c r="AA44" s="83">
        <f xml:space="preserve"> IF( InpS!AA74, InpS!AA74, Z44 * ( 1 + AA$6 ) )</f>
        <v>6.0807598146699311</v>
      </c>
      <c r="AB44" s="83">
        <f xml:space="preserve"> IF( InpS!AB74, InpS!AB74, AA44 * ( 1 + AB$6 ) )</f>
        <v>6.2023555837138522</v>
      </c>
      <c r="AC44" s="83">
        <f xml:space="preserve"> IF( InpS!AC74, InpS!AC74, AB44 * ( 1 + AC$6 ) )</f>
        <v>6.3263828796557302</v>
      </c>
      <c r="AD44" s="83">
        <f xml:space="preserve"> IF( InpS!AD74, InpS!AD74, AC44 * ( 1 + AD$6 ) )</f>
        <v>6.4528903252651064</v>
      </c>
      <c r="AE44" s="83">
        <f xml:space="preserve"> IF( InpS!AE74, InpS!AE74, AD44 * ( 1 + AE$6 ) )</f>
        <v>6.5819275156115697</v>
      </c>
      <c r="AF44" s="83">
        <f xml:space="preserve"> IF( InpS!AF74, InpS!AF74, AE44 * ( 1 + AF$6 ) )</f>
        <v>6.713545037507652</v>
      </c>
      <c r="AG44" s="83">
        <f xml:space="preserve"> IF( InpS!AG74, InpS!AG74, AF44 * ( 1 + AG$6 ) )</f>
        <v>6.8477944893405152</v>
      </c>
      <c r="AH44" s="83">
        <f xml:space="preserve"> IF( InpS!AH74, InpS!AH74, AG44 * ( 1 + AH$6 ) )</f>
        <v>6.9847285013002169</v>
      </c>
      <c r="AI44" s="83">
        <f xml:space="preserve"> IF( InpS!AI74, InpS!AI74, AH44 * ( 1 + AI$6 ) )</f>
        <v>7.1244007560124674</v>
      </c>
      <c r="AJ44" s="83">
        <f xml:space="preserve"> IF( InpS!AJ74, InpS!AJ74, AI44 * ( 1 + AJ$6 ) )</f>
        <v>7.2668660095839819</v>
      </c>
      <c r="AK44" s="83">
        <f xml:space="preserve"> IF( InpS!AK74, InpS!AK74, AJ44 * ( 1 + AK$6 ) )</f>
        <v>7.4121801130686729</v>
      </c>
      <c r="AL44" s="83">
        <f xml:space="preserve"> IF( InpS!AL74, InpS!AL74, AK44 * ( 1 + AL$6 ) )</f>
        <v>7.5604000343630915</v>
      </c>
      <c r="AM44" s="83">
        <f xml:space="preserve"> IF( InpS!AM74, InpS!AM74, AL44 * ( 1 + AM$6 ) )</f>
        <v>7.7115838805397177</v>
      </c>
      <c r="AN44" s="83">
        <f xml:space="preserve"> IF( InpS!AN74, InpS!AN74, AM44 * ( 1 + AN$6 ) )</f>
        <v>7.8657909206268339</v>
      </c>
      <c r="AO44" s="83">
        <f xml:space="preserve"> IF( InpS!AO74, InpS!AO74, AN44 * ( 1 + AO$6 ) )</f>
        <v>8.023081608843933</v>
      </c>
      <c r="AP44" s="83">
        <f xml:space="preserve"> IF( InpS!AP74, InpS!AP74, AO44 * ( 1 + AP$6 ) )</f>
        <v>8.1835176083017522</v>
      </c>
      <c r="AQ44" s="83">
        <f xml:space="preserve"> IF( InpS!AQ74, InpS!AQ74, AP44 * ( 1 + AQ$6 ) )</f>
        <v>8.347161815176241</v>
      </c>
      <c r="AR44" s="83">
        <f xml:space="preserve"> IF( InpS!AR74, InpS!AR74, AQ44 * ( 1 + AR$6 ) )</f>
        <v>8.5140783833659199</v>
      </c>
      <c r="AS44" s="83">
        <f xml:space="preserve"> IF( InpS!AS74, InpS!AS74, AR44 * ( 1 + AS$6 ) )</f>
        <v>8.6843327496423157</v>
      </c>
      <c r="AT44" s="83">
        <f xml:space="preserve"> IF( InpS!AT74, InpS!AT74, AS44 * ( 1 + AT$6 ) )</f>
        <v>8.8579916593033268</v>
      </c>
      <c r="AU44" s="83">
        <f xml:space="preserve"> IF( InpS!AU74, InpS!AU74, AT44 * ( 1 + AU$6 ) )</f>
        <v>9.0351231923395634</v>
      </c>
      <c r="AV44" s="83">
        <f xml:space="preserve"> IF( InpS!AV74, InpS!AV74, AU44 * ( 1 + AV$6 ) )</f>
        <v>9.2157967901239441</v>
      </c>
      <c r="AW44" s="83">
        <f xml:space="preserve"> IF( InpS!AW74, InpS!AW74, AV44 * ( 1 + AW$6 ) )</f>
        <v>9.4000832826349878</v>
      </c>
      <c r="AX44" s="83">
        <f xml:space="preserve"> IF( InpS!AX74, InpS!AX74, AW44 * ( 1 + AX$6 ) )</f>
        <v>9.5880549162244897</v>
      </c>
      <c r="AY44" s="83">
        <f xml:space="preserve"> IF( InpS!AY74, InpS!AY74, AX44 * ( 1 + AY$6 ) )</f>
        <v>9.7797853819404672</v>
      </c>
      <c r="AZ44" s="83">
        <f xml:space="preserve"> IF( InpS!AZ74, InpS!AZ74, AY44 * ( 1 + AZ$6 ) )</f>
        <v>9.9753498444164617</v>
      </c>
      <c r="BA44" s="83">
        <f xml:space="preserve"> IF( InpS!BA74, InpS!BA74, AZ44 * ( 1 + BA$6 ) )</f>
        <v>10.174824971338543</v>
      </c>
      <c r="BB44" s="83">
        <f xml:space="preserve"> IF( InpS!BB74, InpS!BB74, BA44 * ( 1 + BB$6 ) )</f>
        <v>10.378288963501562</v>
      </c>
      <c r="BC44" s="83">
        <f xml:space="preserve"> IF( InpS!BC74, InpS!BC74, BB44 * ( 1 + BC$6 ) )</f>
        <v>10.585821585466423</v>
      </c>
      <c r="BD44" s="83">
        <f xml:space="preserve"> IF( InpS!BD74, InpS!BD74, BC44 * ( 1 + BD$6 ) )</f>
        <v>10.797504196830412</v>
      </c>
      <c r="BE44" s="83">
        <f xml:space="preserve"> IF( InpS!BE74, InpS!BE74, BD44 * ( 1 + BE$6 ) )</f>
        <v>11.013419784122824</v>
      </c>
      <c r="BF44" s="83">
        <f xml:space="preserve"> IF( InpS!BF74, InpS!BF74, BE44 * ( 1 + BF$6 ) )</f>
        <v>11.233652993338413</v>
      </c>
      <c r="BG44" s="83">
        <f xml:space="preserve"> IF( InpS!BG74, InpS!BG74, BF44 * ( 1 + BG$6 ) )</f>
        <v>11.458290163121394</v>
      </c>
      <c r="BH44" s="83">
        <f xml:space="preserve"> IF( InpS!BH74, InpS!BH74, BG44 * ( 1 + BH$6 ) )</f>
        <v>11.687419358613022</v>
      </c>
      <c r="BI44" s="83">
        <f xml:space="preserve"> IF( InpS!BI74, InpS!BI74, BH44 * ( 1 + BI$6 ) )</f>
        <v>11.921130405976024</v>
      </c>
      <c r="BJ44" s="83">
        <f xml:space="preserve"> IF( InpS!BJ74, InpS!BJ74, BI44 * ( 1 + BJ$6 ) )</f>
        <v>12.159514927609397</v>
      </c>
      <c r="BK44" s="83">
        <f xml:space="preserve"> IF( InpS!BK74, InpS!BK74, BJ44 * ( 1 + BK$6 ) )</f>
        <v>12.402666378067396</v>
      </c>
      <c r="BL44" s="83">
        <f xml:space="preserve"> IF( InpS!BL74, InpS!BL74, BK44 * ( 1 + BL$6 ) )</f>
        <v>12.650680080696786</v>
      </c>
      <c r="BM44" s="83">
        <f xml:space="preserve"> IF( InpS!BM74, InpS!BM74, BL44 * ( 1 + BM$6 ) )</f>
        <v>12.903653265006721</v>
      </c>
      <c r="BN44" s="83">
        <f xml:space="preserve"> IF( InpS!BN74, InpS!BN74, BM44 * ( 1 + BN$6 ) )</f>
        <v>13.161685104785903</v>
      </c>
      <c r="BO44" s="83">
        <f xml:space="preserve"> IF( InpS!BO74, InpS!BO74, BN44 * ( 1 + BO$6 ) )</f>
        <v>13.424876756981959</v>
      </c>
      <c r="BP44" s="83">
        <f xml:space="preserve"> IF( InpS!BP74, InpS!BP74, BO44 * ( 1 + BP$6 ) )</f>
        <v>13.693331401358288</v>
      </c>
      <c r="BQ44" s="83">
        <f xml:space="preserve"> IF( InpS!BQ74, InpS!BQ74, BP44 * ( 1 + BQ$6 ) )</f>
        <v>13.967154280943907</v>
      </c>
      <c r="BR44" s="83">
        <f xml:space="preserve"> IF( InpS!BR74, InpS!BR74, BQ44 * ( 1 + BR$6 ) )</f>
        <v>14.246452743292178</v>
      </c>
      <c r="BS44" s="83">
        <f xml:space="preserve"> IF( InpS!BS74, InpS!BS74, BR44 * ( 1 + BS$6 ) )</f>
        <v>14.531336282564567</v>
      </c>
      <c r="BT44" s="83">
        <f xml:space="preserve"> IF( InpS!BT74, InpS!BT74, BS44 * ( 1 + BT$6 ) )</f>
        <v>14.821916582455952</v>
      </c>
      <c r="BU44" s="83">
        <f xml:space="preserve"> IF( InpS!BU74, InpS!BU74, BT44 * ( 1 + BU$6 ) )</f>
        <v>15.118307559978291</v>
      </c>
      <c r="BV44" s="83">
        <f xml:space="preserve"> IF( InpS!BV74, InpS!BV74, BU44 * ( 1 + BV$6 ) )</f>
        <v>15.420625410119833</v>
      </c>
      <c r="BW44" s="83">
        <f xml:space="preserve"> IF( InpS!BW74, InpS!BW74, BV44 * ( 1 + BW$6 ) )</f>
        <v>15.728988651397358</v>
      </c>
      <c r="BX44" s="83">
        <f xml:space="preserve"> IF( InpS!BX74, InpS!BX74, BW44 * ( 1 + BX$6 ) )</f>
        <v>16.043518172319338</v>
      </c>
      <c r="BY44" s="83">
        <f xml:space="preserve"> IF( InpS!BY74, InpS!BY74, BX44 * ( 1 + BY$6 ) )</f>
        <v>16.364337278778187</v>
      </c>
      <c r="BZ44" s="83">
        <f xml:space="preserve"> IF( InpS!BZ74, InpS!BZ74, BY44 * ( 1 + BZ$6 ) )</f>
        <v>16.691571742390224</v>
      </c>
      <c r="CA44" s="83">
        <f xml:space="preserve"> IF( InpS!CA74, InpS!CA74, BZ44 * ( 1 + CA$6 ) )</f>
        <v>17.025349849802264</v>
      </c>
      <c r="CB44" s="83">
        <f xml:space="preserve"> IF( InpS!CB74, InpS!CB74, CA44 * ( 1 + CB$6 ) )</f>
        <v>17.365802452984205</v>
      </c>
      <c r="CC44" s="83">
        <f xml:space="preserve"> IF( InpS!CC74, InpS!CC74, CB44 * ( 1 + CC$6 ) )</f>
        <v>17.713063020527283</v>
      </c>
      <c r="CD44" s="83">
        <f xml:space="preserve"> IF( InpS!CD74, InpS!CD74, CC44 * ( 1 + CD$6 ) )</f>
        <v>18.067267689968148</v>
      </c>
      <c r="CE44" s="83">
        <f xml:space="preserve"> IF( InpS!CE74, InpS!CE74, CD44 * ( 1 + CE$6 ) )</f>
        <v>18.428555321159237</v>
      </c>
      <c r="CF44" s="83">
        <f xml:space="preserve"> IF( InpS!CF74, InpS!CF74, CE44 * ( 1 + CF$6 ) )</f>
        <v>18.797067550706398</v>
      </c>
      <c r="CG44" s="83">
        <f xml:space="preserve"> IF( InpS!CG74, InpS!CG74, CF44 * ( 1 + CG$6 ) )</f>
        <v>19.172948847495086</v>
      </c>
      <c r="CH44" s="83">
        <f xml:space="preserve"> IF( InpS!CH74, InpS!CH74, CG44 * ( 1 + CH$6 ) )</f>
        <v>19.556346569326905</v>
      </c>
      <c r="CI44" s="83">
        <f xml:space="preserve"> IF( InpS!CI74, InpS!CI74, CH44 * ( 1 + CI$6 ) )</f>
        <v>19.947411020688701</v>
      </c>
      <c r="CJ44" s="83">
        <f xml:space="preserve"> IF( InpS!CJ74, InpS!CJ74, CI44 * ( 1 + CJ$6 ) )</f>
        <v>20.346295511676853</v>
      </c>
      <c r="CK44" s="83">
        <f xml:space="preserve"> IF( InpS!CK74, InpS!CK74, CJ44 * ( 1 + CK$6 ) )</f>
        <v>20.753156418099863</v>
      </c>
      <c r="CL44" s="83">
        <f xml:space="preserve"> IF( InpS!CL74, InpS!CL74, CK44 * ( 1 + CL$6 ) )</f>
        <v>21.168153242782804</v>
      </c>
      <c r="CM44" s="83">
        <f xml:space="preserve"> IF( InpS!CM74, InpS!CM74, CL44 * ( 1 + CM$6 ) )</f>
        <v>21.591448678097652</v>
      </c>
      <c r="CN44" s="83">
        <f xml:space="preserve"> IF( InpS!CN74, InpS!CN74, CM44 * ( 1 + CN$6 ) )</f>
        <v>22.023208669744051</v>
      </c>
      <c r="CO44" s="83">
        <f xml:space="preserve"> IF( InpS!CO74, InpS!CO74, CN44 * ( 1 + CO$6 ) )</f>
        <v>22.463602481805452</v>
      </c>
    </row>
    <row r="45" spans="2:93" outlineLevel="2" x14ac:dyDescent="0.2">
      <c r="B45" s="61"/>
      <c r="D45" s="39"/>
      <c r="H45" s="163"/>
      <c r="I45" s="78"/>
    </row>
    <row r="46" spans="2:93" outlineLevel="2" x14ac:dyDescent="0.2">
      <c r="B46" s="61"/>
      <c r="D46" s="39"/>
      <c r="E46" s="18" t="str">
        <f xml:space="preserve"> UserInput!E61</f>
        <v>Consumption at standard rate</v>
      </c>
      <c r="G46" s="54">
        <f xml:space="preserve"> UserInput!G61</f>
        <v>0</v>
      </c>
      <c r="H46" s="358" t="str">
        <f xml:space="preserve"> UserInput!H61</f>
        <v>m3</v>
      </c>
      <c r="I46" s="78"/>
    </row>
    <row r="47" spans="2:93" outlineLevel="2" x14ac:dyDescent="0.2">
      <c r="B47" s="61"/>
      <c r="C47">
        <v>0</v>
      </c>
      <c r="E47" s="18" t="str">
        <f>InpS!E76</f>
        <v>Water: standard volumetric rate</v>
      </c>
      <c r="F47" s="419">
        <f xml:space="preserve"> G16</f>
        <v>1</v>
      </c>
      <c r="G47" s="55">
        <f xml:space="preserve"> G$46 * F47</f>
        <v>0</v>
      </c>
      <c r="H47" s="358" t="str">
        <f>InpS!H76</f>
        <v>£/m3</v>
      </c>
      <c r="I47" s="78"/>
      <c r="K47" s="110">
        <f xml:space="preserve"> IF( InpS!K76, InpS!K76, J47 * ( 1 + K$6 ) )</f>
        <v>1.4165999999999999</v>
      </c>
      <c r="L47" s="110">
        <f xml:space="preserve"> IF( InpS!L76, InpS!L76, K47 * ( 1 + L$6 ) )</f>
        <v>1.5236000000000001</v>
      </c>
      <c r="M47" s="110">
        <f xml:space="preserve"> IF( InpS!M76, InpS!M76, L47 * ( 1 + M$6 ) )</f>
        <v>1.5708000000000002</v>
      </c>
      <c r="N47" s="110">
        <f xml:space="preserve"> IF( InpS!N76, InpS!N76, M47 * ( 1 + N$6 ) )</f>
        <v>1.5522</v>
      </c>
      <c r="O47" s="110">
        <f xml:space="preserve"> IF( InpS!O76, InpS!O76, N47 * ( 1 + O$6 ) )</f>
        <v>1.4638</v>
      </c>
      <c r="P47" s="110">
        <f xml:space="preserve"> IF( InpS!P76, InpS!P76, O47 * ( 1 + P$6 ) )</f>
        <v>1.3274000000000001</v>
      </c>
      <c r="Q47" s="110">
        <f xml:space="preserve"> IF( InpS!Q76, InpS!Q76, P47 * ( 1 + Q$6 ) )</f>
        <v>1.3023</v>
      </c>
      <c r="R47" s="110">
        <f xml:space="preserve"> IF( InpS!R76, InpS!R76, Q47 * ( 1 + R$6 ) )</f>
        <v>1.3084</v>
      </c>
      <c r="S47" s="110">
        <f xml:space="preserve"> IF( InpS!S76, InpS!S76, R47 * ( 1 + S$6 ) )</f>
        <v>1.3199000000000001</v>
      </c>
      <c r="T47" s="110">
        <f xml:space="preserve"> IF( InpS!T76, InpS!T76, S47 * ( 1 + T$6 ) )</f>
        <v>1.3462937830884023</v>
      </c>
      <c r="U47" s="110">
        <f xml:space="preserve"> IF( InpS!U76, InpS!U76, T47 * ( 1 + U$6 ) )</f>
        <v>1.3732153575138133</v>
      </c>
      <c r="V47" s="110">
        <f xml:space="preserve"> IF( InpS!V76, InpS!V76, U47 * ( 1 + V$6 ) )</f>
        <v>1.4006752774167472</v>
      </c>
      <c r="W47" s="110">
        <f xml:space="preserve"> IF( InpS!W76, InpS!W76, V47 * ( 1 + W$6 ) )</f>
        <v>1.4286843079868097</v>
      </c>
      <c r="X47" s="110">
        <f xml:space="preserve"> IF( InpS!X76, InpS!X76, W47 * ( 1 + X$6 ) )</f>
        <v>1.4572534296830049</v>
      </c>
      <c r="Y47" s="110">
        <f xml:space="preserve"> IF( InpS!Y76, InpS!Y76, X47 * ( 1 + Y$6 ) )</f>
        <v>1.486393842538436</v>
      </c>
      <c r="Z47" s="110">
        <f xml:space="preserve"> IF( InpS!Z76, InpS!Z76, Y47 * ( 1 + Z$6 ) )</f>
        <v>1.5161169705510857</v>
      </c>
      <c r="AA47" s="110">
        <f xml:space="preserve"> IF( InpS!AA76, InpS!AA76, Z47 * ( 1 + AA$6 ) )</f>
        <v>1.5464344661623979</v>
      </c>
      <c r="AB47" s="110">
        <f xml:space="preserve"> IF( InpS!AB76, InpS!AB76, AA47 * ( 1 + AB$6 ) )</f>
        <v>1.5773582148254175</v>
      </c>
      <c r="AC47" s="110">
        <f xml:space="preserve"> IF( InpS!AC76, InpS!AC76, AB47 * ( 1 + AC$6 ) )</f>
        <v>1.6089003396642776</v>
      </c>
      <c r="AD47" s="110">
        <f xml:space="preserve"> IF( InpS!AD76, InpS!AD76, AC47 * ( 1 + AD$6 ) )</f>
        <v>1.6410732062268625</v>
      </c>
      <c r="AE47" s="110">
        <f xml:space="preserve"> IF( InpS!AE76, InpS!AE76, AD47 * ( 1 + AE$6 ) )</f>
        <v>1.6738894273325073</v>
      </c>
      <c r="AF47" s="110">
        <f xml:space="preserve"> IF( InpS!AF76, InpS!AF76, AE47 * ( 1 + AF$6 ) )</f>
        <v>1.707361868016638</v>
      </c>
      <c r="AG47" s="110">
        <f xml:space="preserve"> IF( InpS!AG76, InpS!AG76, AF47 * ( 1 + AG$6 ) )</f>
        <v>1.7415036505742867</v>
      </c>
      <c r="AH47" s="110">
        <f xml:space="preserve"> IF( InpS!AH76, InpS!AH76, AG47 * ( 1 + AH$6 ) )</f>
        <v>1.776328159704462</v>
      </c>
      <c r="AI47" s="110">
        <f xml:space="preserve"> IF( InpS!AI76, InpS!AI76, AH47 * ( 1 + AI$6 ) )</f>
        <v>1.8118490477573905</v>
      </c>
      <c r="AJ47" s="110">
        <f xml:space="preserve"> IF( InpS!AJ76, InpS!AJ76, AI47 * ( 1 + AJ$6 ) )</f>
        <v>1.8480802400866858</v>
      </c>
      <c r="AK47" s="110">
        <f xml:space="preserve"> IF( InpS!AK76, InpS!AK76, AJ47 * ( 1 + AK$6 ) )</f>
        <v>1.885035940508544</v>
      </c>
      <c r="AL47" s="110">
        <f xml:space="preserve"> IF( InpS!AL76, InpS!AL76, AK47 * ( 1 + AL$6 ) )</f>
        <v>1.9227306368701054</v>
      </c>
      <c r="AM47" s="110">
        <f xml:space="preserve"> IF( InpS!AM76, InpS!AM76, AL47 * ( 1 + AM$6 ) )</f>
        <v>1.9611791067291668</v>
      </c>
      <c r="AN47" s="110">
        <f xml:space="preserve"> IF( InpS!AN76, InpS!AN76, AM47 * ( 1 + AN$6 ) )</f>
        <v>2.0003964231474685</v>
      </c>
      <c r="AO47" s="110">
        <f xml:space="preserve"> IF( InpS!AO76, InpS!AO76, AN47 * ( 1 + AO$6 ) )</f>
        <v>2.0403979605998286</v>
      </c>
      <c r="AP47" s="110">
        <f xml:space="preserve"> IF( InpS!AP76, InpS!AP76, AO47 * ( 1 + AP$6 ) )</f>
        <v>2.0811994010014425</v>
      </c>
      <c r="AQ47" s="110">
        <f xml:space="preserve"> IF( InpS!AQ76, InpS!AQ76, AP47 * ( 1 + AQ$6 ) )</f>
        <v>2.1228167398557081</v>
      </c>
      <c r="AR47" s="110">
        <f xml:space="preserve"> IF( InpS!AR76, InpS!AR76, AQ47 * ( 1 + AR$6 ) )</f>
        <v>2.1652662925249868</v>
      </c>
      <c r="AS47" s="110">
        <f xml:space="preserve"> IF( InpS!AS76, InpS!AS76, AR47 * ( 1 + AS$6 ) )</f>
        <v>2.2085647006267624</v>
      </c>
      <c r="AT47" s="110">
        <f xml:space="preserve"> IF( InpS!AT76, InpS!AT76, AS47 * ( 1 + AT$6 ) )</f>
        <v>2.2527289385577003</v>
      </c>
      <c r="AU47" s="110">
        <f xml:space="preserve"> IF( InpS!AU76, InpS!AU76, AT47 * ( 1 + AU$6 ) )</f>
        <v>2.2977763201481682</v>
      </c>
      <c r="AV47" s="110">
        <f xml:space="preserve"> IF( InpS!AV76, InpS!AV76, AU47 * ( 1 + AV$6 ) )</f>
        <v>2.3437245054498259</v>
      </c>
      <c r="AW47" s="110">
        <f xml:space="preserve"> IF( InpS!AW76, InpS!AW76, AV47 * ( 1 + AW$6 ) )</f>
        <v>2.3905915076589443</v>
      </c>
      <c r="AX47" s="110">
        <f xml:space="preserve"> IF( InpS!AX76, InpS!AX76, AW47 * ( 1 + AX$6 ) )</f>
        <v>2.4383957001781704</v>
      </c>
      <c r="AY47" s="110">
        <f xml:space="preserve"> IF( InpS!AY76, InpS!AY76, AX47 * ( 1 + AY$6 ) )</f>
        <v>2.4871558238195033</v>
      </c>
      <c r="AZ47" s="110">
        <f xml:space="preserve"> IF( InpS!AZ76, InpS!AZ76, AY47 * ( 1 + AZ$6 ) )</f>
        <v>2.5368909941513076</v>
      </c>
      <c r="BA47" s="110">
        <f xml:space="preserve"> IF( InpS!BA76, InpS!BA76, AZ47 * ( 1 + BA$6 ) )</f>
        <v>2.5876207089922429</v>
      </c>
      <c r="BB47" s="110">
        <f xml:space="preserve"> IF( InpS!BB76, InpS!BB76, BA47 * ( 1 + BB$6 ) )</f>
        <v>2.63936485605505</v>
      </c>
      <c r="BC47" s="110">
        <f xml:space="preserve"> IF( InpS!BC76, InpS!BC76, BB47 * ( 1 + BC$6 ) )</f>
        <v>2.6921437207431849</v>
      </c>
      <c r="BD47" s="110">
        <f xml:space="preserve"> IF( InpS!BD76, InpS!BD76, BC47 * ( 1 + BD$6 ) )</f>
        <v>2.7459779941033635</v>
      </c>
      <c r="BE47" s="110">
        <f xml:space="preserve"> IF( InpS!BE76, InpS!BE76, BD47 * ( 1 + BE$6 ) )</f>
        <v>2.8008887809371315</v>
      </c>
      <c r="BF47" s="110">
        <f xml:space="preserve"> IF( InpS!BF76, InpS!BF76, BE47 * ( 1 + BF$6 ) )</f>
        <v>2.8568976080746373</v>
      </c>
      <c r="BG47" s="110">
        <f xml:space="preserve"> IF( InpS!BG76, InpS!BG76, BF47 * ( 1 + BG$6 ) )</f>
        <v>2.9140264328138579</v>
      </c>
      <c r="BH47" s="110">
        <f xml:space="preserve"> IF( InpS!BH76, InpS!BH76, BG47 * ( 1 + BH$6 ) )</f>
        <v>2.9722976515285784</v>
      </c>
      <c r="BI47" s="110">
        <f xml:space="preserve"> IF( InpS!BI76, InpS!BI76, BH47 * ( 1 + BI$6 ) )</f>
        <v>3.0317341084485063</v>
      </c>
      <c r="BJ47" s="110">
        <f xml:space="preserve"> IF( InpS!BJ76, InpS!BJ76, BI47 * ( 1 + BJ$6 ) )</f>
        <v>3.092359104614959</v>
      </c>
      <c r="BK47" s="110">
        <f xml:space="preserve"> IF( InpS!BK76, InpS!BK76, BJ47 * ( 1 + BK$6 ) )</f>
        <v>3.1541964070156356</v>
      </c>
      <c r="BL47" s="110">
        <f xml:space="preserve"> IF( InpS!BL76, InpS!BL76, BK47 * ( 1 + BL$6 ) )</f>
        <v>3.2172702579020576</v>
      </c>
      <c r="BM47" s="110">
        <f xml:space="preserve"> IF( InpS!BM76, InpS!BM76, BL47 * ( 1 + BM$6 ) )</f>
        <v>3.2816053842933259</v>
      </c>
      <c r="BN47" s="110">
        <f xml:space="preserve"> IF( InpS!BN76, InpS!BN76, BM47 * ( 1 + BN$6 ) )</f>
        <v>3.3472270076699235</v>
      </c>
      <c r="BO47" s="110">
        <f xml:space="preserve"> IF( InpS!BO76, InpS!BO76, BN47 * ( 1 + BO$6 ) )</f>
        <v>3.4141608538613637</v>
      </c>
      <c r="BP47" s="110">
        <f xml:space="preserve"> IF( InpS!BP76, InpS!BP76, BO47 * ( 1 + BP$6 ) )</f>
        <v>3.4824331631315593</v>
      </c>
      <c r="BQ47" s="110">
        <f xml:space="preserve"> IF( InpS!BQ76, InpS!BQ76, BP47 * ( 1 + BQ$6 ) )</f>
        <v>3.5520707004658671</v>
      </c>
      <c r="BR47" s="110">
        <f xml:space="preserve"> IF( InpS!BR76, InpS!BR76, BQ47 * ( 1 + BR$6 ) )</f>
        <v>3.6231007660638408</v>
      </c>
      <c r="BS47" s="110">
        <f xml:space="preserve"> IF( InpS!BS76, InpS!BS76, BR47 * ( 1 + BS$6 ) )</f>
        <v>3.6955512060418036</v>
      </c>
      <c r="BT47" s="110">
        <f xml:space="preserve"> IF( InpS!BT76, InpS!BT76, BS47 * ( 1 + BT$6 ) )</f>
        <v>3.7694504233494412</v>
      </c>
      <c r="BU47" s="110">
        <f xml:space="preserve"> IF( InpS!BU76, InpS!BU76, BT47 * ( 1 + BU$6 ) )</f>
        <v>3.8448273889046889</v>
      </c>
      <c r="BV47" s="110">
        <f xml:space="preserve"> IF( InpS!BV76, InpS!BV76, BU47 * ( 1 + BV$6 ) )</f>
        <v>3.9217116529512821</v>
      </c>
      <c r="BW47" s="110">
        <f xml:space="preserve"> IF( InpS!BW76, InpS!BW76, BV47 * ( 1 + BW$6 ) )</f>
        <v>4.0001333566434223</v>
      </c>
      <c r="BX47" s="110">
        <f xml:space="preserve"> IF( InpS!BX76, InpS!BX76, BW47 * ( 1 + BX$6 ) )</f>
        <v>4.0801232438620971</v>
      </c>
      <c r="BY47" s="110">
        <f xml:space="preserve"> IF( InpS!BY76, InpS!BY76, BX47 * ( 1 + BY$6 ) )</f>
        <v>4.1617126732676919</v>
      </c>
      <c r="BZ47" s="110">
        <f xml:space="preserve"> IF( InpS!BZ76, InpS!BZ76, BY47 * ( 1 + BZ$6 ) )</f>
        <v>4.2449336305936125</v>
      </c>
      <c r="CA47" s="110">
        <f xml:space="preserve"> IF( InpS!CA76, InpS!CA76, BZ47 * ( 1 + CA$6 ) )</f>
        <v>4.3298187411857425</v>
      </c>
      <c r="CB47" s="110">
        <f xml:space="preserve"> IF( InpS!CB76, InpS!CB76, CA47 * ( 1 + CB$6 ) )</f>
        <v>4.4164012827926484</v>
      </c>
      <c r="CC47" s="110">
        <f xml:space="preserve"> IF( InpS!CC76, InpS!CC76, CB47 * ( 1 + CC$6 ) )</f>
        <v>4.5047151986115521</v>
      </c>
      <c r="CD47" s="110">
        <f xml:space="preserve"> IF( InpS!CD76, InpS!CD76, CC47 * ( 1 + CD$6 ) )</f>
        <v>4.5947951105951743</v>
      </c>
      <c r="CE47" s="110">
        <f xml:space="preserve"> IF( InpS!CE76, InpS!CE76, CD47 * ( 1 + CE$6 ) )</f>
        <v>4.6866763330246766</v>
      </c>
      <c r="CF47" s="110">
        <f xml:space="preserve"> IF( InpS!CF76, InpS!CF76, CE47 * ( 1 + CF$6 ) )</f>
        <v>4.7803948863540215</v>
      </c>
      <c r="CG47" s="110">
        <f xml:space="preserve"> IF( InpS!CG76, InpS!CG76, CF47 * ( 1 + CG$6 ) )</f>
        <v>4.8759875113311679</v>
      </c>
      <c r="CH47" s="110">
        <f xml:space="preserve"> IF( InpS!CH76, InpS!CH76, CG47 * ( 1 + CH$6 ) )</f>
        <v>4.9734916834016527</v>
      </c>
      <c r="CI47" s="110">
        <f xml:space="preserve"> IF( InpS!CI76, InpS!CI76, CH47 * ( 1 + CI$6 ) )</f>
        <v>5.0729456274001947</v>
      </c>
      <c r="CJ47" s="110">
        <f xml:space="preserve"> IF( InpS!CJ76, InpS!CJ76, CI47 * ( 1 + CJ$6 ) )</f>
        <v>5.1743883325360835</v>
      </c>
      <c r="CK47" s="110">
        <f xml:space="preserve"> IF( InpS!CK76, InpS!CK76, CJ47 * ( 1 + CK$6 ) )</f>
        <v>5.2778595676782283</v>
      </c>
      <c r="CL47" s="110">
        <f xml:space="preserve"> IF( InpS!CL76, InpS!CL76, CK47 * ( 1 + CL$6 ) )</f>
        <v>5.3833998969458605</v>
      </c>
      <c r="CM47" s="110">
        <f xml:space="preserve"> IF( InpS!CM76, InpS!CM76, CL47 * ( 1 + CM$6 ) )</f>
        <v>5.4910506956109995</v>
      </c>
      <c r="CN47" s="110">
        <f xml:space="preserve"> IF( InpS!CN76, InpS!CN76, CM47 * ( 1 + CN$6 ) )</f>
        <v>5.6008541663189142</v>
      </c>
      <c r="CO47" s="110">
        <f xml:space="preserve"> IF( InpS!CO76, InpS!CO76, CN47 * ( 1 + CO$6 ) )</f>
        <v>5.7128533556329497</v>
      </c>
    </row>
    <row r="48" spans="2:93" outlineLevel="2" x14ac:dyDescent="0.2">
      <c r="B48" s="61"/>
      <c r="E48" s="18" t="str">
        <f>InpS!E77</f>
        <v>Water: Chester volumetric rate</v>
      </c>
      <c r="F48" s="95">
        <f xml:space="preserve"> G17</f>
        <v>0</v>
      </c>
      <c r="G48" s="55">
        <f t="shared" ref="G48:G49" si="8" xml:space="preserve"> G$46 * F48</f>
        <v>0</v>
      </c>
      <c r="H48" s="358" t="str">
        <f>InpS!H77</f>
        <v>£/m3</v>
      </c>
      <c r="I48" s="78"/>
      <c r="K48" s="110">
        <f xml:space="preserve"> IF( InpS!K77, InpS!K77, J48 * ( 1 + K$6 ) )</f>
        <v>1.0314999999999999</v>
      </c>
      <c r="L48" s="110">
        <f xml:space="preserve"> IF( InpS!L77, InpS!L77, K48 * ( 1 + L$6 ) )</f>
        <v>1.0911999999999999</v>
      </c>
      <c r="M48" s="110">
        <f xml:space="preserve"> IF( InpS!M77, InpS!M77, L48 * ( 1 + M$6 ) )</f>
        <v>1.2351000000000001</v>
      </c>
      <c r="N48" s="110">
        <f xml:space="preserve"> IF( InpS!N77, InpS!N77, M48 * ( 1 + N$6 ) )</f>
        <v>1.2848999999999999</v>
      </c>
      <c r="O48" s="110">
        <f xml:space="preserve"> IF( InpS!O77, InpS!O77, N48 * ( 1 + O$6 ) )</f>
        <v>1.2828000000000002</v>
      </c>
      <c r="P48" s="110">
        <f xml:space="preserve"> IF( InpS!P77, InpS!P77, O48 * ( 1 + P$6 ) )</f>
        <v>1.2318</v>
      </c>
      <c r="Q48" s="110">
        <f xml:space="preserve"> IF( InpS!Q77, InpS!Q77, P48 * ( 1 + Q$6 ) )</f>
        <v>1.2755000000000001</v>
      </c>
      <c r="R48" s="110">
        <f xml:space="preserve"> IF( InpS!R77, InpS!R77, Q48 * ( 1 + R$6 ) )</f>
        <v>1.3084</v>
      </c>
      <c r="S48" s="110">
        <f xml:space="preserve"> IF( InpS!S77, InpS!S77, R48 * ( 1 + S$6 ) )</f>
        <v>1.3199000000000001</v>
      </c>
      <c r="T48" s="110">
        <f xml:space="preserve"> IF( InpS!T77, InpS!T77, S48 * ( 1 + T$6 ) )</f>
        <v>1.3462937830884023</v>
      </c>
      <c r="U48" s="110">
        <f xml:space="preserve"> IF( InpS!U77, InpS!U77, T48 * ( 1 + U$6 ) )</f>
        <v>1.3732153575138133</v>
      </c>
      <c r="V48" s="110">
        <f xml:space="preserve"> IF( InpS!V77, InpS!V77, U48 * ( 1 + V$6 ) )</f>
        <v>1.4006752774167472</v>
      </c>
      <c r="W48" s="110">
        <f xml:space="preserve"> IF( InpS!W77, InpS!W77, V48 * ( 1 + W$6 ) )</f>
        <v>1.4286843079868097</v>
      </c>
      <c r="X48" s="110">
        <f xml:space="preserve"> IF( InpS!X77, InpS!X77, W48 * ( 1 + X$6 ) )</f>
        <v>1.4572534296830049</v>
      </c>
      <c r="Y48" s="110">
        <f xml:space="preserve"> IF( InpS!Y77, InpS!Y77, X48 * ( 1 + Y$6 ) )</f>
        <v>1.486393842538436</v>
      </c>
      <c r="Z48" s="110">
        <f xml:space="preserve"> IF( InpS!Z77, InpS!Z77, Y48 * ( 1 + Z$6 ) )</f>
        <v>1.5161169705510857</v>
      </c>
      <c r="AA48" s="110">
        <f xml:space="preserve"> IF( InpS!AA77, InpS!AA77, Z48 * ( 1 + AA$6 ) )</f>
        <v>1.5464344661623979</v>
      </c>
      <c r="AB48" s="110">
        <f xml:space="preserve"> IF( InpS!AB77, InpS!AB77, AA48 * ( 1 + AB$6 ) )</f>
        <v>1.5773582148254175</v>
      </c>
      <c r="AC48" s="110">
        <f xml:space="preserve"> IF( InpS!AC77, InpS!AC77, AB48 * ( 1 + AC$6 ) )</f>
        <v>1.6089003396642776</v>
      </c>
      <c r="AD48" s="110">
        <f xml:space="preserve"> IF( InpS!AD77, InpS!AD77, AC48 * ( 1 + AD$6 ) )</f>
        <v>1.6410732062268625</v>
      </c>
      <c r="AE48" s="110">
        <f xml:space="preserve"> IF( InpS!AE77, InpS!AE77, AD48 * ( 1 + AE$6 ) )</f>
        <v>1.6738894273325073</v>
      </c>
      <c r="AF48" s="110">
        <f xml:space="preserve"> IF( InpS!AF77, InpS!AF77, AE48 * ( 1 + AF$6 ) )</f>
        <v>1.707361868016638</v>
      </c>
      <c r="AG48" s="110">
        <f xml:space="preserve"> IF( InpS!AG77, InpS!AG77, AF48 * ( 1 + AG$6 ) )</f>
        <v>1.7415036505742867</v>
      </c>
      <c r="AH48" s="110">
        <f xml:space="preserve"> IF( InpS!AH77, InpS!AH77, AG48 * ( 1 + AH$6 ) )</f>
        <v>1.776328159704462</v>
      </c>
      <c r="AI48" s="110">
        <f xml:space="preserve"> IF( InpS!AI77, InpS!AI77, AH48 * ( 1 + AI$6 ) )</f>
        <v>1.8118490477573905</v>
      </c>
      <c r="AJ48" s="110">
        <f xml:space="preserve"> IF( InpS!AJ77, InpS!AJ77, AI48 * ( 1 + AJ$6 ) )</f>
        <v>1.8480802400866858</v>
      </c>
      <c r="AK48" s="110">
        <f xml:space="preserve"> IF( InpS!AK77, InpS!AK77, AJ48 * ( 1 + AK$6 ) )</f>
        <v>1.885035940508544</v>
      </c>
      <c r="AL48" s="110">
        <f xml:space="preserve"> IF( InpS!AL77, InpS!AL77, AK48 * ( 1 + AL$6 ) )</f>
        <v>1.9227306368701054</v>
      </c>
      <c r="AM48" s="110">
        <f xml:space="preserve"> IF( InpS!AM77, InpS!AM77, AL48 * ( 1 + AM$6 ) )</f>
        <v>1.9611791067291668</v>
      </c>
      <c r="AN48" s="110">
        <f xml:space="preserve"> IF( InpS!AN77, InpS!AN77, AM48 * ( 1 + AN$6 ) )</f>
        <v>2.0003964231474685</v>
      </c>
      <c r="AO48" s="110">
        <f xml:space="preserve"> IF( InpS!AO77, InpS!AO77, AN48 * ( 1 + AO$6 ) )</f>
        <v>2.0403979605998286</v>
      </c>
      <c r="AP48" s="110">
        <f xml:space="preserve"> IF( InpS!AP77, InpS!AP77, AO48 * ( 1 + AP$6 ) )</f>
        <v>2.0811994010014425</v>
      </c>
      <c r="AQ48" s="110">
        <f xml:space="preserve"> IF( InpS!AQ77, InpS!AQ77, AP48 * ( 1 + AQ$6 ) )</f>
        <v>2.1228167398557081</v>
      </c>
      <c r="AR48" s="110">
        <f xml:space="preserve"> IF( InpS!AR77, InpS!AR77, AQ48 * ( 1 + AR$6 ) )</f>
        <v>2.1652662925249868</v>
      </c>
      <c r="AS48" s="110">
        <f xml:space="preserve"> IF( InpS!AS77, InpS!AS77, AR48 * ( 1 + AS$6 ) )</f>
        <v>2.2085647006267624</v>
      </c>
      <c r="AT48" s="110">
        <f xml:space="preserve"> IF( InpS!AT77, InpS!AT77, AS48 * ( 1 + AT$6 ) )</f>
        <v>2.2527289385577003</v>
      </c>
      <c r="AU48" s="110">
        <f xml:space="preserve"> IF( InpS!AU77, InpS!AU77, AT48 * ( 1 + AU$6 ) )</f>
        <v>2.2977763201481682</v>
      </c>
      <c r="AV48" s="110">
        <f xml:space="preserve"> IF( InpS!AV77, InpS!AV77, AU48 * ( 1 + AV$6 ) )</f>
        <v>2.3437245054498259</v>
      </c>
      <c r="AW48" s="110">
        <f xml:space="preserve"> IF( InpS!AW77, InpS!AW77, AV48 * ( 1 + AW$6 ) )</f>
        <v>2.3905915076589443</v>
      </c>
      <c r="AX48" s="110">
        <f xml:space="preserve"> IF( InpS!AX77, InpS!AX77, AW48 * ( 1 + AX$6 ) )</f>
        <v>2.4383957001781704</v>
      </c>
      <c r="AY48" s="110">
        <f xml:space="preserve"> IF( InpS!AY77, InpS!AY77, AX48 * ( 1 + AY$6 ) )</f>
        <v>2.4871558238195033</v>
      </c>
      <c r="AZ48" s="110">
        <f xml:space="preserve"> IF( InpS!AZ77, InpS!AZ77, AY48 * ( 1 + AZ$6 ) )</f>
        <v>2.5368909941513076</v>
      </c>
      <c r="BA48" s="110">
        <f xml:space="preserve"> IF( InpS!BA77, InpS!BA77, AZ48 * ( 1 + BA$6 ) )</f>
        <v>2.5876207089922429</v>
      </c>
      <c r="BB48" s="110">
        <f xml:space="preserve"> IF( InpS!BB77, InpS!BB77, BA48 * ( 1 + BB$6 ) )</f>
        <v>2.63936485605505</v>
      </c>
      <c r="BC48" s="110">
        <f xml:space="preserve"> IF( InpS!BC77, InpS!BC77, BB48 * ( 1 + BC$6 ) )</f>
        <v>2.6921437207431849</v>
      </c>
      <c r="BD48" s="110">
        <f xml:space="preserve"> IF( InpS!BD77, InpS!BD77, BC48 * ( 1 + BD$6 ) )</f>
        <v>2.7459779941033635</v>
      </c>
      <c r="BE48" s="110">
        <f xml:space="preserve"> IF( InpS!BE77, InpS!BE77, BD48 * ( 1 + BE$6 ) )</f>
        <v>2.8008887809371315</v>
      </c>
      <c r="BF48" s="110">
        <f xml:space="preserve"> IF( InpS!BF77, InpS!BF77, BE48 * ( 1 + BF$6 ) )</f>
        <v>2.8568976080746373</v>
      </c>
      <c r="BG48" s="110">
        <f xml:space="preserve"> IF( InpS!BG77, InpS!BG77, BF48 * ( 1 + BG$6 ) )</f>
        <v>2.9140264328138579</v>
      </c>
      <c r="BH48" s="110">
        <f xml:space="preserve"> IF( InpS!BH77, InpS!BH77, BG48 * ( 1 + BH$6 ) )</f>
        <v>2.9722976515285784</v>
      </c>
      <c r="BI48" s="110">
        <f xml:space="preserve"> IF( InpS!BI77, InpS!BI77, BH48 * ( 1 + BI$6 ) )</f>
        <v>3.0317341084485063</v>
      </c>
      <c r="BJ48" s="110">
        <f xml:space="preserve"> IF( InpS!BJ77, InpS!BJ77, BI48 * ( 1 + BJ$6 ) )</f>
        <v>3.092359104614959</v>
      </c>
      <c r="BK48" s="110">
        <f xml:space="preserve"> IF( InpS!BK77, InpS!BK77, BJ48 * ( 1 + BK$6 ) )</f>
        <v>3.1541964070156356</v>
      </c>
      <c r="BL48" s="110">
        <f xml:space="preserve"> IF( InpS!BL77, InpS!BL77, BK48 * ( 1 + BL$6 ) )</f>
        <v>3.2172702579020576</v>
      </c>
      <c r="BM48" s="110">
        <f xml:space="preserve"> IF( InpS!BM77, InpS!BM77, BL48 * ( 1 + BM$6 ) )</f>
        <v>3.2816053842933259</v>
      </c>
      <c r="BN48" s="110">
        <f xml:space="preserve"> IF( InpS!BN77, InpS!BN77, BM48 * ( 1 + BN$6 ) )</f>
        <v>3.3472270076699235</v>
      </c>
      <c r="BO48" s="110">
        <f xml:space="preserve"> IF( InpS!BO77, InpS!BO77, BN48 * ( 1 + BO$6 ) )</f>
        <v>3.4141608538613637</v>
      </c>
      <c r="BP48" s="110">
        <f xml:space="preserve"> IF( InpS!BP77, InpS!BP77, BO48 * ( 1 + BP$6 ) )</f>
        <v>3.4824331631315593</v>
      </c>
      <c r="BQ48" s="110">
        <f xml:space="preserve"> IF( InpS!BQ77, InpS!BQ77, BP48 * ( 1 + BQ$6 ) )</f>
        <v>3.5520707004658671</v>
      </c>
      <c r="BR48" s="110">
        <f xml:space="preserve"> IF( InpS!BR77, InpS!BR77, BQ48 * ( 1 + BR$6 ) )</f>
        <v>3.6231007660638408</v>
      </c>
      <c r="BS48" s="110">
        <f xml:space="preserve"> IF( InpS!BS77, InpS!BS77, BR48 * ( 1 + BS$6 ) )</f>
        <v>3.6955512060418036</v>
      </c>
      <c r="BT48" s="110">
        <f xml:space="preserve"> IF( InpS!BT77, InpS!BT77, BS48 * ( 1 + BT$6 ) )</f>
        <v>3.7694504233494412</v>
      </c>
      <c r="BU48" s="110">
        <f xml:space="preserve"> IF( InpS!BU77, InpS!BU77, BT48 * ( 1 + BU$6 ) )</f>
        <v>3.8448273889046889</v>
      </c>
      <c r="BV48" s="110">
        <f xml:space="preserve"> IF( InpS!BV77, InpS!BV77, BU48 * ( 1 + BV$6 ) )</f>
        <v>3.9217116529512821</v>
      </c>
      <c r="BW48" s="110">
        <f xml:space="preserve"> IF( InpS!BW77, InpS!BW77, BV48 * ( 1 + BW$6 ) )</f>
        <v>4.0001333566434223</v>
      </c>
      <c r="BX48" s="110">
        <f xml:space="preserve"> IF( InpS!BX77, InpS!BX77, BW48 * ( 1 + BX$6 ) )</f>
        <v>4.0801232438620971</v>
      </c>
      <c r="BY48" s="110">
        <f xml:space="preserve"> IF( InpS!BY77, InpS!BY77, BX48 * ( 1 + BY$6 ) )</f>
        <v>4.1617126732676919</v>
      </c>
      <c r="BZ48" s="110">
        <f xml:space="preserve"> IF( InpS!BZ77, InpS!BZ77, BY48 * ( 1 + BZ$6 ) )</f>
        <v>4.2449336305936125</v>
      </c>
      <c r="CA48" s="110">
        <f xml:space="preserve"> IF( InpS!CA77, InpS!CA77, BZ48 * ( 1 + CA$6 ) )</f>
        <v>4.3298187411857425</v>
      </c>
      <c r="CB48" s="110">
        <f xml:space="preserve"> IF( InpS!CB77, InpS!CB77, CA48 * ( 1 + CB$6 ) )</f>
        <v>4.4164012827926484</v>
      </c>
      <c r="CC48" s="110">
        <f xml:space="preserve"> IF( InpS!CC77, InpS!CC77, CB48 * ( 1 + CC$6 ) )</f>
        <v>4.5047151986115521</v>
      </c>
      <c r="CD48" s="110">
        <f xml:space="preserve"> IF( InpS!CD77, InpS!CD77, CC48 * ( 1 + CD$6 ) )</f>
        <v>4.5947951105951743</v>
      </c>
      <c r="CE48" s="110">
        <f xml:space="preserve"> IF( InpS!CE77, InpS!CE77, CD48 * ( 1 + CE$6 ) )</f>
        <v>4.6866763330246766</v>
      </c>
      <c r="CF48" s="110">
        <f xml:space="preserve"> IF( InpS!CF77, InpS!CF77, CE48 * ( 1 + CF$6 ) )</f>
        <v>4.7803948863540215</v>
      </c>
      <c r="CG48" s="110">
        <f xml:space="preserve"> IF( InpS!CG77, InpS!CG77, CF48 * ( 1 + CG$6 ) )</f>
        <v>4.8759875113311679</v>
      </c>
      <c r="CH48" s="110">
        <f xml:space="preserve"> IF( InpS!CH77, InpS!CH77, CG48 * ( 1 + CH$6 ) )</f>
        <v>4.9734916834016527</v>
      </c>
      <c r="CI48" s="110">
        <f xml:space="preserve"> IF( InpS!CI77, InpS!CI77, CH48 * ( 1 + CI$6 ) )</f>
        <v>5.0729456274001947</v>
      </c>
      <c r="CJ48" s="110">
        <f xml:space="preserve"> IF( InpS!CJ77, InpS!CJ77, CI48 * ( 1 + CJ$6 ) )</f>
        <v>5.1743883325360835</v>
      </c>
      <c r="CK48" s="110">
        <f xml:space="preserve"> IF( InpS!CK77, InpS!CK77, CJ48 * ( 1 + CK$6 ) )</f>
        <v>5.2778595676782283</v>
      </c>
      <c r="CL48" s="110">
        <f xml:space="preserve"> IF( InpS!CL77, InpS!CL77, CK48 * ( 1 + CL$6 ) )</f>
        <v>5.3833998969458605</v>
      </c>
      <c r="CM48" s="110">
        <f xml:space="preserve"> IF( InpS!CM77, InpS!CM77, CL48 * ( 1 + CM$6 ) )</f>
        <v>5.4910506956109995</v>
      </c>
      <c r="CN48" s="110">
        <f xml:space="preserve"> IF( InpS!CN77, InpS!CN77, CM48 * ( 1 + CN$6 ) )</f>
        <v>5.6008541663189142</v>
      </c>
      <c r="CO48" s="110">
        <f xml:space="preserve"> IF( InpS!CO77, InpS!CO77, CN48 * ( 1 + CO$6 ) )</f>
        <v>5.7128533556329497</v>
      </c>
    </row>
    <row r="49" spans="2:93" outlineLevel="2" x14ac:dyDescent="0.2">
      <c r="B49" s="61"/>
      <c r="E49" s="18" t="str">
        <f>InpS!E78</f>
        <v>Water: Wrexham volumetric rate</v>
      </c>
      <c r="F49" s="95">
        <f xml:space="preserve"> G18</f>
        <v>0</v>
      </c>
      <c r="G49" s="55">
        <f t="shared" si="8"/>
        <v>0</v>
      </c>
      <c r="H49" s="358" t="str">
        <f>InpS!H78</f>
        <v>£/m3</v>
      </c>
      <c r="I49" s="78"/>
      <c r="K49" s="110">
        <f xml:space="preserve"> IF( InpS!K78, InpS!K78, J49 * ( 1 + K$6 ) )</f>
        <v>1.1118999999999999</v>
      </c>
      <c r="L49" s="110">
        <f xml:space="preserve"> IF( InpS!L78, InpS!L78, K49 * ( 1 + L$6 ) )</f>
        <v>1.1756</v>
      </c>
      <c r="M49" s="110">
        <f xml:space="preserve"> IF( InpS!M78, InpS!M78, L49 * ( 1 + M$6 ) )</f>
        <v>1.3323</v>
      </c>
      <c r="N49" s="110">
        <f xml:space="preserve"> IF( InpS!N78, InpS!N78, M49 * ( 1 + N$6 ) )</f>
        <v>1.3753</v>
      </c>
      <c r="O49" s="110">
        <f xml:space="preserve"> IF( InpS!O78, InpS!O78, N49 * ( 1 + O$6 ) )</f>
        <v>1.3604000000000001</v>
      </c>
      <c r="P49" s="110">
        <f xml:space="preserve"> IF( InpS!P78, InpS!P78, O49 * ( 1 + P$6 ) )</f>
        <v>1.2949000000000002</v>
      </c>
      <c r="Q49" s="110">
        <f xml:space="preserve"> IF( InpS!Q78, InpS!Q78, P49 * ( 1 + Q$6 ) )</f>
        <v>1.3023</v>
      </c>
      <c r="R49" s="110">
        <f xml:space="preserve"> IF( InpS!R78, InpS!R78, Q49 * ( 1 + R$6 ) )</f>
        <v>1.3084</v>
      </c>
      <c r="S49" s="110">
        <f xml:space="preserve"> IF( InpS!S78, InpS!S78, R49 * ( 1 + S$6 ) )</f>
        <v>1.3199000000000001</v>
      </c>
      <c r="T49" s="110">
        <f xml:space="preserve"> IF( InpS!T78, InpS!T78, S49 * ( 1 + T$6 ) )</f>
        <v>1.3462937830884023</v>
      </c>
      <c r="U49" s="110">
        <f xml:space="preserve"> IF( InpS!U78, InpS!U78, T49 * ( 1 + U$6 ) )</f>
        <v>1.3732153575138133</v>
      </c>
      <c r="V49" s="110">
        <f xml:space="preserve"> IF( InpS!V78, InpS!V78, U49 * ( 1 + V$6 ) )</f>
        <v>1.4006752774167472</v>
      </c>
      <c r="W49" s="110">
        <f xml:space="preserve"> IF( InpS!W78, InpS!W78, V49 * ( 1 + W$6 ) )</f>
        <v>1.4286843079868097</v>
      </c>
      <c r="X49" s="110">
        <f xml:space="preserve"> IF( InpS!X78, InpS!X78, W49 * ( 1 + X$6 ) )</f>
        <v>1.4572534296830049</v>
      </c>
      <c r="Y49" s="110">
        <f xml:space="preserve"> IF( InpS!Y78, InpS!Y78, X49 * ( 1 + Y$6 ) )</f>
        <v>1.486393842538436</v>
      </c>
      <c r="Z49" s="110">
        <f xml:space="preserve"> IF( InpS!Z78, InpS!Z78, Y49 * ( 1 + Z$6 ) )</f>
        <v>1.5161169705510857</v>
      </c>
      <c r="AA49" s="110">
        <f xml:space="preserve"> IF( InpS!AA78, InpS!AA78, Z49 * ( 1 + AA$6 ) )</f>
        <v>1.5464344661623979</v>
      </c>
      <c r="AB49" s="110">
        <f xml:space="preserve"> IF( InpS!AB78, InpS!AB78, AA49 * ( 1 + AB$6 ) )</f>
        <v>1.5773582148254175</v>
      </c>
      <c r="AC49" s="110">
        <f xml:space="preserve"> IF( InpS!AC78, InpS!AC78, AB49 * ( 1 + AC$6 ) )</f>
        <v>1.6089003396642776</v>
      </c>
      <c r="AD49" s="110">
        <f xml:space="preserve"> IF( InpS!AD78, InpS!AD78, AC49 * ( 1 + AD$6 ) )</f>
        <v>1.6410732062268625</v>
      </c>
      <c r="AE49" s="110">
        <f xml:space="preserve"> IF( InpS!AE78, InpS!AE78, AD49 * ( 1 + AE$6 ) )</f>
        <v>1.6738894273325073</v>
      </c>
      <c r="AF49" s="110">
        <f xml:space="preserve"> IF( InpS!AF78, InpS!AF78, AE49 * ( 1 + AF$6 ) )</f>
        <v>1.707361868016638</v>
      </c>
      <c r="AG49" s="110">
        <f xml:space="preserve"> IF( InpS!AG78, InpS!AG78, AF49 * ( 1 + AG$6 ) )</f>
        <v>1.7415036505742867</v>
      </c>
      <c r="AH49" s="110">
        <f xml:space="preserve"> IF( InpS!AH78, InpS!AH78, AG49 * ( 1 + AH$6 ) )</f>
        <v>1.776328159704462</v>
      </c>
      <c r="AI49" s="110">
        <f xml:space="preserve"> IF( InpS!AI78, InpS!AI78, AH49 * ( 1 + AI$6 ) )</f>
        <v>1.8118490477573905</v>
      </c>
      <c r="AJ49" s="110">
        <f xml:space="preserve"> IF( InpS!AJ78, InpS!AJ78, AI49 * ( 1 + AJ$6 ) )</f>
        <v>1.8480802400866858</v>
      </c>
      <c r="AK49" s="110">
        <f xml:space="preserve"> IF( InpS!AK78, InpS!AK78, AJ49 * ( 1 + AK$6 ) )</f>
        <v>1.885035940508544</v>
      </c>
      <c r="AL49" s="110">
        <f xml:space="preserve"> IF( InpS!AL78, InpS!AL78, AK49 * ( 1 + AL$6 ) )</f>
        <v>1.9227306368701054</v>
      </c>
      <c r="AM49" s="110">
        <f xml:space="preserve"> IF( InpS!AM78, InpS!AM78, AL49 * ( 1 + AM$6 ) )</f>
        <v>1.9611791067291668</v>
      </c>
      <c r="AN49" s="110">
        <f xml:space="preserve"> IF( InpS!AN78, InpS!AN78, AM49 * ( 1 + AN$6 ) )</f>
        <v>2.0003964231474685</v>
      </c>
      <c r="AO49" s="110">
        <f xml:space="preserve"> IF( InpS!AO78, InpS!AO78, AN49 * ( 1 + AO$6 ) )</f>
        <v>2.0403979605998286</v>
      </c>
      <c r="AP49" s="110">
        <f xml:space="preserve"> IF( InpS!AP78, InpS!AP78, AO49 * ( 1 + AP$6 ) )</f>
        <v>2.0811994010014425</v>
      </c>
      <c r="AQ49" s="110">
        <f xml:space="preserve"> IF( InpS!AQ78, InpS!AQ78, AP49 * ( 1 + AQ$6 ) )</f>
        <v>2.1228167398557081</v>
      </c>
      <c r="AR49" s="110">
        <f xml:space="preserve"> IF( InpS!AR78, InpS!AR78, AQ49 * ( 1 + AR$6 ) )</f>
        <v>2.1652662925249868</v>
      </c>
      <c r="AS49" s="110">
        <f xml:space="preserve"> IF( InpS!AS78, InpS!AS78, AR49 * ( 1 + AS$6 ) )</f>
        <v>2.2085647006267624</v>
      </c>
      <c r="AT49" s="110">
        <f xml:space="preserve"> IF( InpS!AT78, InpS!AT78, AS49 * ( 1 + AT$6 ) )</f>
        <v>2.2527289385577003</v>
      </c>
      <c r="AU49" s="110">
        <f xml:space="preserve"> IF( InpS!AU78, InpS!AU78, AT49 * ( 1 + AU$6 ) )</f>
        <v>2.2977763201481682</v>
      </c>
      <c r="AV49" s="110">
        <f xml:space="preserve"> IF( InpS!AV78, InpS!AV78, AU49 * ( 1 + AV$6 ) )</f>
        <v>2.3437245054498259</v>
      </c>
      <c r="AW49" s="110">
        <f xml:space="preserve"> IF( InpS!AW78, InpS!AW78, AV49 * ( 1 + AW$6 ) )</f>
        <v>2.3905915076589443</v>
      </c>
      <c r="AX49" s="110">
        <f xml:space="preserve"> IF( InpS!AX78, InpS!AX78, AW49 * ( 1 + AX$6 ) )</f>
        <v>2.4383957001781704</v>
      </c>
      <c r="AY49" s="110">
        <f xml:space="preserve"> IF( InpS!AY78, InpS!AY78, AX49 * ( 1 + AY$6 ) )</f>
        <v>2.4871558238195033</v>
      </c>
      <c r="AZ49" s="110">
        <f xml:space="preserve"> IF( InpS!AZ78, InpS!AZ78, AY49 * ( 1 + AZ$6 ) )</f>
        <v>2.5368909941513076</v>
      </c>
      <c r="BA49" s="110">
        <f xml:space="preserve"> IF( InpS!BA78, InpS!BA78, AZ49 * ( 1 + BA$6 ) )</f>
        <v>2.5876207089922429</v>
      </c>
      <c r="BB49" s="110">
        <f xml:space="preserve"> IF( InpS!BB78, InpS!BB78, BA49 * ( 1 + BB$6 ) )</f>
        <v>2.63936485605505</v>
      </c>
      <c r="BC49" s="110">
        <f xml:space="preserve"> IF( InpS!BC78, InpS!BC78, BB49 * ( 1 + BC$6 ) )</f>
        <v>2.6921437207431849</v>
      </c>
      <c r="BD49" s="110">
        <f xml:space="preserve"> IF( InpS!BD78, InpS!BD78, BC49 * ( 1 + BD$6 ) )</f>
        <v>2.7459779941033635</v>
      </c>
      <c r="BE49" s="110">
        <f xml:space="preserve"> IF( InpS!BE78, InpS!BE78, BD49 * ( 1 + BE$6 ) )</f>
        <v>2.8008887809371315</v>
      </c>
      <c r="BF49" s="110">
        <f xml:space="preserve"> IF( InpS!BF78, InpS!BF78, BE49 * ( 1 + BF$6 ) )</f>
        <v>2.8568976080746373</v>
      </c>
      <c r="BG49" s="110">
        <f xml:space="preserve"> IF( InpS!BG78, InpS!BG78, BF49 * ( 1 + BG$6 ) )</f>
        <v>2.9140264328138579</v>
      </c>
      <c r="BH49" s="110">
        <f xml:space="preserve"> IF( InpS!BH78, InpS!BH78, BG49 * ( 1 + BH$6 ) )</f>
        <v>2.9722976515285784</v>
      </c>
      <c r="BI49" s="110">
        <f xml:space="preserve"> IF( InpS!BI78, InpS!BI78, BH49 * ( 1 + BI$6 ) )</f>
        <v>3.0317341084485063</v>
      </c>
      <c r="BJ49" s="110">
        <f xml:space="preserve"> IF( InpS!BJ78, InpS!BJ78, BI49 * ( 1 + BJ$6 ) )</f>
        <v>3.092359104614959</v>
      </c>
      <c r="BK49" s="110">
        <f xml:space="preserve"> IF( InpS!BK78, InpS!BK78, BJ49 * ( 1 + BK$6 ) )</f>
        <v>3.1541964070156356</v>
      </c>
      <c r="BL49" s="110">
        <f xml:space="preserve"> IF( InpS!BL78, InpS!BL78, BK49 * ( 1 + BL$6 ) )</f>
        <v>3.2172702579020576</v>
      </c>
      <c r="BM49" s="110">
        <f xml:space="preserve"> IF( InpS!BM78, InpS!BM78, BL49 * ( 1 + BM$6 ) )</f>
        <v>3.2816053842933259</v>
      </c>
      <c r="BN49" s="110">
        <f xml:space="preserve"> IF( InpS!BN78, InpS!BN78, BM49 * ( 1 + BN$6 ) )</f>
        <v>3.3472270076699235</v>
      </c>
      <c r="BO49" s="110">
        <f xml:space="preserve"> IF( InpS!BO78, InpS!BO78, BN49 * ( 1 + BO$6 ) )</f>
        <v>3.4141608538613637</v>
      </c>
      <c r="BP49" s="110">
        <f xml:space="preserve"> IF( InpS!BP78, InpS!BP78, BO49 * ( 1 + BP$6 ) )</f>
        <v>3.4824331631315593</v>
      </c>
      <c r="BQ49" s="110">
        <f xml:space="preserve"> IF( InpS!BQ78, InpS!BQ78, BP49 * ( 1 + BQ$6 ) )</f>
        <v>3.5520707004658671</v>
      </c>
      <c r="BR49" s="110">
        <f xml:space="preserve"> IF( InpS!BR78, InpS!BR78, BQ49 * ( 1 + BR$6 ) )</f>
        <v>3.6231007660638408</v>
      </c>
      <c r="BS49" s="110">
        <f xml:space="preserve"> IF( InpS!BS78, InpS!BS78, BR49 * ( 1 + BS$6 ) )</f>
        <v>3.6955512060418036</v>
      </c>
      <c r="BT49" s="110">
        <f xml:space="preserve"> IF( InpS!BT78, InpS!BT78, BS49 * ( 1 + BT$6 ) )</f>
        <v>3.7694504233494412</v>
      </c>
      <c r="BU49" s="110">
        <f xml:space="preserve"> IF( InpS!BU78, InpS!BU78, BT49 * ( 1 + BU$6 ) )</f>
        <v>3.8448273889046889</v>
      </c>
      <c r="BV49" s="110">
        <f xml:space="preserve"> IF( InpS!BV78, InpS!BV78, BU49 * ( 1 + BV$6 ) )</f>
        <v>3.9217116529512821</v>
      </c>
      <c r="BW49" s="110">
        <f xml:space="preserve"> IF( InpS!BW78, InpS!BW78, BV49 * ( 1 + BW$6 ) )</f>
        <v>4.0001333566434223</v>
      </c>
      <c r="BX49" s="110">
        <f xml:space="preserve"> IF( InpS!BX78, InpS!BX78, BW49 * ( 1 + BX$6 ) )</f>
        <v>4.0801232438620971</v>
      </c>
      <c r="BY49" s="110">
        <f xml:space="preserve"> IF( InpS!BY78, InpS!BY78, BX49 * ( 1 + BY$6 ) )</f>
        <v>4.1617126732676919</v>
      </c>
      <c r="BZ49" s="110">
        <f xml:space="preserve"> IF( InpS!BZ78, InpS!BZ78, BY49 * ( 1 + BZ$6 ) )</f>
        <v>4.2449336305936125</v>
      </c>
      <c r="CA49" s="110">
        <f xml:space="preserve"> IF( InpS!CA78, InpS!CA78, BZ49 * ( 1 + CA$6 ) )</f>
        <v>4.3298187411857425</v>
      </c>
      <c r="CB49" s="110">
        <f xml:space="preserve"> IF( InpS!CB78, InpS!CB78, CA49 * ( 1 + CB$6 ) )</f>
        <v>4.4164012827926484</v>
      </c>
      <c r="CC49" s="110">
        <f xml:space="preserve"> IF( InpS!CC78, InpS!CC78, CB49 * ( 1 + CC$6 ) )</f>
        <v>4.5047151986115521</v>
      </c>
      <c r="CD49" s="110">
        <f xml:space="preserve"> IF( InpS!CD78, InpS!CD78, CC49 * ( 1 + CD$6 ) )</f>
        <v>4.5947951105951743</v>
      </c>
      <c r="CE49" s="110">
        <f xml:space="preserve"> IF( InpS!CE78, InpS!CE78, CD49 * ( 1 + CE$6 ) )</f>
        <v>4.6866763330246766</v>
      </c>
      <c r="CF49" s="110">
        <f xml:space="preserve"> IF( InpS!CF78, InpS!CF78, CE49 * ( 1 + CF$6 ) )</f>
        <v>4.7803948863540215</v>
      </c>
      <c r="CG49" s="110">
        <f xml:space="preserve"> IF( InpS!CG78, InpS!CG78, CF49 * ( 1 + CG$6 ) )</f>
        <v>4.8759875113311679</v>
      </c>
      <c r="CH49" s="110">
        <f xml:space="preserve"> IF( InpS!CH78, InpS!CH78, CG49 * ( 1 + CH$6 ) )</f>
        <v>4.9734916834016527</v>
      </c>
      <c r="CI49" s="110">
        <f xml:space="preserve"> IF( InpS!CI78, InpS!CI78, CH49 * ( 1 + CI$6 ) )</f>
        <v>5.0729456274001947</v>
      </c>
      <c r="CJ49" s="110">
        <f xml:space="preserve"> IF( InpS!CJ78, InpS!CJ78, CI49 * ( 1 + CJ$6 ) )</f>
        <v>5.1743883325360835</v>
      </c>
      <c r="CK49" s="110">
        <f xml:space="preserve"> IF( InpS!CK78, InpS!CK78, CJ49 * ( 1 + CK$6 ) )</f>
        <v>5.2778595676782283</v>
      </c>
      <c r="CL49" s="110">
        <f xml:space="preserve"> IF( InpS!CL78, InpS!CL78, CK49 * ( 1 + CL$6 ) )</f>
        <v>5.3833998969458605</v>
      </c>
      <c r="CM49" s="110">
        <f xml:space="preserve"> IF( InpS!CM78, InpS!CM78, CL49 * ( 1 + CM$6 ) )</f>
        <v>5.4910506956109995</v>
      </c>
      <c r="CN49" s="110">
        <f xml:space="preserve"> IF( InpS!CN78, InpS!CN78, CM49 * ( 1 + CN$6 ) )</f>
        <v>5.6008541663189142</v>
      </c>
      <c r="CO49" s="110">
        <f xml:space="preserve"> IF( InpS!CO78, InpS!CO78, CN49 * ( 1 + CO$6 ) )</f>
        <v>5.7128533556329497</v>
      </c>
    </row>
    <row r="50" spans="2:93" outlineLevel="2" x14ac:dyDescent="0.2">
      <c r="B50" s="61"/>
      <c r="D50" s="39"/>
      <c r="H50" s="163"/>
      <c r="I50" s="78"/>
    </row>
    <row r="51" spans="2:93" outlineLevel="2" x14ac:dyDescent="0.2">
      <c r="B51" s="61"/>
      <c r="D51" s="39"/>
      <c r="E51" s="18" t="str">
        <f xml:space="preserve"> UserInput!E64</f>
        <v>Proportion of volume May-Sep</v>
      </c>
      <c r="G51" s="60">
        <f xml:space="preserve"> UserInput!G64</f>
        <v>0.42</v>
      </c>
      <c r="H51" s="80" t="str">
        <f xml:space="preserve"> UserInput!H64</f>
        <v>%</v>
      </c>
      <c r="I51" s="78"/>
    </row>
    <row r="52" spans="2:93" outlineLevel="2" x14ac:dyDescent="0.2">
      <c r="B52" s="61"/>
      <c r="D52" s="39"/>
      <c r="E52" s="18" t="str">
        <f>InpS!E80</f>
        <v>Water: Intermediate fixed charge</v>
      </c>
      <c r="F52" s="18">
        <f>InpS!F80</f>
        <v>0</v>
      </c>
      <c r="G52" s="148">
        <f xml:space="preserve"> UserInput!G58</f>
        <v>0</v>
      </c>
      <c r="H52" s="358" t="str">
        <f>InpS!H80</f>
        <v>£</v>
      </c>
      <c r="I52" s="78"/>
      <c r="K52" s="55">
        <f xml:space="preserve"> IF( InpS!K80, InpS!K80, J52 * ( 1 + K$6 ) )</f>
        <v>3080.89</v>
      </c>
      <c r="L52" s="55">
        <f xml:space="preserve"> IF( InpS!L80, InpS!L80, K52 * ( 1 + L$6 ) )</f>
        <v>3479</v>
      </c>
      <c r="M52" s="55">
        <f xml:space="preserve"> IF( InpS!M80, InpS!M80, L52 * ( 1 + M$6 ) )</f>
        <v>3744</v>
      </c>
      <c r="N52" s="55">
        <f xml:space="preserve"> IF( InpS!N80, InpS!N80, M52 * ( 1 + N$6 ) )</f>
        <v>4271</v>
      </c>
      <c r="O52" s="55">
        <f xml:space="preserve"> IF( InpS!O80, InpS!O80, N52 * ( 1 + O$6 ) )</f>
        <v>4242</v>
      </c>
      <c r="P52" s="55">
        <f xml:space="preserve"> IF( InpS!P80, InpS!P80, O52 * ( 1 + P$6 ) )</f>
        <v>4308</v>
      </c>
      <c r="Q52" s="55">
        <f xml:space="preserve"> IF( InpS!Q80, InpS!Q80, P52 * ( 1 + Q$6 ) )</f>
        <v>4609</v>
      </c>
      <c r="R52" s="55">
        <f xml:space="preserve"> IF( InpS!R80, InpS!R80, Q52 * ( 1 + R$6 ) )</f>
        <v>5046</v>
      </c>
      <c r="S52" s="55">
        <f xml:space="preserve"> IF( InpS!S80, InpS!S80, R52 * ( 1 + S$6 ) )</f>
        <v>5297</v>
      </c>
      <c r="T52" s="55">
        <f xml:space="preserve"> IF( InpS!T80, InpS!T80, S52 * ( 1 + T$6 ) )</f>
        <v>5402.923076762836</v>
      </c>
      <c r="U52" s="55">
        <f xml:space="preserve"> IF( InpS!U80, InpS!U80, T52 * ( 1 + U$6 ) )</f>
        <v>5510.9642766502529</v>
      </c>
      <c r="V52" s="55">
        <f xml:space="preserve"> IF( InpS!V80, InpS!V80, U52 * ( 1 + V$6 ) )</f>
        <v>5621.1659553576101</v>
      </c>
      <c r="W52" s="55">
        <f xml:space="preserve"> IF( InpS!W80, InpS!W80, V52 * ( 1 + W$6 ) )</f>
        <v>5733.5713155588528</v>
      </c>
      <c r="X52" s="55">
        <f xml:space="preserve"> IF( InpS!X80, InpS!X80, W52 * ( 1 + X$6 ) )</f>
        <v>5848.2244238433786</v>
      </c>
      <c r="Y52" s="55">
        <f xml:space="preserve"> IF( InpS!Y80, InpS!Y80, X52 * ( 1 + Y$6 ) )</f>
        <v>5965.1702279915862</v>
      </c>
      <c r="Z52" s="55">
        <f xml:space="preserve"> IF( InpS!Z80, InpS!Z80, Y52 * ( 1 + Z$6 ) )</f>
        <v>6084.4545745958785</v>
      </c>
      <c r="AA52" s="55">
        <f xml:space="preserve"> IF( InpS!AA80, InpS!AA80, Z52 * ( 1 + AA$6 ) )</f>
        <v>6206.1242270340335</v>
      </c>
      <c r="AB52" s="55">
        <f xml:space="preserve"> IF( InpS!AB80, InpS!AB80, AA52 * ( 1 + AB$6 ) )</f>
        <v>6330.2268838019818</v>
      </c>
      <c r="AC52" s="55">
        <f xml:space="preserve"> IF( InpS!AC80, InpS!AC80, AB52 * ( 1 + AC$6 ) )</f>
        <v>6456.811197213181</v>
      </c>
      <c r="AD52" s="55">
        <f xml:space="preserve"> IF( InpS!AD80, InpS!AD80, AC52 * ( 1 + AD$6 ) )</f>
        <v>6585.9267924719215</v>
      </c>
      <c r="AE52" s="55">
        <f xml:space="preserve"> IF( InpS!AE80, InpS!AE80, AD52 * ( 1 + AE$6 ) )</f>
        <v>6717.6242871280328</v>
      </c>
      <c r="AF52" s="55">
        <f xml:space="preserve"> IF( InpS!AF80, InpS!AF80, AE52 * ( 1 + AF$6 ) )</f>
        <v>6851.9553109206236</v>
      </c>
      <c r="AG52" s="55">
        <f xml:space="preserve"> IF( InpS!AG80, InpS!AG80, AF52 * ( 1 + AG$6 ) )</f>
        <v>6988.9725260186351</v>
      </c>
      <c r="AH52" s="55">
        <f xml:space="preserve"> IF( InpS!AH80, InpS!AH80, AG52 * ( 1 + AH$6 ) )</f>
        <v>7128.7296476661377</v>
      </c>
      <c r="AI52" s="55">
        <f xml:space="preserve"> IF( InpS!AI80, InpS!AI80, AH52 * ( 1 + AI$6 ) )</f>
        <v>7271.2814652404713</v>
      </c>
      <c r="AJ52" s="55">
        <f xml:space="preserve"> IF( InpS!AJ80, InpS!AJ80, AI52 * ( 1 + AJ$6 ) )</f>
        <v>7416.6838637314759</v>
      </c>
      <c r="AK52" s="55">
        <f xml:space="preserve"> IF( InpS!AK80, InpS!AK80, AJ52 * ( 1 + AK$6 ) )</f>
        <v>7564.9938456502441</v>
      </c>
      <c r="AL52" s="55">
        <f xml:space="preserve"> IF( InpS!AL80, InpS!AL80, AK52 * ( 1 + AL$6 ) )</f>
        <v>7716.2695533759743</v>
      </c>
      <c r="AM52" s="55">
        <f xml:space="preserve"> IF( InpS!AM80, InpS!AM80, AL52 * ( 1 + AM$6 ) )</f>
        <v>7870.5702919496907</v>
      </c>
      <c r="AN52" s="55">
        <f xml:space="preserve"> IF( InpS!AN80, InpS!AN80, AM52 * ( 1 + AN$6 ) )</f>
        <v>8027.956552323767</v>
      </c>
      <c r="AO52" s="55">
        <f xml:space="preserve"> IF( InpS!AO80, InpS!AO80, AN52 * ( 1 + AO$6 ) )</f>
        <v>8188.4900350763628</v>
      </c>
      <c r="AP52" s="55">
        <f xml:space="preserve"> IF( InpS!AP80, InpS!AP80, AO52 * ( 1 + AP$6 ) )</f>
        <v>8352.2336746000765</v>
      </c>
      <c r="AQ52" s="55">
        <f xml:space="preserve"> IF( InpS!AQ80, InpS!AQ80, AP52 * ( 1 + AQ$6 ) )</f>
        <v>8519.2516637742901</v>
      </c>
      <c r="AR52" s="55">
        <f xml:space="preserve"> IF( InpS!AR80, InpS!AR80, AQ52 * ( 1 + AR$6 ) )</f>
        <v>8689.6094791308842</v>
      </c>
      <c r="AS52" s="55">
        <f xml:space="preserve"> IF( InpS!AS80, InpS!AS80, AR52 * ( 1 + AS$6 ) )</f>
        <v>8863.3739065231912</v>
      </c>
      <c r="AT52" s="55">
        <f xml:space="preserve"> IF( InpS!AT80, InpS!AT80, AS52 * ( 1 + AT$6 ) )</f>
        <v>9040.6130673082334</v>
      </c>
      <c r="AU52" s="55">
        <f xml:space="preserve"> IF( InpS!AU80, InpS!AU80, AT52 * ( 1 + AU$6 ) )</f>
        <v>9221.3964450525382</v>
      </c>
      <c r="AV52" s="55">
        <f xml:space="preserve"> IF( InpS!AV80, InpS!AV80, AU52 * ( 1 + AV$6 ) )</f>
        <v>9405.7949127719712</v>
      </c>
      <c r="AW52" s="55">
        <f xml:space="preserve"> IF( InpS!AW80, InpS!AW80, AV52 * ( 1 + AW$6 ) )</f>
        <v>9593.8807607162853</v>
      </c>
      <c r="AX52" s="55">
        <f xml:space="preserve"> IF( InpS!AX80, InpS!AX80, AW52 * ( 1 + AX$6 ) )</f>
        <v>9785.7277247092716</v>
      </c>
      <c r="AY52" s="55">
        <f xml:space="preserve"> IF( InpS!AY80, InpS!AY80, AX52 * ( 1 + AY$6 ) )</f>
        <v>9981.4110150556171</v>
      </c>
      <c r="AZ52" s="55">
        <f xml:space="preserve"> IF( InpS!AZ80, InpS!AZ80, AY52 * ( 1 + AZ$6 ) )</f>
        <v>10181.007346025817</v>
      </c>
      <c r="BA52" s="55">
        <f xml:space="preserve"> IF( InpS!BA80, InpS!BA80, AZ52 * ( 1 + BA$6 ) )</f>
        <v>10384.594965930686</v>
      </c>
      <c r="BB52" s="55">
        <f xml:space="preserve"> IF( InpS!BB80, InpS!BB80, BA52 * ( 1 + BB$6 ) )</f>
        <v>10592.253687797258</v>
      </c>
      <c r="BC52" s="55">
        <f xml:space="preserve"> IF( InpS!BC80, InpS!BC80, BB52 * ( 1 + BC$6 ) )</f>
        <v>10804.064920658118</v>
      </c>
      <c r="BD52" s="55">
        <f xml:space="preserve"> IF( InpS!BD80, InpS!BD80, BC52 * ( 1 + BD$6 ) )</f>
        <v>11020.111701466412</v>
      </c>
      <c r="BE52" s="55">
        <f xml:space="preserve"> IF( InpS!BE80, InpS!BE80, BD52 * ( 1 + BE$6 ) )</f>
        <v>11240.478727649053</v>
      </c>
      <c r="BF52" s="55">
        <f xml:space="preserve"> IF( InpS!BF80, InpS!BF80, BE52 * ( 1 + BF$6 ) )</f>
        <v>11465.252390310898</v>
      </c>
      <c r="BG52" s="55">
        <f xml:space="preserve"> IF( InpS!BG80, InpS!BG80, BF52 * ( 1 + BG$6 ) )</f>
        <v>11694.52080810289</v>
      </c>
      <c r="BH52" s="55">
        <f xml:space="preserve"> IF( InpS!BH80, InpS!BH80, BG52 * ( 1 + BH$6 ) )</f>
        <v>11928.373861767468</v>
      </c>
      <c r="BI52" s="55">
        <f xml:space="preserve"> IF( InpS!BI80, InpS!BI80, BH52 * ( 1 + BI$6 ) )</f>
        <v>12166.903229374755</v>
      </c>
      <c r="BJ52" s="55">
        <f xml:space="preserve"> IF( InpS!BJ80, InpS!BJ80, BI52 * ( 1 + BJ$6 ) )</f>
        <v>12410.202422263383</v>
      </c>
      <c r="BK52" s="55">
        <f xml:space="preserve"> IF( InpS!BK80, InpS!BK80, BJ52 * ( 1 + BK$6 ) )</f>
        <v>12658.366821699994</v>
      </c>
      <c r="BL52" s="55">
        <f xml:space="preserve"> IF( InpS!BL80, InpS!BL80, BK52 * ( 1 + BL$6 ) )</f>
        <v>12911.49371627184</v>
      </c>
      <c r="BM52" s="55">
        <f xml:space="preserve"> IF( InpS!BM80, InpS!BM80, BL52 * ( 1 + BM$6 ) )</f>
        <v>13169.682340027084</v>
      </c>
      <c r="BN52" s="55">
        <f xml:space="preserve"> IF( InpS!BN80, InpS!BN80, BM52 * ( 1 + BN$6 ) )</f>
        <v>13433.033911377821</v>
      </c>
      <c r="BO52" s="55">
        <f xml:space="preserve"> IF( InpS!BO80, InpS!BO80, BN52 * ( 1 + BO$6 ) )</f>
        <v>13701.651672781001</v>
      </c>
      <c r="BP52" s="55">
        <f xml:space="preserve"> IF( InpS!BP80, InpS!BP80, BO52 * ( 1 + BP$6 ) )</f>
        <v>13975.640931212873</v>
      </c>
      <c r="BQ52" s="55">
        <f xml:space="preserve"> IF( InpS!BQ80, InpS!BQ80, BP52 * ( 1 + BQ$6 ) )</f>
        <v>14255.109099452762</v>
      </c>
      <c r="BR52" s="55">
        <f xml:space="preserve"> IF( InpS!BR80, InpS!BR80, BQ52 * ( 1 + BR$6 ) )</f>
        <v>14540.165738192414</v>
      </c>
      <c r="BS52" s="55">
        <f xml:space="preserve"> IF( InpS!BS80, InpS!BS80, BR52 * ( 1 + BS$6 ) )</f>
        <v>14830.922598987376</v>
      </c>
      <c r="BT52" s="55">
        <f xml:space="preserve"> IF( InpS!BT80, InpS!BT80, BS52 * ( 1 + BT$6 ) )</f>
        <v>15127.493668067273</v>
      </c>
      <c r="BU52" s="55">
        <f xml:space="preserve"> IF( InpS!BU80, InpS!BU80, BT52 * ( 1 + BU$6 ) )</f>
        <v>15429.995211022153</v>
      </c>
      <c r="BV52" s="55">
        <f xml:space="preserve"> IF( InpS!BV80, InpS!BV80, BU52 * ( 1 + BV$6 ) )</f>
        <v>15738.545818382412</v>
      </c>
      <c r="BW52" s="55">
        <f xml:space="preserve"> IF( InpS!BW80, InpS!BW80, BV52 * ( 1 + BW$6 ) )</f>
        <v>16053.266452110169</v>
      </c>
      <c r="BX52" s="55">
        <f xml:space="preserve"> IF( InpS!BX80, InpS!BX80, BW52 * ( 1 + BX$6 ) )</f>
        <v>16374.280493020329</v>
      </c>
      <c r="BY52" s="55">
        <f xml:space="preserve"> IF( InpS!BY80, InpS!BY80, BX52 * ( 1 + BY$6 ) )</f>
        <v>16701.713789149911</v>
      </c>
      <c r="BZ52" s="55">
        <f xml:space="preserve"> IF( InpS!BZ80, InpS!BZ80, BY52 * ( 1 + BZ$6 ) )</f>
        <v>17035.694705094604</v>
      </c>
      <c r="CA52" s="55">
        <f xml:space="preserve"> IF( InpS!CA80, InpS!CA80, BZ52 * ( 1 + CA$6 ) )</f>
        <v>17376.354172331903</v>
      </c>
      <c r="CB52" s="55">
        <f xml:space="preserve"> IF( InpS!CB80, InpS!CB80, CA52 * ( 1 + CB$6 ) )</f>
        <v>17723.825740550543</v>
      </c>
      <c r="CC52" s="55">
        <f xml:space="preserve"> IF( InpS!CC80, InpS!CC80, CB52 * ( 1 + CC$6 ) )</f>
        <v>18078.24563000636</v>
      </c>
      <c r="CD52" s="55">
        <f xml:space="preserve"> IF( InpS!CD80, InpS!CD80, CC52 * ( 1 + CD$6 ) )</f>
        <v>18439.752784925102</v>
      </c>
      <c r="CE52" s="55">
        <f xml:space="preserve"> IF( InpS!CE80, InpS!CE80, CD52 * ( 1 + CE$6 ) )</f>
        <v>18808.488927973118</v>
      </c>
      <c r="CF52" s="55">
        <f xml:space="preserve"> IF( InpS!CF80, InpS!CF80, CE52 * ( 1 + CF$6 ) )</f>
        <v>19184.598615817304</v>
      </c>
      <c r="CG52" s="55">
        <f xml:space="preserve"> IF( InpS!CG80, InpS!CG80, CF52 * ( 1 + CG$6 ) )</f>
        <v>19568.229295796049</v>
      </c>
      <c r="CH52" s="55">
        <f xml:space="preserve"> IF( InpS!CH80, InpS!CH80, CG52 * ( 1 + CH$6 ) )</f>
        <v>19959.531363723436</v>
      </c>
      <c r="CI52" s="55">
        <f xml:space="preserve"> IF( InpS!CI80, InpS!CI80, CH52 * ( 1 + CI$6 ) )</f>
        <v>20358.658222849339</v>
      </c>
      <c r="CJ52" s="55">
        <f xml:space="preserve"> IF( InpS!CJ80, InpS!CJ80, CI52 * ( 1 + CJ$6 ) )</f>
        <v>20765.766343998519</v>
      </c>
      <c r="CK52" s="55">
        <f xml:space="preserve"> IF( InpS!CK80, InpS!CK80, CJ52 * ( 1 + CK$6 ) )</f>
        <v>21181.015326912333</v>
      </c>
      <c r="CL52" s="55">
        <f xml:space="preserve"> IF( InpS!CL80, InpS!CL80, CK52 * ( 1 + CL$6 ) )</f>
        <v>21604.567962817058</v>
      </c>
      <c r="CM52" s="55">
        <f xml:space="preserve"> IF( InpS!CM80, InpS!CM80, CL52 * ( 1 + CM$6 ) )</f>
        <v>22036.590298243409</v>
      </c>
      <c r="CN52" s="55">
        <f xml:space="preserve"> IF( InpS!CN80, InpS!CN80, CM52 * ( 1 + CN$6 ) )</f>
        <v>22477.251700122208</v>
      </c>
      <c r="CO52" s="55">
        <f xml:space="preserve"> IF( InpS!CO80, InpS!CO80, CN52 * ( 1 + CO$6 ) )</f>
        <v>22926.724922181795</v>
      </c>
    </row>
    <row r="53" spans="2:93" outlineLevel="2" x14ac:dyDescent="0.2">
      <c r="B53" s="61"/>
      <c r="D53" s="39"/>
      <c r="E53" s="18" t="str">
        <f>InpS!E81</f>
        <v>Water: Intermediate peak rate</v>
      </c>
      <c r="F53" s="18">
        <f>InpS!F81</f>
        <v>0</v>
      </c>
      <c r="G53" s="19">
        <f xml:space="preserve"> UserInput!$G$62 * G$51</f>
        <v>0</v>
      </c>
      <c r="H53" s="358" t="str">
        <f>InpS!H81</f>
        <v>£/m3</v>
      </c>
      <c r="I53" s="78"/>
      <c r="K53" s="110">
        <f xml:space="preserve"> IF( InpS!K81, InpS!K81, J53 * ( 1 + K$6 ) )</f>
        <v>1.2968</v>
      </c>
      <c r="L53" s="110">
        <f xml:space="preserve"> IF( InpS!L81, InpS!L81, K53 * ( 1 + L$6 ) )</f>
        <v>1.2514000000000001</v>
      </c>
      <c r="M53" s="110">
        <f xml:space="preserve"> IF( InpS!M81, InpS!M81, L53 * ( 1 + M$6 ) )</f>
        <v>1.3136999999999999</v>
      </c>
      <c r="N53" s="110">
        <f xml:space="preserve"> IF( InpS!N81, InpS!N81, M53 * ( 1 + N$6 ) )</f>
        <v>1.3858999999999999</v>
      </c>
      <c r="O53" s="110">
        <f xml:space="preserve"> IF( InpS!O81, InpS!O81, N53 * ( 1 + O$6 ) )</f>
        <v>1.2892000000000001</v>
      </c>
      <c r="P53" s="110">
        <f xml:space="preserve"> IF( InpS!P81, InpS!P81, O53 * ( 1 + P$6 ) )</f>
        <v>1.22</v>
      </c>
      <c r="Q53" s="110">
        <f xml:space="preserve"> IF( InpS!Q81, InpS!Q81, P53 * ( 1 + Q$6 ) )</f>
        <v>1.222</v>
      </c>
      <c r="R53" s="110">
        <f xml:space="preserve"> IF( InpS!R81, InpS!R81, Q53 * ( 1 + R$6 ) )</f>
        <v>1.2548999999999999</v>
      </c>
      <c r="S53" s="110">
        <f xml:space="preserve"> IF( InpS!S81, InpS!S81, R53 * ( 1 + S$6 ) )</f>
        <v>1.3130999999999999</v>
      </c>
      <c r="T53" s="110">
        <f xml:space="preserve"> IF( InpS!T81, InpS!T81, S53 * ( 1 + T$6 ) )</f>
        <v>1.3393578048135319</v>
      </c>
      <c r="U53" s="110">
        <f xml:space="preserve"> IF( InpS!U81, InpS!U81, T53 * ( 1 + U$6 ) )</f>
        <v>1.3661406818330084</v>
      </c>
      <c r="V53" s="110">
        <f xml:space="preserve"> IF( InpS!V81, InpS!V81, U53 * ( 1 + V$6 ) )</f>
        <v>1.3934591308250097</v>
      </c>
      <c r="W53" s="110">
        <f xml:space="preserve"> IF( InpS!W81, InpS!W81, V53 * ( 1 + W$6 ) )</f>
        <v>1.4213238615179022</v>
      </c>
      <c r="X53" s="110">
        <f xml:space="preserve"> IF( InpS!X81, InpS!X81, W53 * ( 1 + X$6 ) )</f>
        <v>1.4497457978004038</v>
      </c>
      <c r="Y53" s="110">
        <f xml:space="preserve"> IF( InpS!Y81, InpS!Y81, X53 * ( 1 + Y$6 ) )</f>
        <v>1.478736082004106</v>
      </c>
      <c r="Z53" s="110">
        <f xml:space="preserve"> IF( InpS!Z81, InpS!Z81, Y53 * ( 1 + Z$6 ) )</f>
        <v>1.5083060792716341</v>
      </c>
      <c r="AA53" s="110">
        <f xml:space="preserve"> IF( InpS!AA81, InpS!AA81, Z53 * ( 1 + AA$6 ) )</f>
        <v>1.5384673820121553</v>
      </c>
      <c r="AB53" s="110">
        <f xml:space="preserve"> IF( InpS!AB81, InpS!AB81, AA53 * ( 1 + AB$6 ) )</f>
        <v>1.5692318144459843</v>
      </c>
      <c r="AC53" s="110">
        <f xml:space="preserve"> IF( InpS!AC81, InpS!AC81, AB53 * ( 1 + AC$6 ) )</f>
        <v>1.600611437240065</v>
      </c>
      <c r="AD53" s="110">
        <f xml:space="preserve"> IF( InpS!AD81, InpS!AD81, AC53 * ( 1 + AD$6 ) )</f>
        <v>1.6326185522361483</v>
      </c>
      <c r="AE53" s="110">
        <f xml:space="preserve"> IF( InpS!AE81, InpS!AE81, AD53 * ( 1 + AE$6 ) )</f>
        <v>1.6652657072735164</v>
      </c>
      <c r="AF53" s="110">
        <f xml:space="preserve"> IF( InpS!AF81, InpS!AF81, AE53 * ( 1 + AF$6 ) )</f>
        <v>1.6985657011081494</v>
      </c>
      <c r="AG53" s="110">
        <f xml:space="preserve"> IF( InpS!AG81, InpS!AG81, AF53 * ( 1 + AG$6 ) )</f>
        <v>1.7325315884302559</v>
      </c>
      <c r="AH53" s="110">
        <f xml:space="preserve"> IF( InpS!AH81, InpS!AH81, AG53 * ( 1 + AH$6 ) )</f>
        <v>1.7671766849821411</v>
      </c>
      <c r="AI53" s="110">
        <f xml:space="preserve"> IF( InpS!AI81, InpS!AI81, AH53 * ( 1 + AI$6 ) )</f>
        <v>1.802514572778414</v>
      </c>
      <c r="AJ53" s="110">
        <f xml:space="preserve"> IF( InpS!AJ81, InpS!AJ81, AI53 * ( 1 + AJ$6 ) )</f>
        <v>1.8385591054305828</v>
      </c>
      <c r="AK53" s="110">
        <f xml:space="preserve"> IF( InpS!AK81, InpS!AK81, AJ53 * ( 1 + AK$6 ) )</f>
        <v>1.8753244135781255</v>
      </c>
      <c r="AL53" s="110">
        <f xml:space="preserve"> IF( InpS!AL81, InpS!AL81, AK53 * ( 1 + AL$6 ) )</f>
        <v>1.9128249104281643</v>
      </c>
      <c r="AM53" s="110">
        <f xml:space="preserve"> IF( InpS!AM81, InpS!AM81, AL53 * ( 1 + AM$6 ) )</f>
        <v>1.9510752974059153</v>
      </c>
      <c r="AN53" s="110">
        <f xml:space="preserve"> IF( InpS!AN81, InpS!AN81, AM53 * ( 1 + AN$6 ) )</f>
        <v>1.9900905699181297</v>
      </c>
      <c r="AO53" s="110">
        <f xml:space="preserve"> IF( InpS!AO81, InpS!AO81, AN53 * ( 1 + AO$6 ) )</f>
        <v>2.0298860232317852</v>
      </c>
      <c r="AP53" s="110">
        <f xml:space="preserve"> IF( InpS!AP81, InpS!AP81, AO53 * ( 1 + AP$6 ) )</f>
        <v>2.070477258470333</v>
      </c>
      <c r="AQ53" s="110">
        <f xml:space="preserve"> IF( InpS!AQ81, InpS!AQ81, AP53 * ( 1 + AQ$6 ) )</f>
        <v>2.1118801887298497</v>
      </c>
      <c r="AR53" s="110">
        <f xml:space="preserve"> IF( InpS!AR81, InpS!AR81, AQ53 * ( 1 + AR$6 ) )</f>
        <v>2.1541110453174928</v>
      </c>
      <c r="AS53" s="110">
        <f xml:space="preserve"> IF( InpS!AS81, InpS!AS81, AR53 * ( 1 + AS$6 ) )</f>
        <v>2.1971863841147057</v>
      </c>
      <c r="AT53" s="110">
        <f xml:space="preserve"> IF( InpS!AT81, InpS!AT81, AS53 * ( 1 + AT$6 ) )</f>
        <v>2.2411230920676677</v>
      </c>
      <c r="AU53" s="110">
        <f xml:space="preserve"> IF( InpS!AU81, InpS!AU81, AT53 * ( 1 + AU$6 ) )</f>
        <v>2.2859383938075295</v>
      </c>
      <c r="AV53" s="110">
        <f xml:space="preserve"> IF( InpS!AV81, InpS!AV81, AU53 * ( 1 + AV$6 ) )</f>
        <v>2.3316498584030341</v>
      </c>
      <c r="AW53" s="110">
        <f xml:space="preserve"> IF( InpS!AW81, InpS!AW81, AV53 * ( 1 + AW$6 ) )</f>
        <v>2.3782754062481688</v>
      </c>
      <c r="AX53" s="110">
        <f xml:space="preserve"> IF( InpS!AX81, InpS!AX81, AW53 * ( 1 + AX$6 ) )</f>
        <v>2.4258333160875476</v>
      </c>
      <c r="AY53" s="110">
        <f xml:space="preserve"> IF( InpS!AY81, InpS!AY81, AX53 * ( 1 + AY$6 ) )</f>
        <v>2.4743422321822779</v>
      </c>
      <c r="AZ53" s="110">
        <f xml:space="preserve"> IF( InpS!AZ81, InpS!AZ81, AY53 * ( 1 + AZ$6 ) )</f>
        <v>2.5238211716191232</v>
      </c>
      <c r="BA53" s="110">
        <f xml:space="preserve"> IF( InpS!BA81, InpS!BA81, AZ53 * ( 1 + BA$6 ) )</f>
        <v>2.5742895317658254</v>
      </c>
      <c r="BB53" s="110">
        <f xml:space="preserve"> IF( InpS!BB81, InpS!BB81, BA53 * ( 1 + BB$6 ) )</f>
        <v>2.6257670978755092</v>
      </c>
      <c r="BC53" s="110">
        <f xml:space="preserve"> IF( InpS!BC81, InpS!BC81, BB53 * ( 1 + BC$6 ) )</f>
        <v>2.6782740508431506</v>
      </c>
      <c r="BD53" s="110">
        <f xml:space="preserve"> IF( InpS!BD81, InpS!BD81, BC53 * ( 1 + BD$6 ) )</f>
        <v>2.7318309751171492</v>
      </c>
      <c r="BE53" s="110">
        <f xml:space="preserve"> IF( InpS!BE81, InpS!BE81, BD53 * ( 1 + BE$6 ) )</f>
        <v>2.7864588667691081</v>
      </c>
      <c r="BF53" s="110">
        <f xml:space="preserve"> IF( InpS!BF81, InpS!BF81, BE53 * ( 1 + BF$6 ) )</f>
        <v>2.8421791417249831</v>
      </c>
      <c r="BG53" s="110">
        <f xml:space="preserve"> IF( InpS!BG81, InpS!BG81, BF53 * ( 1 + BG$6 ) )</f>
        <v>2.899013644160827</v>
      </c>
      <c r="BH53" s="110">
        <f xml:space="preserve"> IF( InpS!BH81, InpS!BH81, BG53 * ( 1 + BH$6 ) )</f>
        <v>2.9569846550664254</v>
      </c>
      <c r="BI53" s="110">
        <f xml:space="preserve"> IF( InpS!BI81, InpS!BI81, BH53 * ( 1 + BI$6 ) )</f>
        <v>3.0161149009801744</v>
      </c>
      <c r="BJ53" s="110">
        <f xml:space="preserve"> IF( InpS!BJ81, InpS!BJ81, BI53 * ( 1 + BJ$6 ) )</f>
        <v>3.0764275628986293</v>
      </c>
      <c r="BK53" s="110">
        <f xml:space="preserve"> IF( InpS!BK81, InpS!BK81, BJ53 * ( 1 + BK$6 ) )</f>
        <v>3.1379462853642166</v>
      </c>
      <c r="BL53" s="110">
        <f xml:space="preserve"> IF( InpS!BL81, InpS!BL81, BK53 * ( 1 + BL$6 ) )</f>
        <v>3.2006951857346695</v>
      </c>
      <c r="BM53" s="110">
        <f xml:space="preserve"> IF( InpS!BM81, InpS!BM81, BL53 * ( 1 + BM$6 ) )</f>
        <v>3.2646988636378245</v>
      </c>
      <c r="BN53" s="110">
        <f xml:space="preserve"> IF( InpS!BN81, InpS!BN81, BM53 * ( 1 + BN$6 ) )</f>
        <v>3.3299824106154818</v>
      </c>
      <c r="BO53" s="110">
        <f xml:space="preserve"> IF( InpS!BO81, InpS!BO81, BN53 * ( 1 + BO$6 ) )</f>
        <v>3.396571419960114</v>
      </c>
      <c r="BP53" s="110">
        <f xml:space="preserve"> IF( InpS!BP81, InpS!BP81, BO53 * ( 1 + BP$6 ) )</f>
        <v>3.4644919967482752</v>
      </c>
      <c r="BQ53" s="110">
        <f xml:space="preserve"> IF( InpS!BQ81, InpS!BQ81, BP53 * ( 1 + BQ$6 ) )</f>
        <v>3.5337707680746484</v>
      </c>
      <c r="BR53" s="110">
        <f xml:space="preserve"> IF( InpS!BR81, InpS!BR81, BQ53 * ( 1 + BR$6 ) )</f>
        <v>3.60443489349074</v>
      </c>
      <c r="BS53" s="110">
        <f xml:space="preserve"> IF( InpS!BS81, InpS!BS81, BR53 * ( 1 + BS$6 ) )</f>
        <v>3.6765120756523153</v>
      </c>
      <c r="BT53" s="110">
        <f xml:space="preserve"> IF( InpS!BT81, InpS!BT81, BS53 * ( 1 + BT$6 ) )</f>
        <v>3.7500305711797481</v>
      </c>
      <c r="BU53" s="110">
        <f xml:space="preserve"> IF( InpS!BU81, InpS!BU81, BT53 * ( 1 + BU$6 ) )</f>
        <v>3.8250192017355444</v>
      </c>
      <c r="BV53" s="110">
        <f xml:space="preserve"> IF( InpS!BV81, InpS!BV81, BU53 * ( 1 + BV$6 ) )</f>
        <v>3.9015073653233783</v>
      </c>
      <c r="BW53" s="110">
        <f xml:space="preserve"> IF( InpS!BW81, InpS!BW81, BV53 * ( 1 + BW$6 ) )</f>
        <v>3.9795250478130737</v>
      </c>
      <c r="BX53" s="110">
        <f xml:space="preserve"> IF( InpS!BX81, InpS!BX81, BW53 * ( 1 + BX$6 ) )</f>
        <v>4.0591028346960512</v>
      </c>
      <c r="BY53" s="110">
        <f xml:space="preserve"> IF( InpS!BY81, InpS!BY81, BX53 * ( 1 + BY$6 ) )</f>
        <v>4.1402719230758427</v>
      </c>
      <c r="BZ53" s="110">
        <f xml:space="preserve"> IF( InpS!BZ81, InpS!BZ81, BY53 * ( 1 + BZ$6 ) )</f>
        <v>4.2230641338983794</v>
      </c>
      <c r="CA53" s="110">
        <f xml:space="preserve"> IF( InpS!CA81, InpS!CA81, BZ53 * ( 1 + CA$6 ) )</f>
        <v>4.3075119244268478</v>
      </c>
      <c r="CB53" s="110">
        <f xml:space="preserve"> IF( InpS!CB81, InpS!CB81, CA53 * ( 1 + CB$6 ) )</f>
        <v>4.3936484009660015</v>
      </c>
      <c r="CC53" s="110">
        <f xml:space="preserve"> IF( InpS!CC81, InpS!CC81, CB53 * ( 1 + CC$6 ) )</f>
        <v>4.481507331840918</v>
      </c>
      <c r="CD53" s="110">
        <f xml:space="preserve"> IF( InpS!CD81, InpS!CD81, CC53 * ( 1 + CD$6 ) )</f>
        <v>4.5711231606352918</v>
      </c>
      <c r="CE53" s="110">
        <f xml:space="preserve"> IF( InpS!CE81, InpS!CE81, CD53 * ( 1 + CE$6 ) )</f>
        <v>4.6625310196944474</v>
      </c>
      <c r="CF53" s="110">
        <f xml:space="preserve"> IF( InpS!CF81, InpS!CF81, CE53 * ( 1 + CF$6 ) )</f>
        <v>4.7557667438983735</v>
      </c>
      <c r="CG53" s="110">
        <f xml:space="preserve"> IF( InpS!CG81, InpS!CG81, CF53 * ( 1 + CG$6 ) )</f>
        <v>4.8508668847101708</v>
      </c>
      <c r="CH53" s="110">
        <f xml:space="preserve"> IF( InpS!CH81, InpS!CH81, CG53 * ( 1 + CH$6 ) )</f>
        <v>4.9478687245054234</v>
      </c>
      <c r="CI53" s="110">
        <f xml:space="preserve"> IF( InpS!CI81, InpS!CI81, CH53 * ( 1 + CI$6 ) )</f>
        <v>5.0468102911881161</v>
      </c>
      <c r="CJ53" s="110">
        <f xml:space="preserve"> IF( InpS!CJ81, InpS!CJ81, CI53 * ( 1 + CJ$6 ) )</f>
        <v>5.1477303730988178</v>
      </c>
      <c r="CK53" s="110">
        <f xml:space="preserve"> IF( InpS!CK81, InpS!CK81, CJ53 * ( 1 + CK$6 ) )</f>
        <v>5.2506685342209867</v>
      </c>
      <c r="CL53" s="110">
        <f xml:space="preserve"> IF( InpS!CL81, InpS!CL81, CK53 * ( 1 + CL$6 ) )</f>
        <v>5.3556651296913467</v>
      </c>
      <c r="CM53" s="110">
        <f xml:space="preserve"> IF( InpS!CM81, InpS!CM81, CL53 * ( 1 + CM$6 ) )</f>
        <v>5.4627613216204276</v>
      </c>
      <c r="CN53" s="110">
        <f xml:space="preserve"> IF( InpS!CN81, InpS!CN81, CM53 * ( 1 + CN$6 ) )</f>
        <v>5.5719990952294616</v>
      </c>
      <c r="CO53" s="110">
        <f xml:space="preserve"> IF( InpS!CO81, InpS!CO81, CN53 * ( 1 + CO$6 ) )</f>
        <v>5.6834212753099678</v>
      </c>
    </row>
    <row r="54" spans="2:93" outlineLevel="2" x14ac:dyDescent="0.2">
      <c r="B54" s="61"/>
      <c r="D54" s="39"/>
      <c r="E54" s="18" t="str">
        <f>InpS!E82</f>
        <v>Water: Intermediate off-peak rate</v>
      </c>
      <c r="F54" s="18">
        <f>InpS!F82</f>
        <v>0</v>
      </c>
      <c r="G54" s="19">
        <f xml:space="preserve"> UserInput!$G$62 - G53</f>
        <v>0</v>
      </c>
      <c r="H54" s="358" t="str">
        <f>InpS!H82</f>
        <v>£/m3</v>
      </c>
      <c r="I54" s="78"/>
      <c r="K54" s="110">
        <f xml:space="preserve"> IF( InpS!K82, InpS!K82, J54 * ( 1 + K$6 ) )</f>
        <v>0.97199999999999998</v>
      </c>
      <c r="L54" s="110">
        <f xml:space="preserve"> IF( InpS!L82, InpS!L82, K54 * ( 1 + L$6 ) )</f>
        <v>1.2514000000000001</v>
      </c>
      <c r="M54" s="110">
        <f xml:space="preserve"> IF( InpS!M82, InpS!M82, L54 * ( 1 + M$6 ) )</f>
        <v>1.3136999999999999</v>
      </c>
      <c r="N54" s="110">
        <f xml:space="preserve"> IF( InpS!N82, InpS!N82, M54 * ( 1 + N$6 ) )</f>
        <v>1.3858999999999999</v>
      </c>
      <c r="O54" s="110">
        <f xml:space="preserve"> IF( InpS!O82, InpS!O82, N54 * ( 1 + O$6 ) )</f>
        <v>1.2892000000000001</v>
      </c>
      <c r="P54" s="110">
        <f xml:space="preserve"> IF( InpS!P82, InpS!P82, O54 * ( 1 + P$6 ) )</f>
        <v>1.22</v>
      </c>
      <c r="Q54" s="110">
        <f xml:space="preserve"> IF( InpS!Q82, InpS!Q82, P54 * ( 1 + Q$6 ) )</f>
        <v>1.222</v>
      </c>
      <c r="R54" s="110">
        <f xml:space="preserve"> IF( InpS!R82, InpS!R82, Q54 * ( 1 + R$6 ) )</f>
        <v>1.2548999999999999</v>
      </c>
      <c r="S54" s="110">
        <f xml:space="preserve"> IF( InpS!S82, InpS!S82, R54 * ( 1 + S$6 ) )</f>
        <v>1.3130999999999999</v>
      </c>
      <c r="T54" s="110">
        <f xml:space="preserve"> IF( InpS!T82, InpS!T82, S54 * ( 1 + T$6 ) )</f>
        <v>1.3393578048135319</v>
      </c>
      <c r="U54" s="110">
        <f xml:space="preserve"> IF( InpS!U82, InpS!U82, T54 * ( 1 + U$6 ) )</f>
        <v>1.3661406818330084</v>
      </c>
      <c r="V54" s="110">
        <f xml:space="preserve"> IF( InpS!V82, InpS!V82, U54 * ( 1 + V$6 ) )</f>
        <v>1.3934591308250097</v>
      </c>
      <c r="W54" s="110">
        <f xml:space="preserve"> IF( InpS!W82, InpS!W82, V54 * ( 1 + W$6 ) )</f>
        <v>1.4213238615179022</v>
      </c>
      <c r="X54" s="110">
        <f xml:space="preserve"> IF( InpS!X82, InpS!X82, W54 * ( 1 + X$6 ) )</f>
        <v>1.4497457978004038</v>
      </c>
      <c r="Y54" s="110">
        <f xml:space="preserve"> IF( InpS!Y82, InpS!Y82, X54 * ( 1 + Y$6 ) )</f>
        <v>1.478736082004106</v>
      </c>
      <c r="Z54" s="110">
        <f xml:space="preserve"> IF( InpS!Z82, InpS!Z82, Y54 * ( 1 + Z$6 ) )</f>
        <v>1.5083060792716341</v>
      </c>
      <c r="AA54" s="110">
        <f xml:space="preserve"> IF( InpS!AA82, InpS!AA82, Z54 * ( 1 + AA$6 ) )</f>
        <v>1.5384673820121553</v>
      </c>
      <c r="AB54" s="110">
        <f xml:space="preserve"> IF( InpS!AB82, InpS!AB82, AA54 * ( 1 + AB$6 ) )</f>
        <v>1.5692318144459843</v>
      </c>
      <c r="AC54" s="110">
        <f xml:space="preserve"> IF( InpS!AC82, InpS!AC82, AB54 * ( 1 + AC$6 ) )</f>
        <v>1.600611437240065</v>
      </c>
      <c r="AD54" s="110">
        <f xml:space="preserve"> IF( InpS!AD82, InpS!AD82, AC54 * ( 1 + AD$6 ) )</f>
        <v>1.6326185522361483</v>
      </c>
      <c r="AE54" s="110">
        <f xml:space="preserve"> IF( InpS!AE82, InpS!AE82, AD54 * ( 1 + AE$6 ) )</f>
        <v>1.6652657072735164</v>
      </c>
      <c r="AF54" s="110">
        <f xml:space="preserve"> IF( InpS!AF82, InpS!AF82, AE54 * ( 1 + AF$6 ) )</f>
        <v>1.6985657011081494</v>
      </c>
      <c r="AG54" s="110">
        <f xml:space="preserve"> IF( InpS!AG82, InpS!AG82, AF54 * ( 1 + AG$6 ) )</f>
        <v>1.7325315884302559</v>
      </c>
      <c r="AH54" s="110">
        <f xml:space="preserve"> IF( InpS!AH82, InpS!AH82, AG54 * ( 1 + AH$6 ) )</f>
        <v>1.7671766849821411</v>
      </c>
      <c r="AI54" s="110">
        <f xml:space="preserve"> IF( InpS!AI82, InpS!AI82, AH54 * ( 1 + AI$6 ) )</f>
        <v>1.802514572778414</v>
      </c>
      <c r="AJ54" s="110">
        <f xml:space="preserve"> IF( InpS!AJ82, InpS!AJ82, AI54 * ( 1 + AJ$6 ) )</f>
        <v>1.8385591054305828</v>
      </c>
      <c r="AK54" s="110">
        <f xml:space="preserve"> IF( InpS!AK82, InpS!AK82, AJ54 * ( 1 + AK$6 ) )</f>
        <v>1.8753244135781255</v>
      </c>
      <c r="AL54" s="110">
        <f xml:space="preserve"> IF( InpS!AL82, InpS!AL82, AK54 * ( 1 + AL$6 ) )</f>
        <v>1.9128249104281643</v>
      </c>
      <c r="AM54" s="110">
        <f xml:space="preserve"> IF( InpS!AM82, InpS!AM82, AL54 * ( 1 + AM$6 ) )</f>
        <v>1.9510752974059153</v>
      </c>
      <c r="AN54" s="110">
        <f xml:space="preserve"> IF( InpS!AN82, InpS!AN82, AM54 * ( 1 + AN$6 ) )</f>
        <v>1.9900905699181297</v>
      </c>
      <c r="AO54" s="110">
        <f xml:space="preserve"> IF( InpS!AO82, InpS!AO82, AN54 * ( 1 + AO$6 ) )</f>
        <v>2.0298860232317852</v>
      </c>
      <c r="AP54" s="110">
        <f xml:space="preserve"> IF( InpS!AP82, InpS!AP82, AO54 * ( 1 + AP$6 ) )</f>
        <v>2.070477258470333</v>
      </c>
      <c r="AQ54" s="110">
        <f xml:space="preserve"> IF( InpS!AQ82, InpS!AQ82, AP54 * ( 1 + AQ$6 ) )</f>
        <v>2.1118801887298497</v>
      </c>
      <c r="AR54" s="110">
        <f xml:space="preserve"> IF( InpS!AR82, InpS!AR82, AQ54 * ( 1 + AR$6 ) )</f>
        <v>2.1541110453174928</v>
      </c>
      <c r="AS54" s="110">
        <f xml:space="preserve"> IF( InpS!AS82, InpS!AS82, AR54 * ( 1 + AS$6 ) )</f>
        <v>2.1971863841147057</v>
      </c>
      <c r="AT54" s="110">
        <f xml:space="preserve"> IF( InpS!AT82, InpS!AT82, AS54 * ( 1 + AT$6 ) )</f>
        <v>2.2411230920676677</v>
      </c>
      <c r="AU54" s="110">
        <f xml:space="preserve"> IF( InpS!AU82, InpS!AU82, AT54 * ( 1 + AU$6 ) )</f>
        <v>2.2859383938075295</v>
      </c>
      <c r="AV54" s="110">
        <f xml:space="preserve"> IF( InpS!AV82, InpS!AV82, AU54 * ( 1 + AV$6 ) )</f>
        <v>2.3316498584030341</v>
      </c>
      <c r="AW54" s="110">
        <f xml:space="preserve"> IF( InpS!AW82, InpS!AW82, AV54 * ( 1 + AW$6 ) )</f>
        <v>2.3782754062481688</v>
      </c>
      <c r="AX54" s="110">
        <f xml:space="preserve"> IF( InpS!AX82, InpS!AX82, AW54 * ( 1 + AX$6 ) )</f>
        <v>2.4258333160875476</v>
      </c>
      <c r="AY54" s="110">
        <f xml:space="preserve"> IF( InpS!AY82, InpS!AY82, AX54 * ( 1 + AY$6 ) )</f>
        <v>2.4743422321822779</v>
      </c>
      <c r="AZ54" s="110">
        <f xml:space="preserve"> IF( InpS!AZ82, InpS!AZ82, AY54 * ( 1 + AZ$6 ) )</f>
        <v>2.5238211716191232</v>
      </c>
      <c r="BA54" s="110">
        <f xml:space="preserve"> IF( InpS!BA82, InpS!BA82, AZ54 * ( 1 + BA$6 ) )</f>
        <v>2.5742895317658254</v>
      </c>
      <c r="BB54" s="110">
        <f xml:space="preserve"> IF( InpS!BB82, InpS!BB82, BA54 * ( 1 + BB$6 ) )</f>
        <v>2.6257670978755092</v>
      </c>
      <c r="BC54" s="110">
        <f xml:space="preserve"> IF( InpS!BC82, InpS!BC82, BB54 * ( 1 + BC$6 ) )</f>
        <v>2.6782740508431506</v>
      </c>
      <c r="BD54" s="110">
        <f xml:space="preserve"> IF( InpS!BD82, InpS!BD82, BC54 * ( 1 + BD$6 ) )</f>
        <v>2.7318309751171492</v>
      </c>
      <c r="BE54" s="110">
        <f xml:space="preserve"> IF( InpS!BE82, InpS!BE82, BD54 * ( 1 + BE$6 ) )</f>
        <v>2.7864588667691081</v>
      </c>
      <c r="BF54" s="110">
        <f xml:space="preserve"> IF( InpS!BF82, InpS!BF82, BE54 * ( 1 + BF$6 ) )</f>
        <v>2.8421791417249831</v>
      </c>
      <c r="BG54" s="110">
        <f xml:space="preserve"> IF( InpS!BG82, InpS!BG82, BF54 * ( 1 + BG$6 ) )</f>
        <v>2.899013644160827</v>
      </c>
      <c r="BH54" s="110">
        <f xml:space="preserve"> IF( InpS!BH82, InpS!BH82, BG54 * ( 1 + BH$6 ) )</f>
        <v>2.9569846550664254</v>
      </c>
      <c r="BI54" s="110">
        <f xml:space="preserve"> IF( InpS!BI82, InpS!BI82, BH54 * ( 1 + BI$6 ) )</f>
        <v>3.0161149009801744</v>
      </c>
      <c r="BJ54" s="110">
        <f xml:space="preserve"> IF( InpS!BJ82, InpS!BJ82, BI54 * ( 1 + BJ$6 ) )</f>
        <v>3.0764275628986293</v>
      </c>
      <c r="BK54" s="110">
        <f xml:space="preserve"> IF( InpS!BK82, InpS!BK82, BJ54 * ( 1 + BK$6 ) )</f>
        <v>3.1379462853642166</v>
      </c>
      <c r="BL54" s="110">
        <f xml:space="preserve"> IF( InpS!BL82, InpS!BL82, BK54 * ( 1 + BL$6 ) )</f>
        <v>3.2006951857346695</v>
      </c>
      <c r="BM54" s="110">
        <f xml:space="preserve"> IF( InpS!BM82, InpS!BM82, BL54 * ( 1 + BM$6 ) )</f>
        <v>3.2646988636378245</v>
      </c>
      <c r="BN54" s="110">
        <f xml:space="preserve"> IF( InpS!BN82, InpS!BN82, BM54 * ( 1 + BN$6 ) )</f>
        <v>3.3299824106154818</v>
      </c>
      <c r="BO54" s="110">
        <f xml:space="preserve"> IF( InpS!BO82, InpS!BO82, BN54 * ( 1 + BO$6 ) )</f>
        <v>3.396571419960114</v>
      </c>
      <c r="BP54" s="110">
        <f xml:space="preserve"> IF( InpS!BP82, InpS!BP82, BO54 * ( 1 + BP$6 ) )</f>
        <v>3.4644919967482752</v>
      </c>
      <c r="BQ54" s="110">
        <f xml:space="preserve"> IF( InpS!BQ82, InpS!BQ82, BP54 * ( 1 + BQ$6 ) )</f>
        <v>3.5337707680746484</v>
      </c>
      <c r="BR54" s="110">
        <f xml:space="preserve"> IF( InpS!BR82, InpS!BR82, BQ54 * ( 1 + BR$6 ) )</f>
        <v>3.60443489349074</v>
      </c>
      <c r="BS54" s="110">
        <f xml:space="preserve"> IF( InpS!BS82, InpS!BS82, BR54 * ( 1 + BS$6 ) )</f>
        <v>3.6765120756523153</v>
      </c>
      <c r="BT54" s="110">
        <f xml:space="preserve"> IF( InpS!BT82, InpS!BT82, BS54 * ( 1 + BT$6 ) )</f>
        <v>3.7500305711797481</v>
      </c>
      <c r="BU54" s="110">
        <f xml:space="preserve"> IF( InpS!BU82, InpS!BU82, BT54 * ( 1 + BU$6 ) )</f>
        <v>3.8250192017355444</v>
      </c>
      <c r="BV54" s="110">
        <f xml:space="preserve"> IF( InpS!BV82, InpS!BV82, BU54 * ( 1 + BV$6 ) )</f>
        <v>3.9015073653233783</v>
      </c>
      <c r="BW54" s="110">
        <f xml:space="preserve"> IF( InpS!BW82, InpS!BW82, BV54 * ( 1 + BW$6 ) )</f>
        <v>3.9795250478130737</v>
      </c>
      <c r="BX54" s="110">
        <f xml:space="preserve"> IF( InpS!BX82, InpS!BX82, BW54 * ( 1 + BX$6 ) )</f>
        <v>4.0591028346960512</v>
      </c>
      <c r="BY54" s="110">
        <f xml:space="preserve"> IF( InpS!BY82, InpS!BY82, BX54 * ( 1 + BY$6 ) )</f>
        <v>4.1402719230758427</v>
      </c>
      <c r="BZ54" s="110">
        <f xml:space="preserve"> IF( InpS!BZ82, InpS!BZ82, BY54 * ( 1 + BZ$6 ) )</f>
        <v>4.2230641338983794</v>
      </c>
      <c r="CA54" s="110">
        <f xml:space="preserve"> IF( InpS!CA82, InpS!CA82, BZ54 * ( 1 + CA$6 ) )</f>
        <v>4.3075119244268478</v>
      </c>
      <c r="CB54" s="110">
        <f xml:space="preserve"> IF( InpS!CB82, InpS!CB82, CA54 * ( 1 + CB$6 ) )</f>
        <v>4.3936484009660015</v>
      </c>
      <c r="CC54" s="110">
        <f xml:space="preserve"> IF( InpS!CC82, InpS!CC82, CB54 * ( 1 + CC$6 ) )</f>
        <v>4.481507331840918</v>
      </c>
      <c r="CD54" s="110">
        <f xml:space="preserve"> IF( InpS!CD82, InpS!CD82, CC54 * ( 1 + CD$6 ) )</f>
        <v>4.5711231606352918</v>
      </c>
      <c r="CE54" s="110">
        <f xml:space="preserve"> IF( InpS!CE82, InpS!CE82, CD54 * ( 1 + CE$6 ) )</f>
        <v>4.6625310196944474</v>
      </c>
      <c r="CF54" s="110">
        <f xml:space="preserve"> IF( InpS!CF82, InpS!CF82, CE54 * ( 1 + CF$6 ) )</f>
        <v>4.7557667438983735</v>
      </c>
      <c r="CG54" s="110">
        <f xml:space="preserve"> IF( InpS!CG82, InpS!CG82, CF54 * ( 1 + CG$6 ) )</f>
        <v>4.8508668847101708</v>
      </c>
      <c r="CH54" s="110">
        <f xml:space="preserve"> IF( InpS!CH82, InpS!CH82, CG54 * ( 1 + CH$6 ) )</f>
        <v>4.9478687245054234</v>
      </c>
      <c r="CI54" s="110">
        <f xml:space="preserve"> IF( InpS!CI82, InpS!CI82, CH54 * ( 1 + CI$6 ) )</f>
        <v>5.0468102911881161</v>
      </c>
      <c r="CJ54" s="110">
        <f xml:space="preserve"> IF( InpS!CJ82, InpS!CJ82, CI54 * ( 1 + CJ$6 ) )</f>
        <v>5.1477303730988178</v>
      </c>
      <c r="CK54" s="110">
        <f xml:space="preserve"> IF( InpS!CK82, InpS!CK82, CJ54 * ( 1 + CK$6 ) )</f>
        <v>5.2506685342209867</v>
      </c>
      <c r="CL54" s="110">
        <f xml:space="preserve"> IF( InpS!CL82, InpS!CL82, CK54 * ( 1 + CL$6 ) )</f>
        <v>5.3556651296913467</v>
      </c>
      <c r="CM54" s="110">
        <f xml:space="preserve"> IF( InpS!CM82, InpS!CM82, CL54 * ( 1 + CM$6 ) )</f>
        <v>5.4627613216204276</v>
      </c>
      <c r="CN54" s="110">
        <f xml:space="preserve"> IF( InpS!CN82, InpS!CN82, CM54 * ( 1 + CN$6 ) )</f>
        <v>5.5719990952294616</v>
      </c>
      <c r="CO54" s="110">
        <f xml:space="preserve"> IF( InpS!CO82, InpS!CO82, CN54 * ( 1 + CO$6 ) )</f>
        <v>5.6834212753099678</v>
      </c>
    </row>
    <row r="55" spans="2:93" outlineLevel="2" x14ac:dyDescent="0.2">
      <c r="B55" s="61"/>
      <c r="D55" s="39"/>
      <c r="H55" s="163"/>
      <c r="I55" s="78"/>
    </row>
    <row r="56" spans="2:93" outlineLevel="2" x14ac:dyDescent="0.2">
      <c r="B56" s="61"/>
      <c r="D56" s="39"/>
      <c r="E56" s="18" t="str">
        <f>InpS!E84</f>
        <v>Water: Large fixed charge</v>
      </c>
      <c r="F56" s="18">
        <f>InpS!F84</f>
        <v>0</v>
      </c>
      <c r="G56" s="19">
        <f xml:space="preserve"> UserInput!G59</f>
        <v>0</v>
      </c>
      <c r="H56" s="358" t="str">
        <f>InpS!H84</f>
        <v>£/m3</v>
      </c>
      <c r="I56" s="78"/>
      <c r="K56" s="55">
        <f xml:space="preserve"> IF( InpS!K84, InpS!K84, J56 * ( 1 + K$6 ) )</f>
        <v>21778.69</v>
      </c>
      <c r="L56" s="55">
        <f xml:space="preserve"> IF( InpS!L84, InpS!L84, K56 * ( 1 + L$6 ) )</f>
        <v>22584</v>
      </c>
      <c r="M56" s="55">
        <f xml:space="preserve"> IF( InpS!M84, InpS!M84, L56 * ( 1 + M$6 ) )</f>
        <v>20799</v>
      </c>
      <c r="N56" s="55">
        <f xml:space="preserve"> IF( InpS!N84, InpS!N84, M56 * ( 1 + N$6 ) )</f>
        <v>19106</v>
      </c>
      <c r="O56" s="55">
        <f xml:space="preserve"> IF( InpS!O84, InpS!O84, N56 * ( 1 + O$6 ) )</f>
        <v>14847</v>
      </c>
      <c r="P56" s="55">
        <f xml:space="preserve"> IF( InpS!P84, InpS!P84, O56 * ( 1 + P$6 ) )</f>
        <v>12313</v>
      </c>
      <c r="Q56" s="55">
        <f xml:space="preserve"> IF( InpS!Q84, InpS!Q84, P56 * ( 1 + Q$6 ) )</f>
        <v>11524</v>
      </c>
      <c r="R56" s="55">
        <f xml:space="preserve"> IF( InpS!R84, InpS!R84, Q56 * ( 1 + R$6 ) )</f>
        <v>10976</v>
      </c>
      <c r="S56" s="55">
        <f xml:space="preserve"> IF( InpS!S84, InpS!S84, R56 * ( 1 + S$6 ) )</f>
        <v>11512</v>
      </c>
      <c r="T56" s="55">
        <f xml:space="preserve"> IF( InpS!T84, InpS!T84, S56 * ( 1 + T$6 ) )</f>
        <v>11742.203220633144</v>
      </c>
      <c r="U56" s="55">
        <f xml:space="preserve"> IF( InpS!U84, InpS!U84, T56 * ( 1 + U$6 ) )</f>
        <v>11977.009770209119</v>
      </c>
      <c r="V56" s="55">
        <f xml:space="preserve"> IF( InpS!V84, InpS!V84, U56 * ( 1 + V$6 ) )</f>
        <v>12216.511700599734</v>
      </c>
      <c r="W56" s="55">
        <f xml:space="preserve"> IF( InpS!W84, InpS!W84, V56 * ( 1 + W$6 ) )</f>
        <v>12460.802904420143</v>
      </c>
      <c r="X56" s="55">
        <f xml:space="preserve"> IF( InpS!X84, InpS!X84, W56 * ( 1 + X$6 ) )</f>
        <v>12709.979151837824</v>
      </c>
      <c r="Y56" s="55">
        <f xml:space="preserve"> IF( InpS!Y84, InpS!Y84, X56 * ( 1 + Y$6 ) )</f>
        <v>12964.138128117636</v>
      </c>
      <c r="Z56" s="55">
        <f xml:space="preserve"> IF( InpS!Z84, InpS!Z84, Y56 * ( 1 + Z$6 ) )</f>
        <v>13223.379471917639</v>
      </c>
      <c r="AA56" s="55">
        <f xml:space="preserve"> IF( InpS!AA84, InpS!AA84, Z56 * ( 1 + AA$6 ) )</f>
        <v>13487.80481435072</v>
      </c>
      <c r="AB56" s="55">
        <f xml:space="preserve"> IF( InpS!AB84, InpS!AB84, AA56 * ( 1 + AB$6 ) )</f>
        <v>13757.517818827333</v>
      </c>
      <c r="AC56" s="55">
        <f xml:space="preserve"> IF( InpS!AC84, InpS!AC84, AB56 * ( 1 + AC$6 ) )</f>
        <v>14032.624221694943</v>
      </c>
      <c r="AD56" s="55">
        <f xml:space="preserve"> IF( InpS!AD84, InpS!AD84, AC56 * ( 1 + AD$6 ) )</f>
        <v>14313.231873690152</v>
      </c>
      <c r="AE56" s="55">
        <f xml:space="preserve"> IF( InpS!AE84, InpS!AE84, AD56 * ( 1 + AE$6 ) )</f>
        <v>14599.450782219727</v>
      </c>
      <c r="AF56" s="55">
        <f xml:space="preserve"> IF( InpS!AF84, InpS!AF84, AE56 * ( 1 + AF$6 ) )</f>
        <v>14891.393154487105</v>
      </c>
      <c r="AG56" s="55">
        <f xml:space="preserve"> IF( InpS!AG84, InpS!AG84, AF56 * ( 1 + AG$6 ) )</f>
        <v>15189.173441481309</v>
      </c>
      <c r="AH56" s="55">
        <f xml:space="preserve"> IF( InpS!AH84, InpS!AH84, AG56 * ( 1 + AH$6 ) )</f>
        <v>15492.908382845488</v>
      </c>
      <c r="AI56" s="55">
        <f xml:space="preserve"> IF( InpS!AI84, InpS!AI84, AH56 * ( 1 + AI$6 ) )</f>
        <v>15802.71705264268</v>
      </c>
      <c r="AJ56" s="55">
        <f xml:space="preserve"> IF( InpS!AJ84, InpS!AJ84, AI56 * ( 1 + AJ$6 ) )</f>
        <v>16118.72090603676</v>
      </c>
      <c r="AK56" s="55">
        <f xml:space="preserve"> IF( InpS!AK84, InpS!AK84, AJ56 * ( 1 + AK$6 ) )</f>
        <v>16441.043826906847</v>
      </c>
      <c r="AL56" s="55">
        <f xml:space="preserve"> IF( InpS!AL84, InpS!AL84, AK56 * ( 1 + AL$6 ) )</f>
        <v>16769.812176413852</v>
      </c>
      <c r="AM56" s="55">
        <f xml:space="preserve"> IF( InpS!AM84, InpS!AM84, AL56 * ( 1 + AM$6 ) )</f>
        <v>17105.154842538192</v>
      </c>
      <c r="AN56" s="55">
        <f xml:space="preserve"> IF( InpS!AN84, InpS!AN84, AM56 * ( 1 + AN$6 ) )</f>
        <v>17447.203290608111</v>
      </c>
      <c r="AO56" s="55">
        <f xml:space="preserve"> IF( InpS!AO84, InpS!AO84, AN56 * ( 1 + AO$6 ) )</f>
        <v>17796.091614838409</v>
      </c>
      <c r="AP56" s="55">
        <f xml:space="preserve"> IF( InpS!AP84, InpS!AP84, AO56 * ( 1 + AP$6 ) )</f>
        <v>18151.956590899761</v>
      </c>
      <c r="AQ56" s="55">
        <f xml:space="preserve"> IF( InpS!AQ84, InpS!AQ84, AP56 * ( 1 + AQ$6 ) )</f>
        <v>18514.937729539281</v>
      </c>
      <c r="AR56" s="55">
        <f xml:space="preserve"> IF( InpS!AR84, InpS!AR84, AQ56 * ( 1 + AR$6 ) )</f>
        <v>18885.177331273302</v>
      </c>
      <c r="AS56" s="55">
        <f xml:space="preserve"> IF( InpS!AS84, InpS!AS84, AR56 * ( 1 + AS$6 ) )</f>
        <v>19262.820542173857</v>
      </c>
      <c r="AT56" s="55">
        <f xml:space="preserve"> IF( InpS!AT84, InpS!AT84, AS56 * ( 1 + AT$6 ) )</f>
        <v>19648.015410770688</v>
      </c>
      <c r="AU56" s="55">
        <f xml:space="preserve"> IF( InpS!AU84, InpS!AU84, AT56 * ( 1 + AU$6 ) )</f>
        <v>20040.912946091143</v>
      </c>
      <c r="AV56" s="55">
        <f xml:space="preserve"> IF( InpS!AV84, InpS!AV84, AU56 * ( 1 + AV$6 ) )</f>
        <v>20441.667176860657</v>
      </c>
      <c r="AW56" s="55">
        <f xml:space="preserve"> IF( InpS!AW84, InpS!AW84, AV56 * ( 1 + AW$6 ) )</f>
        <v>20850.435211887077</v>
      </c>
      <c r="AX56" s="55">
        <f xml:space="preserve"> IF( InpS!AX84, InpS!AX84, AW56 * ( 1 + AX$6 ) )</f>
        <v>21267.377301652465</v>
      </c>
      <c r="AY56" s="55">
        <f xml:space="preserve"> IF( InpS!AY84, InpS!AY84, AX56 * ( 1 + AY$6 ) )</f>
        <v>21692.656901136535</v>
      </c>
      <c r="AZ56" s="55">
        <f xml:space="preserve"> IF( InpS!AZ84, InpS!AZ84, AY56 * ( 1 + AZ$6 ) )</f>
        <v>22126.44073389639</v>
      </c>
      <c r="BA56" s="55">
        <f xml:space="preserve"> IF( InpS!BA84, InpS!BA84, AZ56 * ( 1 + BA$6 ) )</f>
        <v>22568.898857427605</v>
      </c>
      <c r="BB56" s="55">
        <f xml:space="preserve"> IF( InpS!BB84, InpS!BB84, BA56 * ( 1 + BB$6 ) )</f>
        <v>23020.20472983236</v>
      </c>
      <c r="BC56" s="55">
        <f xml:space="preserve"> IF( InpS!BC84, InpS!BC84, BB56 * ( 1 + BC$6 ) )</f>
        <v>23480.535277820698</v>
      </c>
      <c r="BD56" s="55">
        <f xml:space="preserve"> IF( InpS!BD84, InpS!BD84, BC56 * ( 1 + BD$6 ) )</f>
        <v>23950.070966071609</v>
      </c>
      <c r="BE56" s="55">
        <f xml:space="preserve"> IF( InpS!BE84, InpS!BE84, BD56 * ( 1 + BE$6 ) )</f>
        <v>24428.995867981099</v>
      </c>
      <c r="BF56" s="55">
        <f xml:space="preserve"> IF( InpS!BF84, InpS!BF84, BE56 * ( 1 + BF$6 ) )</f>
        <v>24917.497737825004</v>
      </c>
      <c r="BG56" s="55">
        <f xml:space="preserve"> IF( InpS!BG84, InpS!BG84, BF56 * ( 1 + BG$6 ) )</f>
        <v>25415.768084364823</v>
      </c>
      <c r="BH56" s="55">
        <f xml:space="preserve"> IF( InpS!BH84, InpS!BH84, BG56 * ( 1 + BH$6 ) )</f>
        <v>25924.002245925443</v>
      </c>
      <c r="BI56" s="55">
        <f xml:space="preserve"> IF( InpS!BI84, InpS!BI84, BH56 * ( 1 + BI$6 ) )</f>
        <v>26442.399466974166</v>
      </c>
      <c r="BJ56" s="55">
        <f xml:space="preserve"> IF( InpS!BJ84, InpS!BJ84, BI56 * ( 1 + BJ$6 ) )</f>
        <v>26971.16297623108</v>
      </c>
      <c r="BK56" s="55">
        <f xml:space="preserve"> IF( InpS!BK84, InpS!BK84, BJ56 * ( 1 + BK$6 ) )</f>
        <v>27510.500066341385</v>
      </c>
      <c r="BL56" s="55">
        <f xml:space="preserve"> IF( InpS!BL84, InpS!BL84, BK56 * ( 1 + BL$6 ) )</f>
        <v>28060.62217514091</v>
      </c>
      <c r="BM56" s="55">
        <f xml:space="preserve"> IF( InpS!BM84, InpS!BM84, BL56 * ( 1 + BM$6 ) )</f>
        <v>28621.744968546685</v>
      </c>
      <c r="BN56" s="55">
        <f xml:space="preserve"> IF( InpS!BN84, InpS!BN84, BM56 * ( 1 + BN$6 ) )</f>
        <v>29194.088425105056</v>
      </c>
      <c r="BO56" s="55">
        <f xml:space="preserve"> IF( InpS!BO84, InpS!BO84, BN56 * ( 1 + BO$6 ) )</f>
        <v>29777.876922230487</v>
      </c>
      <c r="BP56" s="55">
        <f xml:space="preserve"> IF( InpS!BP84, InpS!BP84, BO56 * ( 1 + BP$6 ) )</f>
        <v>30373.339324168886</v>
      </c>
      <c r="BQ56" s="55">
        <f xml:space="preserve"> IF( InpS!BQ84, InpS!BQ84, BP56 * ( 1 + BQ$6 ) )</f>
        <v>30980.709071719877</v>
      </c>
      <c r="BR56" s="55">
        <f xml:space="preserve"> IF( InpS!BR84, InpS!BR84, BQ56 * ( 1 + BR$6 ) )</f>
        <v>31600.224273753269</v>
      </c>
      <c r="BS56" s="55">
        <f xml:space="preserve"> IF( InpS!BS84, InpS!BS84, BR56 * ( 1 + BS$6 ) )</f>
        <v>32232.127800555532</v>
      </c>
      <c r="BT56" s="55">
        <f xml:space="preserve"> IF( InpS!BT84, InpS!BT84, BS56 * ( 1 + BT$6 ) )</f>
        <v>32876.667379042934</v>
      </c>
      <c r="BU56" s="55">
        <f xml:space="preserve"> IF( InpS!BU84, InpS!BU84, BT56 * ( 1 + BU$6 ) )</f>
        <v>33534.09568987861</v>
      </c>
      <c r="BV56" s="55">
        <f xml:space="preserve"> IF( InpS!BV84, InpS!BV84, BU56 * ( 1 + BV$6 ) )</f>
        <v>34204.670466531679</v>
      </c>
      <c r="BW56" s="55">
        <f xml:space="preserve"> IF( InpS!BW84, InpS!BW84, BV56 * ( 1 + BW$6 ) )</f>
        <v>34888.654596317203</v>
      </c>
      <c r="BX56" s="55">
        <f xml:space="preserve"> IF( InpS!BX84, InpS!BX84, BW56 * ( 1 + BX$6 ) )</f>
        <v>35586.31622345667</v>
      </c>
      <c r="BY56" s="55">
        <f xml:space="preserve"> IF( InpS!BY84, InpS!BY84, BX56 * ( 1 + BY$6 ) )</f>
        <v>36297.928854199308</v>
      </c>
      <c r="BZ56" s="55">
        <f xml:space="preserve"> IF( InpS!BZ84, InpS!BZ84, BY56 * ( 1 + BZ$6 ) )</f>
        <v>37023.771464045509</v>
      </c>
      <c r="CA56" s="55">
        <f xml:space="preserve"> IF( InpS!CA84, InpS!CA84, BZ56 * ( 1 + CA$6 ) )</f>
        <v>37764.128607114377</v>
      </c>
      <c r="CB56" s="55">
        <f xml:space="preserve"> IF( InpS!CB84, InpS!CB84, CA56 * ( 1 + CB$6 ) )</f>
        <v>38519.290527698286</v>
      </c>
      <c r="CC56" s="55">
        <f xml:space="preserve"> IF( InpS!CC84, InpS!CC84, CB56 * ( 1 + CC$6 ) )</f>
        <v>39289.553274048172</v>
      </c>
      <c r="CD56" s="55">
        <f xml:space="preserve"> IF( InpS!CD84, InpS!CD84, CC56 * ( 1 + CD$6 ) )</f>
        <v>40075.218814434149</v>
      </c>
      <c r="CE56" s="55">
        <f xml:space="preserve"> IF( InpS!CE84, InpS!CE84, CD56 * ( 1 + CE$6 ) )</f>
        <v>40876.595155526986</v>
      </c>
      <c r="CF56" s="55">
        <f xml:space="preserve"> IF( InpS!CF84, InpS!CF84, CE56 * ( 1 + CF$6 ) )</f>
        <v>41693.996463146817</v>
      </c>
      <c r="CG56" s="55">
        <f xml:space="preserve"> IF( InpS!CG84, InpS!CG84, CF56 * ( 1 + CG$6 ) )</f>
        <v>42527.743185426465</v>
      </c>
      <c r="CH56" s="55">
        <f xml:space="preserve"> IF( InpS!CH84, InpS!CH84, CG56 * ( 1 + CH$6 ) )</f>
        <v>43378.162178437618</v>
      </c>
      <c r="CI56" s="55">
        <f xml:space="preserve"> IF( InpS!CI84, InpS!CI84, CH56 * ( 1 + CI$6 ) )</f>
        <v>44245.586834329137</v>
      </c>
      <c r="CJ56" s="55">
        <f xml:space="preserve"> IF( InpS!CJ84, InpS!CJ84, CI56 * ( 1 + CJ$6 ) )</f>
        <v>45130.357212027717</v>
      </c>
      <c r="CK56" s="55">
        <f xml:space="preserve"> IF( InpS!CK84, InpS!CK84, CJ56 * ( 1 + CK$6 ) )</f>
        <v>46032.820170552128</v>
      </c>
      <c r="CL56" s="55">
        <f xml:space="preserve"> IF( InpS!CL84, InpS!CL84, CK56 * ( 1 + CL$6 ) )</f>
        <v>46953.329504993359</v>
      </c>
      <c r="CM56" s="55">
        <f xml:space="preserve"> IF( InpS!CM84, InpS!CM84, CL56 * ( 1 + CM$6 ) )</f>
        <v>47892.246085213883</v>
      </c>
      <c r="CN56" s="55">
        <f xml:space="preserve"> IF( InpS!CN84, InpS!CN84, CM56 * ( 1 + CN$6 ) )</f>
        <v>48849.9379973205</v>
      </c>
      <c r="CO56" s="55">
        <f xml:space="preserve"> IF( InpS!CO84, InpS!CO84, CN56 * ( 1 + CO$6 ) )</f>
        <v>49826.780687966137</v>
      </c>
    </row>
    <row r="57" spans="2:93" outlineLevel="2" x14ac:dyDescent="0.2">
      <c r="B57" s="61"/>
      <c r="D57" s="39"/>
      <c r="E57" s="18" t="str">
        <f>InpS!E85</f>
        <v>Water: Large peak rate</v>
      </c>
      <c r="F57" s="18">
        <f>InpS!F85</f>
        <v>0</v>
      </c>
      <c r="G57" s="19">
        <f xml:space="preserve"> UserInput!$G$63 * G$51</f>
        <v>0</v>
      </c>
      <c r="H57" s="358" t="str">
        <f>InpS!H85</f>
        <v>£/m3</v>
      </c>
      <c r="I57" s="78"/>
      <c r="K57" s="110">
        <f xml:space="preserve"> IF( InpS!K85, InpS!K85, J57 * ( 1 + K$6 ) )</f>
        <v>0.85930000000000006</v>
      </c>
      <c r="L57" s="110">
        <f xml:space="preserve"> IF( InpS!L85, InpS!L85, K57 * ( 1 + L$6 ) )</f>
        <v>0.86939999999999995</v>
      </c>
      <c r="M57" s="110">
        <f xml:space="preserve"> IF( InpS!M85, InpS!M85, L57 * ( 1 + M$6 ) )</f>
        <v>1.0017</v>
      </c>
      <c r="N57" s="110">
        <f xml:space="preserve"> IF( InpS!N85, InpS!N85, M57 * ( 1 + N$6 ) )</f>
        <v>1.1132</v>
      </c>
      <c r="O57" s="110">
        <f xml:space="preserve"> IF( InpS!O85, InpS!O85, N57 * ( 1 + O$6 ) )</f>
        <v>1.0953999999999999</v>
      </c>
      <c r="P57" s="110">
        <f xml:space="preserve"> IF( InpS!P85, InpS!P85, O57 * ( 1 + P$6 ) )</f>
        <v>1.073</v>
      </c>
      <c r="Q57" s="110">
        <f xml:space="preserve"> IF( InpS!Q85, InpS!Q85, P57 * ( 1 + Q$6 ) )</f>
        <v>1.0944</v>
      </c>
      <c r="R57" s="110">
        <f xml:space="preserve"> IF( InpS!R85, InpS!R85, Q57 * ( 1 + R$6 ) )</f>
        <v>1.145</v>
      </c>
      <c r="S57" s="110">
        <f xml:space="preserve"> IF( InpS!S85, InpS!S85, R57 * ( 1 + S$6 ) )</f>
        <v>1.1969000000000001</v>
      </c>
      <c r="T57" s="110">
        <f xml:space="preserve"> IF( InpS!T85, InpS!T85, S57 * ( 1 + T$6 ) )</f>
        <v>1.2208341760576626</v>
      </c>
      <c r="U57" s="110">
        <f xml:space="preserve"> IF( InpS!U85, InpS!U85, T57 * ( 1 + U$6 ) )</f>
        <v>1.2452469591698487</v>
      </c>
      <c r="V57" s="110">
        <f xml:space="preserve"> IF( InpS!V85, InpS!V85, U57 * ( 1 + V$6 ) )</f>
        <v>1.2701479199485604</v>
      </c>
      <c r="W57" s="110">
        <f xml:space="preserve"> IF( InpS!W85, InpS!W85, V57 * ( 1 + W$6 ) )</f>
        <v>1.2955468203874629</v>
      </c>
      <c r="X57" s="110">
        <f xml:space="preserve"> IF( InpS!X85, InpS!X85, W57 * ( 1 + X$6 ) )</f>
        <v>1.3214536176889069</v>
      </c>
      <c r="Y57" s="110">
        <f xml:space="preserve"> IF( InpS!Y85, InpS!Y85, X57 * ( 1 + Y$6 ) )</f>
        <v>1.3478784681674776</v>
      </c>
      <c r="Z57" s="110">
        <f xml:space="preserve"> IF( InpS!Z85, InpS!Z85, Y57 * ( 1 + Z$6 ) )</f>
        <v>1.3748317312316038</v>
      </c>
      <c r="AA57" s="110">
        <f xml:space="preserve"> IF( InpS!AA85, InpS!AA85, Z57 * ( 1 + AA$6 ) )</f>
        <v>1.4023239734447863</v>
      </c>
      <c r="AB57" s="110">
        <f xml:space="preserve"> IF( InpS!AB85, InpS!AB85, AA57 * ( 1 + AB$6 ) )</f>
        <v>1.4303659726680367</v>
      </c>
      <c r="AC57" s="110">
        <f xml:space="preserve"> IF( InpS!AC85, InpS!AC85, AB57 * ( 1 + AC$6 ) )</f>
        <v>1.4589687222851528</v>
      </c>
      <c r="AD57" s="110">
        <f xml:space="preserve"> IF( InpS!AD85, InpS!AD85, AC57 * ( 1 + AD$6 ) )</f>
        <v>1.4881434355124865</v>
      </c>
      <c r="AE57" s="110">
        <f xml:space="preserve"> IF( InpS!AE85, InpS!AE85, AD57 * ( 1 + AE$6 ) )</f>
        <v>1.5179015497948916</v>
      </c>
      <c r="AF57" s="110">
        <f xml:space="preserve"> IF( InpS!AF85, InpS!AF85, AE57 * ( 1 + AF$6 ) )</f>
        <v>1.5482547312895776</v>
      </c>
      <c r="AG57" s="110">
        <f xml:space="preserve"> IF( InpS!AG85, InpS!AG85, AF57 * ( 1 + AG$6 ) )</f>
        <v>1.5792148794396266</v>
      </c>
      <c r="AH57" s="110">
        <f xml:space="preserve"> IF( InpS!AH85, InpS!AH85, AG57 * ( 1 + AH$6 ) )</f>
        <v>1.6107941316389651</v>
      </c>
      <c r="AI57" s="110">
        <f xml:space="preserve"> IF( InpS!AI85, InpS!AI85, AH57 * ( 1 + AI$6 ) )</f>
        <v>1.6430048679906206</v>
      </c>
      <c r="AJ57" s="110">
        <f xml:space="preserve"> IF( InpS!AJ85, InpS!AJ85, AI57 * ( 1 + AJ$6 ) )</f>
        <v>1.6758597161601285</v>
      </c>
      <c r="AK57" s="110">
        <f xml:space="preserve"> IF( InpS!AK85, InpS!AK85, AJ57 * ( 1 + AK$6 ) )</f>
        <v>1.709371556325991</v>
      </c>
      <c r="AL57" s="110">
        <f xml:space="preserve"> IF( InpS!AL85, InpS!AL85, AK57 * ( 1 + AL$6 ) )</f>
        <v>1.7435535262291297</v>
      </c>
      <c r="AM57" s="110">
        <f xml:space="preserve"> IF( InpS!AM85, InpS!AM85, AL57 * ( 1 + AM$6 ) )</f>
        <v>1.7784190263233115</v>
      </c>
      <c r="AN57" s="110">
        <f xml:space="preserve"> IF( InpS!AN85, InpS!AN85, AM57 * ( 1 + AN$6 ) )</f>
        <v>1.8139817250285657</v>
      </c>
      <c r="AO57" s="110">
        <f xml:space="preserve"> IF( InpS!AO85, InpS!AO85, AN57 * ( 1 + AO$6 ) )</f>
        <v>1.8502555640896534</v>
      </c>
      <c r="AP57" s="110">
        <f xml:space="preserve"> IF( InpS!AP85, InpS!AP85, AO57 * ( 1 + AP$6 ) )</f>
        <v>1.887254764041689</v>
      </c>
      <c r="AQ57" s="110">
        <f xml:space="preserve"> IF( InpS!AQ85, InpS!AQ85, AP57 * ( 1 + AQ$6 ) )</f>
        <v>1.9249938297850562</v>
      </c>
      <c r="AR57" s="110">
        <f xml:space="preserve"> IF( InpS!AR85, InpS!AR85, AQ57 * ( 1 + AR$6 ) )</f>
        <v>1.9634875562718048</v>
      </c>
      <c r="AS57" s="110">
        <f xml:space="preserve"> IF( InpS!AS85, InpS!AS85, AR57 * ( 1 + AS$6 ) )</f>
        <v>2.0027510343057582</v>
      </c>
      <c r="AT57" s="110">
        <f xml:space="preserve"> IF( InpS!AT85, InpS!AT85, AS57 * ( 1 + AT$6 ) )</f>
        <v>2.0427996564586026</v>
      </c>
      <c r="AU57" s="110">
        <f xml:space="preserve"> IF( InpS!AU85, InpS!AU85, AT57 * ( 1 + AU$6 ) )</f>
        <v>2.0836491231042813</v>
      </c>
      <c r="AV57" s="110">
        <f xml:space="preserve"> IF( InpS!AV85, InpS!AV85, AU57 * ( 1 + AV$6 ) )</f>
        <v>2.1253154485740549</v>
      </c>
      <c r="AW57" s="110">
        <f xml:space="preserve"> IF( InpS!AW85, InpS!AW85, AV57 * ( 1 + AW$6 ) )</f>
        <v>2.1678149674346456</v>
      </c>
      <c r="AX57" s="110">
        <f xml:space="preserve"> IF( InpS!AX85, InpS!AX85, AW57 * ( 1 + AX$6 ) )</f>
        <v>2.2111643408919242</v>
      </c>
      <c r="AY57" s="110">
        <f xml:space="preserve"> IF( InpS!AY85, InpS!AY85, AX57 * ( 1 + AY$6 ) )</f>
        <v>2.2553805633226474</v>
      </c>
      <c r="AZ57" s="110">
        <f xml:space="preserve"> IF( InpS!AZ85, InpS!AZ85, AY57 * ( 1 + AZ$6 ) )</f>
        <v>2.3004809689368124</v>
      </c>
      <c r="BA57" s="110">
        <f xml:space="preserve"> IF( InpS!BA85, InpS!BA85, AZ57 * ( 1 + BA$6 ) )</f>
        <v>2.3464832385732364</v>
      </c>
      <c r="BB57" s="110">
        <f xml:space="preserve"> IF( InpS!BB85, InpS!BB85, BA57 * ( 1 + BB$6 ) )</f>
        <v>2.393405406631024</v>
      </c>
      <c r="BC57" s="110">
        <f xml:space="preserve"> IF( InpS!BC85, InpS!BC85, BB57 * ( 1 + BC$6 ) )</f>
        <v>2.4412658681396446</v>
      </c>
      <c r="BD57" s="110">
        <f xml:space="preserve"> IF( InpS!BD85, InpS!BD85, BC57 * ( 1 + BD$6 ) )</f>
        <v>2.4900833859703879</v>
      </c>
      <c r="BE57" s="110">
        <f xml:space="preserve"> IF( InpS!BE85, InpS!BE85, BD57 * ( 1 + BE$6 ) )</f>
        <v>2.5398770981920236</v>
      </c>
      <c r="BF57" s="110">
        <f xml:space="preserve"> IF( InpS!BF85, InpS!BF85, BE57 * ( 1 + BF$6 ) )</f>
        <v>2.5906665255735533</v>
      </c>
      <c r="BG57" s="110">
        <f xml:space="preserve"> IF( InpS!BG85, InpS!BG85, BF57 * ( 1 + BG$6 ) )</f>
        <v>2.6424715792369922</v>
      </c>
      <c r="BH57" s="110">
        <f xml:space="preserve"> IF( InpS!BH85, InpS!BH85, BG57 * ( 1 + BH$6 ) )</f>
        <v>2.6953125684631827</v>
      </c>
      <c r="BI57" s="110">
        <f xml:space="preserve"> IF( InpS!BI85, InpS!BI85, BH57 * ( 1 + BI$6 ) )</f>
        <v>2.7492102086536985</v>
      </c>
      <c r="BJ57" s="110">
        <f xml:space="preserve"> IF( InpS!BJ85, InpS!BJ85, BI57 * ( 1 + BJ$6 ) )</f>
        <v>2.8041856294519611</v>
      </c>
      <c r="BK57" s="110">
        <f xml:space="preserve"> IF( InpS!BK85, InpS!BK85, BJ57 * ( 1 + BK$6 ) )</f>
        <v>2.8602603830267546</v>
      </c>
      <c r="BL57" s="110">
        <f xml:space="preserve"> IF( InpS!BL85, InpS!BL85, BK57 * ( 1 + BL$6 ) )</f>
        <v>2.9174564525213817</v>
      </c>
      <c r="BM57" s="110">
        <f xml:space="preserve"> IF( InpS!BM85, InpS!BM85, BL57 * ( 1 + BM$6 ) )</f>
        <v>2.9757962606717787</v>
      </c>
      <c r="BN57" s="110">
        <f xml:space="preserve"> IF( InpS!BN85, InpS!BN85, BM57 * ( 1 + BN$6 ) )</f>
        <v>3.0353026785969619</v>
      </c>
      <c r="BO57" s="110">
        <f xml:space="preserve"> IF( InpS!BO85, InpS!BO85, BN57 * ( 1 + BO$6 ) )</f>
        <v>3.0959990347652586</v>
      </c>
      <c r="BP57" s="110">
        <f xml:space="preserve"> IF( InpS!BP85, InpS!BP85, BO57 * ( 1 + BP$6 ) )</f>
        <v>3.15790912413983</v>
      </c>
      <c r="BQ57" s="110">
        <f xml:space="preserve"> IF( InpS!BQ85, InpS!BQ85, BP57 * ( 1 + BQ$6 ) )</f>
        <v>3.22105721750708</v>
      </c>
      <c r="BR57" s="110">
        <f xml:space="preserve"> IF( InpS!BR85, InpS!BR85, BQ57 * ( 1 + BR$6 ) )</f>
        <v>3.2854680709915973</v>
      </c>
      <c r="BS57" s="110">
        <f xml:space="preserve"> IF( InpS!BS85, InpS!BS85, BR57 * ( 1 + BS$6 ) )</f>
        <v>3.3511669357613707</v>
      </c>
      <c r="BT57" s="110">
        <f xml:space="preserve"> IF( InpS!BT85, InpS!BT85, BS57 * ( 1 + BT$6 ) )</f>
        <v>3.4181795679270737</v>
      </c>
      <c r="BU57" s="110">
        <f xml:space="preserve"> IF( InpS!BU85, InpS!BU85, BT57 * ( 1 + BU$6 ) )</f>
        <v>3.4865322386393065</v>
      </c>
      <c r="BV57" s="110">
        <f xml:space="preserve"> IF( InpS!BV85, InpS!BV85, BU57 * ( 1 + BV$6 ) )</f>
        <v>3.5562517443877475</v>
      </c>
      <c r="BW57" s="110">
        <f xml:space="preserve"> IF( InpS!BW85, InpS!BW85, BV57 * ( 1 + BW$6 ) )</f>
        <v>3.6273654175062582</v>
      </c>
      <c r="BX57" s="110">
        <f xml:space="preserve"> IF( InpS!BX85, InpS!BX85, BW57 * ( 1 + BX$6 ) )</f>
        <v>3.6999011368880539</v>
      </c>
      <c r="BY57" s="110">
        <f xml:space="preserve"> IF( InpS!BY85, InpS!BY85, BX57 * ( 1 + BY$6 ) )</f>
        <v>3.7738873389151442</v>
      </c>
      <c r="BZ57" s="110">
        <f xml:space="preserve"> IF( InpS!BZ85, InpS!BZ85, BY57 * ( 1 + BZ$6 ) )</f>
        <v>3.8493530286063282</v>
      </c>
      <c r="CA57" s="110">
        <f xml:space="preserve"> IF( InpS!CA85, InpS!CA85, BZ57 * ( 1 + CA$6 ) )</f>
        <v>3.9263277909881147</v>
      </c>
      <c r="CB57" s="110">
        <f xml:space="preserve"> IF( InpS!CB85, InpS!CB85, CA57 * ( 1 + CB$6 ) )</f>
        <v>4.0048418026930213</v>
      </c>
      <c r="CC57" s="110">
        <f xml:space="preserve"> IF( InpS!CC85, InpS!CC85, CB57 * ( 1 + CC$6 ) )</f>
        <v>4.0849258437898053</v>
      </c>
      <c r="CD57" s="110">
        <f xml:space="preserve"> IF( InpS!CD85, InpS!CD85, CC57 * ( 1 + CD$6 ) )</f>
        <v>4.1666113098502624</v>
      </c>
      <c r="CE57" s="110">
        <f xml:space="preserve"> IF( InpS!CE85, InpS!CE85, CD57 * ( 1 + CE$6 ) )</f>
        <v>4.2499302242573176</v>
      </c>
      <c r="CF57" s="110">
        <f xml:space="preserve"> IF( InpS!CF85, InpS!CF85, CE57 * ( 1 + CF$6 ) )</f>
        <v>4.3349152507592441</v>
      </c>
      <c r="CG57" s="110">
        <f xml:space="preserve"> IF( InpS!CG85, InpS!CG85, CF57 * ( 1 + CG$6 ) )</f>
        <v>4.4215997062749244</v>
      </c>
      <c r="CH57" s="110">
        <f xml:space="preserve"> IF( InpS!CH85, InpS!CH85, CG57 * ( 1 + CH$6 ) )</f>
        <v>4.5100175739551753</v>
      </c>
      <c r="CI57" s="110">
        <f xml:space="preserve"> IF( InpS!CI85, InpS!CI85, CH57 * ( 1 + CI$6 ) )</f>
        <v>4.6002035165052586</v>
      </c>
      <c r="CJ57" s="110">
        <f xml:space="preserve"> IF( InpS!CJ85, InpS!CJ85, CI57 * ( 1 + CJ$6 ) )</f>
        <v>4.6921928897737981</v>
      </c>
      <c r="CK57" s="110">
        <f xml:space="preserve"> IF( InpS!CK85, InpS!CK85, CJ57 * ( 1 + CK$6 ) )</f>
        <v>4.7860217566134322</v>
      </c>
      <c r="CL57" s="110">
        <f xml:space="preserve"> IF( InpS!CL85, InpS!CL85, CK57 * ( 1 + CL$6 ) )</f>
        <v>4.8817269010186362</v>
      </c>
      <c r="CM57" s="110">
        <f xml:space="preserve"> IF( InpS!CM85, InpS!CM85, CL57 * ( 1 + CM$6 ) )</f>
        <v>4.9793458425462553</v>
      </c>
      <c r="CN57" s="110">
        <f xml:space="preserve"> IF( InpS!CN85, InpS!CN85, CM57 * ( 1 + CN$6 ) )</f>
        <v>5.0789168510244007</v>
      </c>
      <c r="CO57" s="110">
        <f xml:space="preserve"> IF( InpS!CO85, InpS!CO85, CN57 * ( 1 + CO$6 ) )</f>
        <v>5.1804789615554778</v>
      </c>
    </row>
    <row r="58" spans="2:93" outlineLevel="2" x14ac:dyDescent="0.2">
      <c r="B58" s="61"/>
      <c r="D58" s="39"/>
      <c r="E58" s="18" t="str">
        <f>InpS!E86</f>
        <v>Water: Large off-peak rate</v>
      </c>
      <c r="F58" s="18">
        <f>InpS!F86</f>
        <v>0</v>
      </c>
      <c r="G58" s="19">
        <f xml:space="preserve"> UserInput!$G$63  - G57</f>
        <v>0</v>
      </c>
      <c r="H58" s="358" t="str">
        <f>InpS!H86</f>
        <v>£/m3</v>
      </c>
      <c r="I58" s="78"/>
      <c r="K58" s="110">
        <f xml:space="preserve"> IF( InpS!K86, InpS!K86, J58 * ( 1 + K$6 ) )</f>
        <v>0.64400000000000002</v>
      </c>
      <c r="L58" s="110">
        <f xml:space="preserve"> IF( InpS!L86, InpS!L86, K58 * ( 1 + L$6 ) )</f>
        <v>0.86939999999999995</v>
      </c>
      <c r="M58" s="110">
        <f xml:space="preserve"> IF( InpS!M86, InpS!M86, L58 * ( 1 + M$6 ) )</f>
        <v>1.0017</v>
      </c>
      <c r="N58" s="110">
        <f xml:space="preserve"> IF( InpS!N86, InpS!N86, M58 * ( 1 + N$6 ) )</f>
        <v>1.1132</v>
      </c>
      <c r="O58" s="110">
        <f xml:space="preserve"> IF( InpS!O86, InpS!O86, N58 * ( 1 + O$6 ) )</f>
        <v>1.0953999999999999</v>
      </c>
      <c r="P58" s="110">
        <f xml:space="preserve"> IF( InpS!P86, InpS!P86, O58 * ( 1 + P$6 ) )</f>
        <v>1.073</v>
      </c>
      <c r="Q58" s="110">
        <f xml:space="preserve"> IF( InpS!Q86, InpS!Q86, P58 * ( 1 + Q$6 ) )</f>
        <v>1.0944</v>
      </c>
      <c r="R58" s="110">
        <f xml:space="preserve"> IF( InpS!R86, InpS!R86, Q58 * ( 1 + R$6 ) )</f>
        <v>1.145</v>
      </c>
      <c r="S58" s="110">
        <f xml:space="preserve"> IF( InpS!S86, InpS!S86, R58 * ( 1 + S$6 ) )</f>
        <v>1.1969000000000001</v>
      </c>
      <c r="T58" s="110">
        <f xml:space="preserve"> IF( InpS!T86, InpS!T86, S58 * ( 1 + T$6 ) )</f>
        <v>1.2208341760576626</v>
      </c>
      <c r="U58" s="110">
        <f xml:space="preserve"> IF( InpS!U86, InpS!U86, T58 * ( 1 + U$6 ) )</f>
        <v>1.2452469591698487</v>
      </c>
      <c r="V58" s="110">
        <f xml:space="preserve"> IF( InpS!V86, InpS!V86, U58 * ( 1 + V$6 ) )</f>
        <v>1.2701479199485604</v>
      </c>
      <c r="W58" s="110">
        <f xml:space="preserve"> IF( InpS!W86, InpS!W86, V58 * ( 1 + W$6 ) )</f>
        <v>1.2955468203874629</v>
      </c>
      <c r="X58" s="110">
        <f xml:space="preserve"> IF( InpS!X86, InpS!X86, W58 * ( 1 + X$6 ) )</f>
        <v>1.3214536176889069</v>
      </c>
      <c r="Y58" s="110">
        <f xml:space="preserve"> IF( InpS!Y86, InpS!Y86, X58 * ( 1 + Y$6 ) )</f>
        <v>1.3478784681674776</v>
      </c>
      <c r="Z58" s="110">
        <f xml:space="preserve"> IF( InpS!Z86, InpS!Z86, Y58 * ( 1 + Z$6 ) )</f>
        <v>1.3748317312316038</v>
      </c>
      <c r="AA58" s="110">
        <f xml:space="preserve"> IF( InpS!AA86, InpS!AA86, Z58 * ( 1 + AA$6 ) )</f>
        <v>1.4023239734447863</v>
      </c>
      <c r="AB58" s="110">
        <f xml:space="preserve"> IF( InpS!AB86, InpS!AB86, AA58 * ( 1 + AB$6 ) )</f>
        <v>1.4303659726680367</v>
      </c>
      <c r="AC58" s="110">
        <f xml:space="preserve"> IF( InpS!AC86, InpS!AC86, AB58 * ( 1 + AC$6 ) )</f>
        <v>1.4589687222851528</v>
      </c>
      <c r="AD58" s="110">
        <f xml:space="preserve"> IF( InpS!AD86, InpS!AD86, AC58 * ( 1 + AD$6 ) )</f>
        <v>1.4881434355124865</v>
      </c>
      <c r="AE58" s="110">
        <f xml:space="preserve"> IF( InpS!AE86, InpS!AE86, AD58 * ( 1 + AE$6 ) )</f>
        <v>1.5179015497948916</v>
      </c>
      <c r="AF58" s="110">
        <f xml:space="preserve"> IF( InpS!AF86, InpS!AF86, AE58 * ( 1 + AF$6 ) )</f>
        <v>1.5482547312895776</v>
      </c>
      <c r="AG58" s="110">
        <f xml:space="preserve"> IF( InpS!AG86, InpS!AG86, AF58 * ( 1 + AG$6 ) )</f>
        <v>1.5792148794396266</v>
      </c>
      <c r="AH58" s="110">
        <f xml:space="preserve"> IF( InpS!AH86, InpS!AH86, AG58 * ( 1 + AH$6 ) )</f>
        <v>1.6107941316389651</v>
      </c>
      <c r="AI58" s="110">
        <f xml:space="preserve"> IF( InpS!AI86, InpS!AI86, AH58 * ( 1 + AI$6 ) )</f>
        <v>1.6430048679906206</v>
      </c>
      <c r="AJ58" s="110">
        <f xml:space="preserve"> IF( InpS!AJ86, InpS!AJ86, AI58 * ( 1 + AJ$6 ) )</f>
        <v>1.6758597161601285</v>
      </c>
      <c r="AK58" s="110">
        <f xml:space="preserve"> IF( InpS!AK86, InpS!AK86, AJ58 * ( 1 + AK$6 ) )</f>
        <v>1.709371556325991</v>
      </c>
      <c r="AL58" s="110">
        <f xml:space="preserve"> IF( InpS!AL86, InpS!AL86, AK58 * ( 1 + AL$6 ) )</f>
        <v>1.7435535262291297</v>
      </c>
      <c r="AM58" s="110">
        <f xml:space="preserve"> IF( InpS!AM86, InpS!AM86, AL58 * ( 1 + AM$6 ) )</f>
        <v>1.7784190263233115</v>
      </c>
      <c r="AN58" s="110">
        <f xml:space="preserve"> IF( InpS!AN86, InpS!AN86, AM58 * ( 1 + AN$6 ) )</f>
        <v>1.8139817250285657</v>
      </c>
      <c r="AO58" s="110">
        <f xml:space="preserve"> IF( InpS!AO86, InpS!AO86, AN58 * ( 1 + AO$6 ) )</f>
        <v>1.8502555640896534</v>
      </c>
      <c r="AP58" s="110">
        <f xml:space="preserve"> IF( InpS!AP86, InpS!AP86, AO58 * ( 1 + AP$6 ) )</f>
        <v>1.887254764041689</v>
      </c>
      <c r="AQ58" s="110">
        <f xml:space="preserve"> IF( InpS!AQ86, InpS!AQ86, AP58 * ( 1 + AQ$6 ) )</f>
        <v>1.9249938297850562</v>
      </c>
      <c r="AR58" s="110">
        <f xml:space="preserve"> IF( InpS!AR86, InpS!AR86, AQ58 * ( 1 + AR$6 ) )</f>
        <v>1.9634875562718048</v>
      </c>
      <c r="AS58" s="110">
        <f xml:space="preserve"> IF( InpS!AS86, InpS!AS86, AR58 * ( 1 + AS$6 ) )</f>
        <v>2.0027510343057582</v>
      </c>
      <c r="AT58" s="110">
        <f xml:space="preserve"> IF( InpS!AT86, InpS!AT86, AS58 * ( 1 + AT$6 ) )</f>
        <v>2.0427996564586026</v>
      </c>
      <c r="AU58" s="110">
        <f xml:space="preserve"> IF( InpS!AU86, InpS!AU86, AT58 * ( 1 + AU$6 ) )</f>
        <v>2.0836491231042813</v>
      </c>
      <c r="AV58" s="110">
        <f xml:space="preserve"> IF( InpS!AV86, InpS!AV86, AU58 * ( 1 + AV$6 ) )</f>
        <v>2.1253154485740549</v>
      </c>
      <c r="AW58" s="110">
        <f xml:space="preserve"> IF( InpS!AW86, InpS!AW86, AV58 * ( 1 + AW$6 ) )</f>
        <v>2.1678149674346456</v>
      </c>
      <c r="AX58" s="110">
        <f xml:space="preserve"> IF( InpS!AX86, InpS!AX86, AW58 * ( 1 + AX$6 ) )</f>
        <v>2.2111643408919242</v>
      </c>
      <c r="AY58" s="110">
        <f xml:space="preserve"> IF( InpS!AY86, InpS!AY86, AX58 * ( 1 + AY$6 ) )</f>
        <v>2.2553805633226474</v>
      </c>
      <c r="AZ58" s="110">
        <f xml:space="preserve"> IF( InpS!AZ86, InpS!AZ86, AY58 * ( 1 + AZ$6 ) )</f>
        <v>2.3004809689368124</v>
      </c>
      <c r="BA58" s="110">
        <f xml:space="preserve"> IF( InpS!BA86, InpS!BA86, AZ58 * ( 1 + BA$6 ) )</f>
        <v>2.3464832385732364</v>
      </c>
      <c r="BB58" s="110">
        <f xml:space="preserve"> IF( InpS!BB86, InpS!BB86, BA58 * ( 1 + BB$6 ) )</f>
        <v>2.393405406631024</v>
      </c>
      <c r="BC58" s="110">
        <f xml:space="preserve"> IF( InpS!BC86, InpS!BC86, BB58 * ( 1 + BC$6 ) )</f>
        <v>2.4412658681396446</v>
      </c>
      <c r="BD58" s="110">
        <f xml:space="preserve"> IF( InpS!BD86, InpS!BD86, BC58 * ( 1 + BD$6 ) )</f>
        <v>2.4900833859703879</v>
      </c>
      <c r="BE58" s="110">
        <f xml:space="preserve"> IF( InpS!BE86, InpS!BE86, BD58 * ( 1 + BE$6 ) )</f>
        <v>2.5398770981920236</v>
      </c>
      <c r="BF58" s="110">
        <f xml:space="preserve"> IF( InpS!BF86, InpS!BF86, BE58 * ( 1 + BF$6 ) )</f>
        <v>2.5906665255735533</v>
      </c>
      <c r="BG58" s="110">
        <f xml:space="preserve"> IF( InpS!BG86, InpS!BG86, BF58 * ( 1 + BG$6 ) )</f>
        <v>2.6424715792369922</v>
      </c>
      <c r="BH58" s="110">
        <f xml:space="preserve"> IF( InpS!BH86, InpS!BH86, BG58 * ( 1 + BH$6 ) )</f>
        <v>2.6953125684631827</v>
      </c>
      <c r="BI58" s="110">
        <f xml:space="preserve"> IF( InpS!BI86, InpS!BI86, BH58 * ( 1 + BI$6 ) )</f>
        <v>2.7492102086536985</v>
      </c>
      <c r="BJ58" s="110">
        <f xml:space="preserve"> IF( InpS!BJ86, InpS!BJ86, BI58 * ( 1 + BJ$6 ) )</f>
        <v>2.8041856294519611</v>
      </c>
      <c r="BK58" s="110">
        <f xml:space="preserve"> IF( InpS!BK86, InpS!BK86, BJ58 * ( 1 + BK$6 ) )</f>
        <v>2.8602603830267546</v>
      </c>
      <c r="BL58" s="110">
        <f xml:space="preserve"> IF( InpS!BL86, InpS!BL86, BK58 * ( 1 + BL$6 ) )</f>
        <v>2.9174564525213817</v>
      </c>
      <c r="BM58" s="110">
        <f xml:space="preserve"> IF( InpS!BM86, InpS!BM86, BL58 * ( 1 + BM$6 ) )</f>
        <v>2.9757962606717787</v>
      </c>
      <c r="BN58" s="110">
        <f xml:space="preserve"> IF( InpS!BN86, InpS!BN86, BM58 * ( 1 + BN$6 ) )</f>
        <v>3.0353026785969619</v>
      </c>
      <c r="BO58" s="110">
        <f xml:space="preserve"> IF( InpS!BO86, InpS!BO86, BN58 * ( 1 + BO$6 ) )</f>
        <v>3.0959990347652586</v>
      </c>
      <c r="BP58" s="110">
        <f xml:space="preserve"> IF( InpS!BP86, InpS!BP86, BO58 * ( 1 + BP$6 ) )</f>
        <v>3.15790912413983</v>
      </c>
      <c r="BQ58" s="110">
        <f xml:space="preserve"> IF( InpS!BQ86, InpS!BQ86, BP58 * ( 1 + BQ$6 ) )</f>
        <v>3.22105721750708</v>
      </c>
      <c r="BR58" s="110">
        <f xml:space="preserve"> IF( InpS!BR86, InpS!BR86, BQ58 * ( 1 + BR$6 ) )</f>
        <v>3.2854680709915973</v>
      </c>
      <c r="BS58" s="110">
        <f xml:space="preserve"> IF( InpS!BS86, InpS!BS86, BR58 * ( 1 + BS$6 ) )</f>
        <v>3.3511669357613707</v>
      </c>
      <c r="BT58" s="110">
        <f xml:space="preserve"> IF( InpS!BT86, InpS!BT86, BS58 * ( 1 + BT$6 ) )</f>
        <v>3.4181795679270737</v>
      </c>
      <c r="BU58" s="110">
        <f xml:space="preserve"> IF( InpS!BU86, InpS!BU86, BT58 * ( 1 + BU$6 ) )</f>
        <v>3.4865322386393065</v>
      </c>
      <c r="BV58" s="110">
        <f xml:space="preserve"> IF( InpS!BV86, InpS!BV86, BU58 * ( 1 + BV$6 ) )</f>
        <v>3.5562517443877475</v>
      </c>
      <c r="BW58" s="110">
        <f xml:space="preserve"> IF( InpS!BW86, InpS!BW86, BV58 * ( 1 + BW$6 ) )</f>
        <v>3.6273654175062582</v>
      </c>
      <c r="BX58" s="110">
        <f xml:space="preserve"> IF( InpS!BX86, InpS!BX86, BW58 * ( 1 + BX$6 ) )</f>
        <v>3.6999011368880539</v>
      </c>
      <c r="BY58" s="110">
        <f xml:space="preserve"> IF( InpS!BY86, InpS!BY86, BX58 * ( 1 + BY$6 ) )</f>
        <v>3.7738873389151442</v>
      </c>
      <c r="BZ58" s="110">
        <f xml:space="preserve"> IF( InpS!BZ86, InpS!BZ86, BY58 * ( 1 + BZ$6 ) )</f>
        <v>3.8493530286063282</v>
      </c>
      <c r="CA58" s="110">
        <f xml:space="preserve"> IF( InpS!CA86, InpS!CA86, BZ58 * ( 1 + CA$6 ) )</f>
        <v>3.9263277909881147</v>
      </c>
      <c r="CB58" s="110">
        <f xml:space="preserve"> IF( InpS!CB86, InpS!CB86, CA58 * ( 1 + CB$6 ) )</f>
        <v>4.0048418026930213</v>
      </c>
      <c r="CC58" s="110">
        <f xml:space="preserve"> IF( InpS!CC86, InpS!CC86, CB58 * ( 1 + CC$6 ) )</f>
        <v>4.0849258437898053</v>
      </c>
      <c r="CD58" s="110">
        <f xml:space="preserve"> IF( InpS!CD86, InpS!CD86, CC58 * ( 1 + CD$6 ) )</f>
        <v>4.1666113098502624</v>
      </c>
      <c r="CE58" s="110">
        <f xml:space="preserve"> IF( InpS!CE86, InpS!CE86, CD58 * ( 1 + CE$6 ) )</f>
        <v>4.2499302242573176</v>
      </c>
      <c r="CF58" s="110">
        <f xml:space="preserve"> IF( InpS!CF86, InpS!CF86, CE58 * ( 1 + CF$6 ) )</f>
        <v>4.3349152507592441</v>
      </c>
      <c r="CG58" s="110">
        <f xml:space="preserve"> IF( InpS!CG86, InpS!CG86, CF58 * ( 1 + CG$6 ) )</f>
        <v>4.4215997062749244</v>
      </c>
      <c r="CH58" s="110">
        <f xml:space="preserve"> IF( InpS!CH86, InpS!CH86, CG58 * ( 1 + CH$6 ) )</f>
        <v>4.5100175739551753</v>
      </c>
      <c r="CI58" s="110">
        <f xml:space="preserve"> IF( InpS!CI86, InpS!CI86, CH58 * ( 1 + CI$6 ) )</f>
        <v>4.6002035165052586</v>
      </c>
      <c r="CJ58" s="110">
        <f xml:space="preserve"> IF( InpS!CJ86, InpS!CJ86, CI58 * ( 1 + CJ$6 ) )</f>
        <v>4.6921928897737981</v>
      </c>
      <c r="CK58" s="110">
        <f xml:space="preserve"> IF( InpS!CK86, InpS!CK86, CJ58 * ( 1 + CK$6 ) )</f>
        <v>4.7860217566134322</v>
      </c>
      <c r="CL58" s="110">
        <f xml:space="preserve"> IF( InpS!CL86, InpS!CL86, CK58 * ( 1 + CL$6 ) )</f>
        <v>4.8817269010186362</v>
      </c>
      <c r="CM58" s="110">
        <f xml:space="preserve"> IF( InpS!CM86, InpS!CM86, CL58 * ( 1 + CM$6 ) )</f>
        <v>4.9793458425462553</v>
      </c>
      <c r="CN58" s="110">
        <f xml:space="preserve"> IF( InpS!CN86, InpS!CN86, CM58 * ( 1 + CN$6 ) )</f>
        <v>5.0789168510244007</v>
      </c>
      <c r="CO58" s="110">
        <f xml:space="preserve"> IF( InpS!CO86, InpS!CO86, CN58 * ( 1 + CO$6 ) )</f>
        <v>5.1804789615554778</v>
      </c>
    </row>
    <row r="59" spans="2:93" outlineLevel="2" x14ac:dyDescent="0.2">
      <c r="B59" s="61"/>
      <c r="D59" s="39"/>
      <c r="H59" s="163"/>
      <c r="I59" s="78"/>
    </row>
    <row r="60" spans="2:93" outlineLevel="2" x14ac:dyDescent="0.2">
      <c r="B60" s="61"/>
      <c r="D60" s="39"/>
      <c r="E60" t="s">
        <v>409</v>
      </c>
      <c r="H60" s="174" t="s">
        <v>8</v>
      </c>
      <c r="I60" s="175">
        <f xml:space="preserve"> SUM( K60:CO60 )</f>
        <v>0</v>
      </c>
      <c r="J60" s="20"/>
      <c r="K60" s="175">
        <f xml:space="preserve"> SUMPRODUCT( $G$47:$G$58, K$47:K$58 ) * K$22</f>
        <v>0</v>
      </c>
      <c r="L60" s="175">
        <f t="shared" ref="L60:BW60" si="9" xml:space="preserve"> SUMPRODUCT( $G$47:$G$58, L$47:L$58 ) * L$22</f>
        <v>0</v>
      </c>
      <c r="M60" s="175">
        <f t="shared" si="9"/>
        <v>0</v>
      </c>
      <c r="N60" s="175">
        <f t="shared" si="9"/>
        <v>0</v>
      </c>
      <c r="O60" s="175">
        <f t="shared" si="9"/>
        <v>0</v>
      </c>
      <c r="P60" s="175">
        <f t="shared" si="9"/>
        <v>0</v>
      </c>
      <c r="Q60" s="175">
        <f t="shared" si="9"/>
        <v>0</v>
      </c>
      <c r="R60" s="175">
        <f t="shared" si="9"/>
        <v>0</v>
      </c>
      <c r="S60" s="175">
        <f t="shared" si="9"/>
        <v>0</v>
      </c>
      <c r="T60" s="175">
        <f t="shared" si="9"/>
        <v>0</v>
      </c>
      <c r="U60" s="175">
        <f t="shared" si="9"/>
        <v>0</v>
      </c>
      <c r="V60" s="175">
        <f t="shared" si="9"/>
        <v>0</v>
      </c>
      <c r="W60" s="175">
        <f t="shared" si="9"/>
        <v>0</v>
      </c>
      <c r="X60" s="175">
        <f t="shared" si="9"/>
        <v>0</v>
      </c>
      <c r="Y60" s="175">
        <f t="shared" si="9"/>
        <v>0</v>
      </c>
      <c r="Z60" s="175">
        <f t="shared" si="9"/>
        <v>0</v>
      </c>
      <c r="AA60" s="175">
        <f t="shared" si="9"/>
        <v>0</v>
      </c>
      <c r="AB60" s="175">
        <f t="shared" si="9"/>
        <v>0</v>
      </c>
      <c r="AC60" s="175">
        <f t="shared" si="9"/>
        <v>0</v>
      </c>
      <c r="AD60" s="175">
        <f t="shared" si="9"/>
        <v>0</v>
      </c>
      <c r="AE60" s="175">
        <f t="shared" si="9"/>
        <v>0</v>
      </c>
      <c r="AF60" s="175">
        <f t="shared" si="9"/>
        <v>0</v>
      </c>
      <c r="AG60" s="175">
        <f t="shared" si="9"/>
        <v>0</v>
      </c>
      <c r="AH60" s="175">
        <f t="shared" si="9"/>
        <v>0</v>
      </c>
      <c r="AI60" s="175">
        <f t="shared" si="9"/>
        <v>0</v>
      </c>
      <c r="AJ60" s="175">
        <f t="shared" si="9"/>
        <v>0</v>
      </c>
      <c r="AK60" s="175">
        <f t="shared" si="9"/>
        <v>0</v>
      </c>
      <c r="AL60" s="175">
        <f t="shared" si="9"/>
        <v>0</v>
      </c>
      <c r="AM60" s="175">
        <f t="shared" si="9"/>
        <v>0</v>
      </c>
      <c r="AN60" s="175">
        <f t="shared" si="9"/>
        <v>0</v>
      </c>
      <c r="AO60" s="175">
        <f t="shared" si="9"/>
        <v>0</v>
      </c>
      <c r="AP60" s="175">
        <f t="shared" si="9"/>
        <v>0</v>
      </c>
      <c r="AQ60" s="175">
        <f t="shared" si="9"/>
        <v>0</v>
      </c>
      <c r="AR60" s="175">
        <f t="shared" si="9"/>
        <v>0</v>
      </c>
      <c r="AS60" s="175">
        <f t="shared" si="9"/>
        <v>0</v>
      </c>
      <c r="AT60" s="175">
        <f t="shared" si="9"/>
        <v>0</v>
      </c>
      <c r="AU60" s="175">
        <f t="shared" si="9"/>
        <v>0</v>
      </c>
      <c r="AV60" s="175">
        <f t="shared" si="9"/>
        <v>0</v>
      </c>
      <c r="AW60" s="175">
        <f t="shared" si="9"/>
        <v>0</v>
      </c>
      <c r="AX60" s="175">
        <f t="shared" si="9"/>
        <v>0</v>
      </c>
      <c r="AY60" s="175">
        <f t="shared" si="9"/>
        <v>0</v>
      </c>
      <c r="AZ60" s="175">
        <f t="shared" si="9"/>
        <v>0</v>
      </c>
      <c r="BA60" s="175">
        <f t="shared" si="9"/>
        <v>0</v>
      </c>
      <c r="BB60" s="175">
        <f t="shared" si="9"/>
        <v>0</v>
      </c>
      <c r="BC60" s="175">
        <f t="shared" si="9"/>
        <v>0</v>
      </c>
      <c r="BD60" s="175">
        <f t="shared" si="9"/>
        <v>0</v>
      </c>
      <c r="BE60" s="175">
        <f t="shared" si="9"/>
        <v>0</v>
      </c>
      <c r="BF60" s="175">
        <f t="shared" si="9"/>
        <v>0</v>
      </c>
      <c r="BG60" s="175">
        <f t="shared" si="9"/>
        <v>0</v>
      </c>
      <c r="BH60" s="175">
        <f t="shared" si="9"/>
        <v>0</v>
      </c>
      <c r="BI60" s="175">
        <f t="shared" si="9"/>
        <v>0</v>
      </c>
      <c r="BJ60" s="175">
        <f t="shared" si="9"/>
        <v>0</v>
      </c>
      <c r="BK60" s="175">
        <f t="shared" si="9"/>
        <v>0</v>
      </c>
      <c r="BL60" s="175">
        <f t="shared" si="9"/>
        <v>0</v>
      </c>
      <c r="BM60" s="175">
        <f t="shared" si="9"/>
        <v>0</v>
      </c>
      <c r="BN60" s="175">
        <f t="shared" si="9"/>
        <v>0</v>
      </c>
      <c r="BO60" s="175">
        <f t="shared" si="9"/>
        <v>0</v>
      </c>
      <c r="BP60" s="175">
        <f t="shared" si="9"/>
        <v>0</v>
      </c>
      <c r="BQ60" s="175">
        <f t="shared" si="9"/>
        <v>0</v>
      </c>
      <c r="BR60" s="175">
        <f t="shared" si="9"/>
        <v>0</v>
      </c>
      <c r="BS60" s="175">
        <f t="shared" si="9"/>
        <v>0</v>
      </c>
      <c r="BT60" s="175">
        <f t="shared" si="9"/>
        <v>0</v>
      </c>
      <c r="BU60" s="175">
        <f t="shared" si="9"/>
        <v>0</v>
      </c>
      <c r="BV60" s="175">
        <f t="shared" si="9"/>
        <v>0</v>
      </c>
      <c r="BW60" s="175">
        <f t="shared" si="9"/>
        <v>0</v>
      </c>
      <c r="BX60" s="175">
        <f t="shared" ref="BX60:CO60" si="10" xml:space="preserve"> SUMPRODUCT( $G$47:$G$58, BX$47:BX$58 ) * BX$22</f>
        <v>0</v>
      </c>
      <c r="BY60" s="175">
        <f t="shared" si="10"/>
        <v>0</v>
      </c>
      <c r="BZ60" s="175">
        <f t="shared" si="10"/>
        <v>0</v>
      </c>
      <c r="CA60" s="175">
        <f t="shared" si="10"/>
        <v>0</v>
      </c>
      <c r="CB60" s="175">
        <f t="shared" si="10"/>
        <v>0</v>
      </c>
      <c r="CC60" s="175">
        <f t="shared" si="10"/>
        <v>0</v>
      </c>
      <c r="CD60" s="175">
        <f t="shared" si="10"/>
        <v>0</v>
      </c>
      <c r="CE60" s="175">
        <f t="shared" si="10"/>
        <v>0</v>
      </c>
      <c r="CF60" s="175">
        <f t="shared" si="10"/>
        <v>0</v>
      </c>
      <c r="CG60" s="175">
        <f t="shared" si="10"/>
        <v>0</v>
      </c>
      <c r="CH60" s="175">
        <f t="shared" si="10"/>
        <v>0</v>
      </c>
      <c r="CI60" s="175">
        <f t="shared" si="10"/>
        <v>0</v>
      </c>
      <c r="CJ60" s="175">
        <f t="shared" si="10"/>
        <v>0</v>
      </c>
      <c r="CK60" s="175">
        <f t="shared" si="10"/>
        <v>0</v>
      </c>
      <c r="CL60" s="175">
        <f t="shared" si="10"/>
        <v>0</v>
      </c>
      <c r="CM60" s="175">
        <f t="shared" si="10"/>
        <v>0</v>
      </c>
      <c r="CN60" s="175">
        <f t="shared" si="10"/>
        <v>0</v>
      </c>
      <c r="CO60" s="175">
        <f t="shared" si="10"/>
        <v>0</v>
      </c>
    </row>
    <row r="61" spans="2:93" outlineLevel="2" x14ac:dyDescent="0.2">
      <c r="B61" s="61"/>
      <c r="D61" s="39"/>
      <c r="E61" t="s">
        <v>408</v>
      </c>
      <c r="H61" s="174" t="s">
        <v>8</v>
      </c>
      <c r="I61" s="95">
        <f xml:space="preserve"> SUM( K61:CO61 )</f>
        <v>0</v>
      </c>
      <c r="J61" s="20"/>
      <c r="K61" s="95">
        <f xml:space="preserve"> SUMPRODUCT( $G$30:$G$44, K$30:K$44 ) * K$22</f>
        <v>0</v>
      </c>
      <c r="L61" s="95">
        <f t="shared" ref="L61:BW61" si="11" xml:space="preserve"> SUMPRODUCT( $G$30:$G$44, L$30:L$44 ) * L$22</f>
        <v>0</v>
      </c>
      <c r="M61" s="95">
        <f t="shared" si="11"/>
        <v>0</v>
      </c>
      <c r="N61" s="95">
        <f t="shared" si="11"/>
        <v>0</v>
      </c>
      <c r="O61" s="95">
        <f t="shared" si="11"/>
        <v>0</v>
      </c>
      <c r="P61" s="95">
        <f t="shared" si="11"/>
        <v>0</v>
      </c>
      <c r="Q61" s="95">
        <f t="shared" si="11"/>
        <v>0</v>
      </c>
      <c r="R61" s="95">
        <f t="shared" si="11"/>
        <v>0</v>
      </c>
      <c r="S61" s="95">
        <f t="shared" si="11"/>
        <v>0</v>
      </c>
      <c r="T61" s="95">
        <f t="shared" si="11"/>
        <v>0</v>
      </c>
      <c r="U61" s="95">
        <f t="shared" si="11"/>
        <v>0</v>
      </c>
      <c r="V61" s="95">
        <f t="shared" si="11"/>
        <v>0</v>
      </c>
      <c r="W61" s="95">
        <f t="shared" si="11"/>
        <v>0</v>
      </c>
      <c r="X61" s="95">
        <f t="shared" si="11"/>
        <v>0</v>
      </c>
      <c r="Y61" s="95">
        <f t="shared" si="11"/>
        <v>0</v>
      </c>
      <c r="Z61" s="95">
        <f t="shared" si="11"/>
        <v>0</v>
      </c>
      <c r="AA61" s="95">
        <f t="shared" si="11"/>
        <v>0</v>
      </c>
      <c r="AB61" s="95">
        <f t="shared" si="11"/>
        <v>0</v>
      </c>
      <c r="AC61" s="95">
        <f t="shared" si="11"/>
        <v>0</v>
      </c>
      <c r="AD61" s="95">
        <f t="shared" si="11"/>
        <v>0</v>
      </c>
      <c r="AE61" s="95">
        <f t="shared" si="11"/>
        <v>0</v>
      </c>
      <c r="AF61" s="95">
        <f t="shared" si="11"/>
        <v>0</v>
      </c>
      <c r="AG61" s="95">
        <f t="shared" si="11"/>
        <v>0</v>
      </c>
      <c r="AH61" s="95">
        <f t="shared" si="11"/>
        <v>0</v>
      </c>
      <c r="AI61" s="95">
        <f t="shared" si="11"/>
        <v>0</v>
      </c>
      <c r="AJ61" s="95">
        <f t="shared" si="11"/>
        <v>0</v>
      </c>
      <c r="AK61" s="95">
        <f t="shared" si="11"/>
        <v>0</v>
      </c>
      <c r="AL61" s="95">
        <f t="shared" si="11"/>
        <v>0</v>
      </c>
      <c r="AM61" s="95">
        <f t="shared" si="11"/>
        <v>0</v>
      </c>
      <c r="AN61" s="95">
        <f t="shared" si="11"/>
        <v>0</v>
      </c>
      <c r="AO61" s="95">
        <f t="shared" si="11"/>
        <v>0</v>
      </c>
      <c r="AP61" s="95">
        <f t="shared" si="11"/>
        <v>0</v>
      </c>
      <c r="AQ61" s="95">
        <f t="shared" si="11"/>
        <v>0</v>
      </c>
      <c r="AR61" s="95">
        <f t="shared" si="11"/>
        <v>0</v>
      </c>
      <c r="AS61" s="95">
        <f t="shared" si="11"/>
        <v>0</v>
      </c>
      <c r="AT61" s="95">
        <f t="shared" si="11"/>
        <v>0</v>
      </c>
      <c r="AU61" s="95">
        <f t="shared" si="11"/>
        <v>0</v>
      </c>
      <c r="AV61" s="95">
        <f t="shared" si="11"/>
        <v>0</v>
      </c>
      <c r="AW61" s="95">
        <f t="shared" si="11"/>
        <v>0</v>
      </c>
      <c r="AX61" s="95">
        <f t="shared" si="11"/>
        <v>0</v>
      </c>
      <c r="AY61" s="95">
        <f t="shared" si="11"/>
        <v>0</v>
      </c>
      <c r="AZ61" s="95">
        <f t="shared" si="11"/>
        <v>0</v>
      </c>
      <c r="BA61" s="95">
        <f t="shared" si="11"/>
        <v>0</v>
      </c>
      <c r="BB61" s="95">
        <f t="shared" si="11"/>
        <v>0</v>
      </c>
      <c r="BC61" s="95">
        <f t="shared" si="11"/>
        <v>0</v>
      </c>
      <c r="BD61" s="95">
        <f t="shared" si="11"/>
        <v>0</v>
      </c>
      <c r="BE61" s="95">
        <f t="shared" si="11"/>
        <v>0</v>
      </c>
      <c r="BF61" s="95">
        <f t="shared" si="11"/>
        <v>0</v>
      </c>
      <c r="BG61" s="95">
        <f t="shared" si="11"/>
        <v>0</v>
      </c>
      <c r="BH61" s="95">
        <f t="shared" si="11"/>
        <v>0</v>
      </c>
      <c r="BI61" s="95">
        <f t="shared" si="11"/>
        <v>0</v>
      </c>
      <c r="BJ61" s="95">
        <f t="shared" si="11"/>
        <v>0</v>
      </c>
      <c r="BK61" s="95">
        <f t="shared" si="11"/>
        <v>0</v>
      </c>
      <c r="BL61" s="95">
        <f t="shared" si="11"/>
        <v>0</v>
      </c>
      <c r="BM61" s="95">
        <f t="shared" si="11"/>
        <v>0</v>
      </c>
      <c r="BN61" s="95">
        <f t="shared" si="11"/>
        <v>0</v>
      </c>
      <c r="BO61" s="95">
        <f t="shared" si="11"/>
        <v>0</v>
      </c>
      <c r="BP61" s="95">
        <f t="shared" si="11"/>
        <v>0</v>
      </c>
      <c r="BQ61" s="95">
        <f t="shared" si="11"/>
        <v>0</v>
      </c>
      <c r="BR61" s="95">
        <f t="shared" si="11"/>
        <v>0</v>
      </c>
      <c r="BS61" s="95">
        <f t="shared" si="11"/>
        <v>0</v>
      </c>
      <c r="BT61" s="95">
        <f t="shared" si="11"/>
        <v>0</v>
      </c>
      <c r="BU61" s="95">
        <f t="shared" si="11"/>
        <v>0</v>
      </c>
      <c r="BV61" s="95">
        <f t="shared" si="11"/>
        <v>0</v>
      </c>
      <c r="BW61" s="95">
        <f t="shared" si="11"/>
        <v>0</v>
      </c>
      <c r="BX61" s="95">
        <f t="shared" ref="BX61:CO61" si="12" xml:space="preserve"> SUMPRODUCT( $G$30:$G$44, BX$30:BX$44 ) * BX$22</f>
        <v>0</v>
      </c>
      <c r="BY61" s="95">
        <f t="shared" si="12"/>
        <v>0</v>
      </c>
      <c r="BZ61" s="95">
        <f t="shared" si="12"/>
        <v>0</v>
      </c>
      <c r="CA61" s="95">
        <f t="shared" si="12"/>
        <v>0</v>
      </c>
      <c r="CB61" s="95">
        <f t="shared" si="12"/>
        <v>0</v>
      </c>
      <c r="CC61" s="95">
        <f t="shared" si="12"/>
        <v>0</v>
      </c>
      <c r="CD61" s="95">
        <f t="shared" si="12"/>
        <v>0</v>
      </c>
      <c r="CE61" s="95">
        <f t="shared" si="12"/>
        <v>0</v>
      </c>
      <c r="CF61" s="95">
        <f t="shared" si="12"/>
        <v>0</v>
      </c>
      <c r="CG61" s="95">
        <f t="shared" si="12"/>
        <v>0</v>
      </c>
      <c r="CH61" s="95">
        <f t="shared" si="12"/>
        <v>0</v>
      </c>
      <c r="CI61" s="95">
        <f t="shared" si="12"/>
        <v>0</v>
      </c>
      <c r="CJ61" s="95">
        <f t="shared" si="12"/>
        <v>0</v>
      </c>
      <c r="CK61" s="95">
        <f t="shared" si="12"/>
        <v>0</v>
      </c>
      <c r="CL61" s="95">
        <f t="shared" si="12"/>
        <v>0</v>
      </c>
      <c r="CM61" s="95">
        <f t="shared" si="12"/>
        <v>0</v>
      </c>
      <c r="CN61" s="95">
        <f t="shared" si="12"/>
        <v>0</v>
      </c>
      <c r="CO61" s="95">
        <f t="shared" si="12"/>
        <v>0</v>
      </c>
    </row>
    <row r="62" spans="2:93" outlineLevel="2" x14ac:dyDescent="0.2">
      <c r="B62" s="61"/>
      <c r="D62" s="39"/>
      <c r="E62" t="s">
        <v>410</v>
      </c>
      <c r="H62" s="174" t="s">
        <v>8</v>
      </c>
      <c r="I62" s="312">
        <f xml:space="preserve"> SUM( K62:CO62 )</f>
        <v>0</v>
      </c>
      <c r="J62" s="20"/>
      <c r="K62" s="312">
        <f>SUM(K60:K61)</f>
        <v>0</v>
      </c>
      <c r="L62" s="312">
        <f t="shared" ref="L62:BW62" si="13">SUM(L60:L61)</f>
        <v>0</v>
      </c>
      <c r="M62" s="312">
        <f t="shared" si="13"/>
        <v>0</v>
      </c>
      <c r="N62" s="312">
        <f t="shared" si="13"/>
        <v>0</v>
      </c>
      <c r="O62" s="312">
        <f t="shared" si="13"/>
        <v>0</v>
      </c>
      <c r="P62" s="312">
        <f t="shared" si="13"/>
        <v>0</v>
      </c>
      <c r="Q62" s="312">
        <f t="shared" si="13"/>
        <v>0</v>
      </c>
      <c r="R62" s="312">
        <f t="shared" si="13"/>
        <v>0</v>
      </c>
      <c r="S62" s="312">
        <f t="shared" si="13"/>
        <v>0</v>
      </c>
      <c r="T62" s="312">
        <f t="shared" si="13"/>
        <v>0</v>
      </c>
      <c r="U62" s="312">
        <f t="shared" si="13"/>
        <v>0</v>
      </c>
      <c r="V62" s="312">
        <f t="shared" si="13"/>
        <v>0</v>
      </c>
      <c r="W62" s="312">
        <f t="shared" si="13"/>
        <v>0</v>
      </c>
      <c r="X62" s="312">
        <f t="shared" si="13"/>
        <v>0</v>
      </c>
      <c r="Y62" s="312">
        <f t="shared" si="13"/>
        <v>0</v>
      </c>
      <c r="Z62" s="312">
        <f t="shared" si="13"/>
        <v>0</v>
      </c>
      <c r="AA62" s="312">
        <f t="shared" si="13"/>
        <v>0</v>
      </c>
      <c r="AB62" s="312">
        <f t="shared" si="13"/>
        <v>0</v>
      </c>
      <c r="AC62" s="312">
        <f t="shared" si="13"/>
        <v>0</v>
      </c>
      <c r="AD62" s="312">
        <f t="shared" si="13"/>
        <v>0</v>
      </c>
      <c r="AE62" s="312">
        <f t="shared" si="13"/>
        <v>0</v>
      </c>
      <c r="AF62" s="312">
        <f t="shared" si="13"/>
        <v>0</v>
      </c>
      <c r="AG62" s="312">
        <f t="shared" si="13"/>
        <v>0</v>
      </c>
      <c r="AH62" s="312">
        <f t="shared" si="13"/>
        <v>0</v>
      </c>
      <c r="AI62" s="312">
        <f t="shared" si="13"/>
        <v>0</v>
      </c>
      <c r="AJ62" s="312">
        <f t="shared" si="13"/>
        <v>0</v>
      </c>
      <c r="AK62" s="312">
        <f t="shared" si="13"/>
        <v>0</v>
      </c>
      <c r="AL62" s="312">
        <f t="shared" si="13"/>
        <v>0</v>
      </c>
      <c r="AM62" s="312">
        <f t="shared" si="13"/>
        <v>0</v>
      </c>
      <c r="AN62" s="312">
        <f t="shared" si="13"/>
        <v>0</v>
      </c>
      <c r="AO62" s="312">
        <f t="shared" si="13"/>
        <v>0</v>
      </c>
      <c r="AP62" s="312">
        <f t="shared" si="13"/>
        <v>0</v>
      </c>
      <c r="AQ62" s="312">
        <f t="shared" si="13"/>
        <v>0</v>
      </c>
      <c r="AR62" s="312">
        <f t="shared" si="13"/>
        <v>0</v>
      </c>
      <c r="AS62" s="312">
        <f t="shared" si="13"/>
        <v>0</v>
      </c>
      <c r="AT62" s="312">
        <f t="shared" si="13"/>
        <v>0</v>
      </c>
      <c r="AU62" s="312">
        <f t="shared" si="13"/>
        <v>0</v>
      </c>
      <c r="AV62" s="312">
        <f t="shared" si="13"/>
        <v>0</v>
      </c>
      <c r="AW62" s="312">
        <f t="shared" si="13"/>
        <v>0</v>
      </c>
      <c r="AX62" s="312">
        <f t="shared" si="13"/>
        <v>0</v>
      </c>
      <c r="AY62" s="312">
        <f t="shared" si="13"/>
        <v>0</v>
      </c>
      <c r="AZ62" s="312">
        <f t="shared" si="13"/>
        <v>0</v>
      </c>
      <c r="BA62" s="312">
        <f t="shared" si="13"/>
        <v>0</v>
      </c>
      <c r="BB62" s="312">
        <f t="shared" si="13"/>
        <v>0</v>
      </c>
      <c r="BC62" s="312">
        <f t="shared" si="13"/>
        <v>0</v>
      </c>
      <c r="BD62" s="312">
        <f t="shared" si="13"/>
        <v>0</v>
      </c>
      <c r="BE62" s="312">
        <f t="shared" si="13"/>
        <v>0</v>
      </c>
      <c r="BF62" s="312">
        <f t="shared" si="13"/>
        <v>0</v>
      </c>
      <c r="BG62" s="312">
        <f t="shared" si="13"/>
        <v>0</v>
      </c>
      <c r="BH62" s="312">
        <f t="shared" si="13"/>
        <v>0</v>
      </c>
      <c r="BI62" s="312">
        <f t="shared" si="13"/>
        <v>0</v>
      </c>
      <c r="BJ62" s="312">
        <f t="shared" si="13"/>
        <v>0</v>
      </c>
      <c r="BK62" s="312">
        <f t="shared" si="13"/>
        <v>0</v>
      </c>
      <c r="BL62" s="312">
        <f t="shared" si="13"/>
        <v>0</v>
      </c>
      <c r="BM62" s="312">
        <f t="shared" si="13"/>
        <v>0</v>
      </c>
      <c r="BN62" s="312">
        <f t="shared" si="13"/>
        <v>0</v>
      </c>
      <c r="BO62" s="312">
        <f t="shared" si="13"/>
        <v>0</v>
      </c>
      <c r="BP62" s="312">
        <f t="shared" si="13"/>
        <v>0</v>
      </c>
      <c r="BQ62" s="312">
        <f t="shared" si="13"/>
        <v>0</v>
      </c>
      <c r="BR62" s="312">
        <f t="shared" si="13"/>
        <v>0</v>
      </c>
      <c r="BS62" s="312">
        <f t="shared" si="13"/>
        <v>0</v>
      </c>
      <c r="BT62" s="312">
        <f t="shared" si="13"/>
        <v>0</v>
      </c>
      <c r="BU62" s="312">
        <f t="shared" si="13"/>
        <v>0</v>
      </c>
      <c r="BV62" s="312">
        <f t="shared" si="13"/>
        <v>0</v>
      </c>
      <c r="BW62" s="312">
        <f t="shared" si="13"/>
        <v>0</v>
      </c>
      <c r="BX62" s="312">
        <f t="shared" ref="BX62:CO62" si="14">SUM(BX60:BX61)</f>
        <v>0</v>
      </c>
      <c r="BY62" s="312">
        <f t="shared" si="14"/>
        <v>0</v>
      </c>
      <c r="BZ62" s="312">
        <f t="shared" si="14"/>
        <v>0</v>
      </c>
      <c r="CA62" s="312">
        <f t="shared" si="14"/>
        <v>0</v>
      </c>
      <c r="CB62" s="312">
        <f t="shared" si="14"/>
        <v>0</v>
      </c>
      <c r="CC62" s="312">
        <f t="shared" si="14"/>
        <v>0</v>
      </c>
      <c r="CD62" s="312">
        <f t="shared" si="14"/>
        <v>0</v>
      </c>
      <c r="CE62" s="312">
        <f t="shared" si="14"/>
        <v>0</v>
      </c>
      <c r="CF62" s="312">
        <f t="shared" si="14"/>
        <v>0</v>
      </c>
      <c r="CG62" s="312">
        <f t="shared" si="14"/>
        <v>0</v>
      </c>
      <c r="CH62" s="312">
        <f t="shared" si="14"/>
        <v>0</v>
      </c>
      <c r="CI62" s="312">
        <f t="shared" si="14"/>
        <v>0</v>
      </c>
      <c r="CJ62" s="312">
        <f t="shared" si="14"/>
        <v>0</v>
      </c>
      <c r="CK62" s="312">
        <f t="shared" si="14"/>
        <v>0</v>
      </c>
      <c r="CL62" s="312">
        <f t="shared" si="14"/>
        <v>0</v>
      </c>
      <c r="CM62" s="312">
        <f t="shared" si="14"/>
        <v>0</v>
      </c>
      <c r="CN62" s="312">
        <f t="shared" si="14"/>
        <v>0</v>
      </c>
      <c r="CO62" s="312">
        <f t="shared" si="14"/>
        <v>0</v>
      </c>
    </row>
    <row r="63" spans="2:93" outlineLevel="2" x14ac:dyDescent="0.2">
      <c r="B63" s="61"/>
      <c r="D63" s="39"/>
      <c r="H63" s="174"/>
      <c r="I63" s="144"/>
      <c r="J63" s="20"/>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c r="CF63" s="144"/>
      <c r="CG63" s="144"/>
      <c r="CH63" s="144"/>
      <c r="CI63" s="144"/>
      <c r="CJ63" s="144"/>
      <c r="CK63" s="144"/>
      <c r="CL63" s="144"/>
      <c r="CM63" s="144"/>
      <c r="CN63" s="144"/>
      <c r="CO63" s="144"/>
    </row>
    <row r="64" spans="2:93" outlineLevel="2" x14ac:dyDescent="0.2">
      <c r="B64" s="61"/>
      <c r="D64" s="39"/>
      <c r="E64" t="s">
        <v>414</v>
      </c>
      <c r="G64" s="55">
        <f xml:space="preserve"> G46 + G53 + G54 + G57 + G58</f>
        <v>0</v>
      </c>
      <c r="H64" s="174" t="s">
        <v>177</v>
      </c>
      <c r="I64" s="144"/>
      <c r="J64" s="20"/>
      <c r="K64" s="175">
        <f xml:space="preserve"> $G64 * K$22</f>
        <v>0</v>
      </c>
      <c r="L64" s="175">
        <f t="shared" ref="L64:BW64" si="15" xml:space="preserve"> $G64 * L$22</f>
        <v>0</v>
      </c>
      <c r="M64" s="175">
        <f t="shared" si="15"/>
        <v>0</v>
      </c>
      <c r="N64" s="175">
        <f t="shared" si="15"/>
        <v>0</v>
      </c>
      <c r="O64" s="175">
        <f t="shared" si="15"/>
        <v>0</v>
      </c>
      <c r="P64" s="175">
        <f t="shared" si="15"/>
        <v>0</v>
      </c>
      <c r="Q64" s="175">
        <f t="shared" si="15"/>
        <v>0</v>
      </c>
      <c r="R64" s="175">
        <f t="shared" si="15"/>
        <v>0</v>
      </c>
      <c r="S64" s="175">
        <f t="shared" si="15"/>
        <v>0</v>
      </c>
      <c r="T64" s="175">
        <f t="shared" si="15"/>
        <v>0</v>
      </c>
      <c r="U64" s="175">
        <f t="shared" si="15"/>
        <v>0</v>
      </c>
      <c r="V64" s="175">
        <f t="shared" si="15"/>
        <v>0</v>
      </c>
      <c r="W64" s="175">
        <f t="shared" si="15"/>
        <v>0</v>
      </c>
      <c r="X64" s="175">
        <f t="shared" si="15"/>
        <v>0</v>
      </c>
      <c r="Y64" s="175">
        <f t="shared" si="15"/>
        <v>0</v>
      </c>
      <c r="Z64" s="175">
        <f t="shared" si="15"/>
        <v>0</v>
      </c>
      <c r="AA64" s="175">
        <f t="shared" si="15"/>
        <v>0</v>
      </c>
      <c r="AB64" s="175">
        <f t="shared" si="15"/>
        <v>0</v>
      </c>
      <c r="AC64" s="175">
        <f t="shared" si="15"/>
        <v>0</v>
      </c>
      <c r="AD64" s="175">
        <f t="shared" si="15"/>
        <v>0</v>
      </c>
      <c r="AE64" s="175">
        <f t="shared" si="15"/>
        <v>0</v>
      </c>
      <c r="AF64" s="175">
        <f t="shared" si="15"/>
        <v>0</v>
      </c>
      <c r="AG64" s="175">
        <f t="shared" si="15"/>
        <v>0</v>
      </c>
      <c r="AH64" s="175">
        <f t="shared" si="15"/>
        <v>0</v>
      </c>
      <c r="AI64" s="175">
        <f t="shared" si="15"/>
        <v>0</v>
      </c>
      <c r="AJ64" s="175">
        <f t="shared" si="15"/>
        <v>0</v>
      </c>
      <c r="AK64" s="175">
        <f t="shared" si="15"/>
        <v>0</v>
      </c>
      <c r="AL64" s="175">
        <f t="shared" si="15"/>
        <v>0</v>
      </c>
      <c r="AM64" s="175">
        <f t="shared" si="15"/>
        <v>0</v>
      </c>
      <c r="AN64" s="175">
        <f t="shared" si="15"/>
        <v>0</v>
      </c>
      <c r="AO64" s="175">
        <f t="shared" si="15"/>
        <v>0</v>
      </c>
      <c r="AP64" s="175">
        <f t="shared" si="15"/>
        <v>0</v>
      </c>
      <c r="AQ64" s="175">
        <f t="shared" si="15"/>
        <v>0</v>
      </c>
      <c r="AR64" s="175">
        <f t="shared" si="15"/>
        <v>0</v>
      </c>
      <c r="AS64" s="175">
        <f t="shared" si="15"/>
        <v>0</v>
      </c>
      <c r="AT64" s="175">
        <f t="shared" si="15"/>
        <v>0</v>
      </c>
      <c r="AU64" s="175">
        <f t="shared" si="15"/>
        <v>0</v>
      </c>
      <c r="AV64" s="175">
        <f t="shared" si="15"/>
        <v>0</v>
      </c>
      <c r="AW64" s="175">
        <f t="shared" si="15"/>
        <v>0</v>
      </c>
      <c r="AX64" s="175">
        <f t="shared" si="15"/>
        <v>0</v>
      </c>
      <c r="AY64" s="175">
        <f t="shared" si="15"/>
        <v>0</v>
      </c>
      <c r="AZ64" s="175">
        <f t="shared" si="15"/>
        <v>0</v>
      </c>
      <c r="BA64" s="175">
        <f t="shared" si="15"/>
        <v>0</v>
      </c>
      <c r="BB64" s="175">
        <f t="shared" si="15"/>
        <v>0</v>
      </c>
      <c r="BC64" s="175">
        <f t="shared" si="15"/>
        <v>0</v>
      </c>
      <c r="BD64" s="175">
        <f t="shared" si="15"/>
        <v>0</v>
      </c>
      <c r="BE64" s="175">
        <f t="shared" si="15"/>
        <v>0</v>
      </c>
      <c r="BF64" s="175">
        <f t="shared" si="15"/>
        <v>0</v>
      </c>
      <c r="BG64" s="175">
        <f t="shared" si="15"/>
        <v>0</v>
      </c>
      <c r="BH64" s="175">
        <f t="shared" si="15"/>
        <v>0</v>
      </c>
      <c r="BI64" s="175">
        <f t="shared" si="15"/>
        <v>0</v>
      </c>
      <c r="BJ64" s="175">
        <f t="shared" si="15"/>
        <v>0</v>
      </c>
      <c r="BK64" s="175">
        <f t="shared" si="15"/>
        <v>0</v>
      </c>
      <c r="BL64" s="175">
        <f t="shared" si="15"/>
        <v>0</v>
      </c>
      <c r="BM64" s="175">
        <f t="shared" si="15"/>
        <v>0</v>
      </c>
      <c r="BN64" s="175">
        <f t="shared" si="15"/>
        <v>0</v>
      </c>
      <c r="BO64" s="175">
        <f t="shared" si="15"/>
        <v>0</v>
      </c>
      <c r="BP64" s="175">
        <f t="shared" si="15"/>
        <v>0</v>
      </c>
      <c r="BQ64" s="175">
        <f t="shared" si="15"/>
        <v>0</v>
      </c>
      <c r="BR64" s="175">
        <f t="shared" si="15"/>
        <v>0</v>
      </c>
      <c r="BS64" s="175">
        <f t="shared" si="15"/>
        <v>0</v>
      </c>
      <c r="BT64" s="175">
        <f t="shared" si="15"/>
        <v>0</v>
      </c>
      <c r="BU64" s="175">
        <f t="shared" si="15"/>
        <v>0</v>
      </c>
      <c r="BV64" s="175">
        <f t="shared" si="15"/>
        <v>0</v>
      </c>
      <c r="BW64" s="175">
        <f t="shared" si="15"/>
        <v>0</v>
      </c>
      <c r="BX64" s="175">
        <f t="shared" ref="BX64:CO64" si="16" xml:space="preserve"> $G64 * BX$22</f>
        <v>0</v>
      </c>
      <c r="BY64" s="175">
        <f t="shared" si="16"/>
        <v>0</v>
      </c>
      <c r="BZ64" s="175">
        <f t="shared" si="16"/>
        <v>0</v>
      </c>
      <c r="CA64" s="175">
        <f t="shared" si="16"/>
        <v>0</v>
      </c>
      <c r="CB64" s="175">
        <f t="shared" si="16"/>
        <v>0</v>
      </c>
      <c r="CC64" s="175">
        <f t="shared" si="16"/>
        <v>0</v>
      </c>
      <c r="CD64" s="175">
        <f t="shared" si="16"/>
        <v>0</v>
      </c>
      <c r="CE64" s="175">
        <f t="shared" si="16"/>
        <v>0</v>
      </c>
      <c r="CF64" s="175">
        <f t="shared" si="16"/>
        <v>0</v>
      </c>
      <c r="CG64" s="175">
        <f t="shared" si="16"/>
        <v>0</v>
      </c>
      <c r="CH64" s="175">
        <f t="shared" si="16"/>
        <v>0</v>
      </c>
      <c r="CI64" s="175">
        <f t="shared" si="16"/>
        <v>0</v>
      </c>
      <c r="CJ64" s="175">
        <f t="shared" si="16"/>
        <v>0</v>
      </c>
      <c r="CK64" s="175">
        <f t="shared" si="16"/>
        <v>0</v>
      </c>
      <c r="CL64" s="175">
        <f t="shared" si="16"/>
        <v>0</v>
      </c>
      <c r="CM64" s="175">
        <f t="shared" si="16"/>
        <v>0</v>
      </c>
      <c r="CN64" s="175">
        <f t="shared" si="16"/>
        <v>0</v>
      </c>
      <c r="CO64" s="175">
        <f t="shared" si="16"/>
        <v>0</v>
      </c>
    </row>
    <row r="65" spans="1:211" outlineLevel="2" x14ac:dyDescent="0.2">
      <c r="B65" s="61"/>
      <c r="D65" s="39"/>
      <c r="E65" t="s">
        <v>413</v>
      </c>
      <c r="H65" s="174" t="s">
        <v>30</v>
      </c>
      <c r="I65" s="95">
        <f xml:space="preserve"> SUM( K65:CO65 )</f>
        <v>0</v>
      </c>
      <c r="J65" s="20"/>
      <c r="K65" s="198">
        <f xml:space="preserve"> K60 / MAX( 1, K64 )</f>
        <v>0</v>
      </c>
      <c r="L65" s="198">
        <f t="shared" ref="L65:BW65" si="17" xml:space="preserve"> L60 / MAX( 1, L64 )</f>
        <v>0</v>
      </c>
      <c r="M65" s="198">
        <f t="shared" si="17"/>
        <v>0</v>
      </c>
      <c r="N65" s="198">
        <f t="shared" si="17"/>
        <v>0</v>
      </c>
      <c r="O65" s="198">
        <f t="shared" si="17"/>
        <v>0</v>
      </c>
      <c r="P65" s="198">
        <f t="shared" si="17"/>
        <v>0</v>
      </c>
      <c r="Q65" s="198">
        <f t="shared" si="17"/>
        <v>0</v>
      </c>
      <c r="R65" s="198">
        <f t="shared" si="17"/>
        <v>0</v>
      </c>
      <c r="S65" s="198">
        <f t="shared" si="17"/>
        <v>0</v>
      </c>
      <c r="T65" s="198">
        <f t="shared" si="17"/>
        <v>0</v>
      </c>
      <c r="U65" s="198">
        <f t="shared" si="17"/>
        <v>0</v>
      </c>
      <c r="V65" s="198">
        <f t="shared" si="17"/>
        <v>0</v>
      </c>
      <c r="W65" s="198">
        <f t="shared" si="17"/>
        <v>0</v>
      </c>
      <c r="X65" s="198">
        <f t="shared" si="17"/>
        <v>0</v>
      </c>
      <c r="Y65" s="198">
        <f t="shared" si="17"/>
        <v>0</v>
      </c>
      <c r="Z65" s="198">
        <f t="shared" si="17"/>
        <v>0</v>
      </c>
      <c r="AA65" s="198">
        <f t="shared" si="17"/>
        <v>0</v>
      </c>
      <c r="AB65" s="198">
        <f t="shared" si="17"/>
        <v>0</v>
      </c>
      <c r="AC65" s="198">
        <f t="shared" si="17"/>
        <v>0</v>
      </c>
      <c r="AD65" s="198">
        <f t="shared" si="17"/>
        <v>0</v>
      </c>
      <c r="AE65" s="198">
        <f t="shared" si="17"/>
        <v>0</v>
      </c>
      <c r="AF65" s="198">
        <f t="shared" si="17"/>
        <v>0</v>
      </c>
      <c r="AG65" s="198">
        <f t="shared" si="17"/>
        <v>0</v>
      </c>
      <c r="AH65" s="198">
        <f t="shared" si="17"/>
        <v>0</v>
      </c>
      <c r="AI65" s="198">
        <f t="shared" si="17"/>
        <v>0</v>
      </c>
      <c r="AJ65" s="198">
        <f t="shared" si="17"/>
        <v>0</v>
      </c>
      <c r="AK65" s="198">
        <f t="shared" si="17"/>
        <v>0</v>
      </c>
      <c r="AL65" s="198">
        <f t="shared" si="17"/>
        <v>0</v>
      </c>
      <c r="AM65" s="198">
        <f t="shared" si="17"/>
        <v>0</v>
      </c>
      <c r="AN65" s="198">
        <f t="shared" si="17"/>
        <v>0</v>
      </c>
      <c r="AO65" s="198">
        <f t="shared" si="17"/>
        <v>0</v>
      </c>
      <c r="AP65" s="198">
        <f t="shared" si="17"/>
        <v>0</v>
      </c>
      <c r="AQ65" s="198">
        <f t="shared" si="17"/>
        <v>0</v>
      </c>
      <c r="AR65" s="198">
        <f t="shared" si="17"/>
        <v>0</v>
      </c>
      <c r="AS65" s="198">
        <f t="shared" si="17"/>
        <v>0</v>
      </c>
      <c r="AT65" s="198">
        <f t="shared" si="17"/>
        <v>0</v>
      </c>
      <c r="AU65" s="198">
        <f t="shared" si="17"/>
        <v>0</v>
      </c>
      <c r="AV65" s="198">
        <f t="shared" si="17"/>
        <v>0</v>
      </c>
      <c r="AW65" s="198">
        <f t="shared" si="17"/>
        <v>0</v>
      </c>
      <c r="AX65" s="198">
        <f t="shared" si="17"/>
        <v>0</v>
      </c>
      <c r="AY65" s="198">
        <f t="shared" si="17"/>
        <v>0</v>
      </c>
      <c r="AZ65" s="198">
        <f t="shared" si="17"/>
        <v>0</v>
      </c>
      <c r="BA65" s="198">
        <f t="shared" si="17"/>
        <v>0</v>
      </c>
      <c r="BB65" s="198">
        <f t="shared" si="17"/>
        <v>0</v>
      </c>
      <c r="BC65" s="198">
        <f t="shared" si="17"/>
        <v>0</v>
      </c>
      <c r="BD65" s="198">
        <f t="shared" si="17"/>
        <v>0</v>
      </c>
      <c r="BE65" s="198">
        <f t="shared" si="17"/>
        <v>0</v>
      </c>
      <c r="BF65" s="198">
        <f t="shared" si="17"/>
        <v>0</v>
      </c>
      <c r="BG65" s="198">
        <f t="shared" si="17"/>
        <v>0</v>
      </c>
      <c r="BH65" s="198">
        <f t="shared" si="17"/>
        <v>0</v>
      </c>
      <c r="BI65" s="198">
        <f t="shared" si="17"/>
        <v>0</v>
      </c>
      <c r="BJ65" s="198">
        <f t="shared" si="17"/>
        <v>0</v>
      </c>
      <c r="BK65" s="198">
        <f t="shared" si="17"/>
        <v>0</v>
      </c>
      <c r="BL65" s="198">
        <f t="shared" si="17"/>
        <v>0</v>
      </c>
      <c r="BM65" s="198">
        <f t="shared" si="17"/>
        <v>0</v>
      </c>
      <c r="BN65" s="198">
        <f t="shared" si="17"/>
        <v>0</v>
      </c>
      <c r="BO65" s="198">
        <f t="shared" si="17"/>
        <v>0</v>
      </c>
      <c r="BP65" s="198">
        <f t="shared" si="17"/>
        <v>0</v>
      </c>
      <c r="BQ65" s="198">
        <f t="shared" si="17"/>
        <v>0</v>
      </c>
      <c r="BR65" s="198">
        <f t="shared" si="17"/>
        <v>0</v>
      </c>
      <c r="BS65" s="198">
        <f t="shared" si="17"/>
        <v>0</v>
      </c>
      <c r="BT65" s="198">
        <f t="shared" si="17"/>
        <v>0</v>
      </c>
      <c r="BU65" s="198">
        <f t="shared" si="17"/>
        <v>0</v>
      </c>
      <c r="BV65" s="198">
        <f t="shared" si="17"/>
        <v>0</v>
      </c>
      <c r="BW65" s="198">
        <f t="shared" si="17"/>
        <v>0</v>
      </c>
      <c r="BX65" s="198">
        <f t="shared" ref="BX65:CO65" si="18" xml:space="preserve"> BX60 / MAX( 1, BX64 )</f>
        <v>0</v>
      </c>
      <c r="BY65" s="198">
        <f t="shared" si="18"/>
        <v>0</v>
      </c>
      <c r="BZ65" s="198">
        <f t="shared" si="18"/>
        <v>0</v>
      </c>
      <c r="CA65" s="198">
        <f t="shared" si="18"/>
        <v>0</v>
      </c>
      <c r="CB65" s="198">
        <f t="shared" si="18"/>
        <v>0</v>
      </c>
      <c r="CC65" s="198">
        <f t="shared" si="18"/>
        <v>0</v>
      </c>
      <c r="CD65" s="198">
        <f t="shared" si="18"/>
        <v>0</v>
      </c>
      <c r="CE65" s="198">
        <f t="shared" si="18"/>
        <v>0</v>
      </c>
      <c r="CF65" s="198">
        <f t="shared" si="18"/>
        <v>0</v>
      </c>
      <c r="CG65" s="198">
        <f t="shared" si="18"/>
        <v>0</v>
      </c>
      <c r="CH65" s="198">
        <f t="shared" si="18"/>
        <v>0</v>
      </c>
      <c r="CI65" s="198">
        <f t="shared" si="18"/>
        <v>0</v>
      </c>
      <c r="CJ65" s="198">
        <f t="shared" si="18"/>
        <v>0</v>
      </c>
      <c r="CK65" s="198">
        <f t="shared" si="18"/>
        <v>0</v>
      </c>
      <c r="CL65" s="198">
        <f t="shared" si="18"/>
        <v>0</v>
      </c>
      <c r="CM65" s="198">
        <f t="shared" si="18"/>
        <v>0</v>
      </c>
      <c r="CN65" s="198">
        <f t="shared" si="18"/>
        <v>0</v>
      </c>
      <c r="CO65" s="198">
        <f t="shared" si="18"/>
        <v>0</v>
      </c>
    </row>
    <row r="66" spans="1:211" outlineLevel="2" x14ac:dyDescent="0.2">
      <c r="B66" s="61"/>
      <c r="D66" s="39"/>
      <c r="H66" s="163"/>
      <c r="I66" s="78"/>
    </row>
    <row r="67" spans="1:211" outlineLevel="1" x14ac:dyDescent="0.2">
      <c r="B67" s="61"/>
      <c r="D67" s="39"/>
      <c r="E67" t="s">
        <v>216</v>
      </c>
      <c r="H67" s="163" t="s">
        <v>8</v>
      </c>
      <c r="I67" s="55">
        <f xml:space="preserve"> SUM( K67:CO67 )</f>
        <v>1695590.7532859864</v>
      </c>
      <c r="K67" s="55">
        <f xml:space="preserve"> K25 + K60</f>
        <v>3245.0115000499427</v>
      </c>
      <c r="L67" s="55">
        <f t="shared" ref="L67:BW67" si="19" xml:space="preserve"> L25 + L60</f>
        <v>10935.69944512101</v>
      </c>
      <c r="M67" s="55">
        <f t="shared" si="19"/>
        <v>11284.074619213059</v>
      </c>
      <c r="N67" s="55">
        <f t="shared" si="19"/>
        <v>11181.007964466164</v>
      </c>
      <c r="O67" s="55">
        <f t="shared" si="19"/>
        <v>10515.4242599975</v>
      </c>
      <c r="P67" s="55">
        <f t="shared" si="19"/>
        <v>9535.5746432030919</v>
      </c>
      <c r="Q67" s="55">
        <f t="shared" si="19"/>
        <v>9355.2650729571978</v>
      </c>
      <c r="R67" s="55">
        <f t="shared" si="19"/>
        <v>9424.8362457850326</v>
      </c>
      <c r="S67" s="55">
        <f t="shared" si="19"/>
        <v>9481.6972815758345</v>
      </c>
      <c r="T67" s="55">
        <f t="shared" si="19"/>
        <v>9671.3009343978665</v>
      </c>
      <c r="U67" s="55">
        <f t="shared" si="19"/>
        <v>9864.6960545169386</v>
      </c>
      <c r="V67" s="55">
        <f t="shared" si="19"/>
        <v>10089.525468642898</v>
      </c>
      <c r="W67" s="55">
        <f t="shared" si="19"/>
        <v>10263.165481679356</v>
      </c>
      <c r="X67" s="55">
        <f t="shared" si="19"/>
        <v>10468.396001812565</v>
      </c>
      <c r="Y67" s="55">
        <f t="shared" si="19"/>
        <v>10677.730476663191</v>
      </c>
      <c r="Z67" s="55">
        <f t="shared" si="19"/>
        <v>10921.090015973457</v>
      </c>
      <c r="AA67" s="55">
        <f t="shared" si="19"/>
        <v>11109.041195505099</v>
      </c>
      <c r="AB67" s="55">
        <f t="shared" si="19"/>
        <v>11331.18652745016</v>
      </c>
      <c r="AC67" s="55">
        <f t="shared" si="19"/>
        <v>11557.774056308212</v>
      </c>
      <c r="AD67" s="55">
        <f t="shared" si="19"/>
        <v>11821.190947748082</v>
      </c>
      <c r="AE67" s="55">
        <f t="shared" si="19"/>
        <v>12024.63280005846</v>
      </c>
      <c r="AF67" s="55">
        <f t="shared" si="19"/>
        <v>12265.087038896574</v>
      </c>
      <c r="AG67" s="55">
        <f t="shared" si="19"/>
        <v>12510.349594290932</v>
      </c>
      <c r="AH67" s="55">
        <f t="shared" si="19"/>
        <v>12795.476936709905</v>
      </c>
      <c r="AI67" s="55">
        <f t="shared" si="19"/>
        <v>13015.686181337229</v>
      </c>
      <c r="AJ67" s="55">
        <f t="shared" si="19"/>
        <v>13275.958321512191</v>
      </c>
      <c r="AK67" s="55">
        <f t="shared" si="19"/>
        <v>13541.435072954464</v>
      </c>
      <c r="AL67" s="55">
        <f t="shared" si="19"/>
        <v>13850.062211292196</v>
      </c>
      <c r="AM67" s="55">
        <f t="shared" si="19"/>
        <v>14088.420793209529</v>
      </c>
      <c r="AN67" s="55">
        <f t="shared" si="19"/>
        <v>14370.144198372125</v>
      </c>
      <c r="AO67" s="55">
        <f t="shared" si="19"/>
        <v>14657.501171567745</v>
      </c>
      <c r="AP67" s="55">
        <f t="shared" si="19"/>
        <v>14991.564926065803</v>
      </c>
      <c r="AQ67" s="55">
        <f t="shared" si="19"/>
        <v>15249.568688213913</v>
      </c>
      <c r="AR67" s="55">
        <f t="shared" si="19"/>
        <v>15554.511341557654</v>
      </c>
      <c r="AS67" s="55">
        <f t="shared" si="19"/>
        <v>15865.551873715522</v>
      </c>
      <c r="AT67" s="55">
        <f t="shared" si="19"/>
        <v>16227.148694625084</v>
      </c>
      <c r="AU67" s="55">
        <f t="shared" si="19"/>
        <v>16506.416765223279</v>
      </c>
      <c r="AV67" s="55">
        <f t="shared" si="19"/>
        <v>16836.492364638441</v>
      </c>
      <c r="AW67" s="55">
        <f t="shared" si="19"/>
        <v>17173.168421492603</v>
      </c>
      <c r="AX67" s="55">
        <f t="shared" si="19"/>
        <v>17564.567545556096</v>
      </c>
      <c r="AY67" s="55">
        <f t="shared" si="19"/>
        <v>17866.852499102122</v>
      </c>
      <c r="AZ67" s="55">
        <f t="shared" si="19"/>
        <v>18224.132466776777</v>
      </c>
      <c r="BA67" s="55">
        <f t="shared" si="19"/>
        <v>18588.556892341141</v>
      </c>
      <c r="BB67" s="55">
        <f t="shared" si="19"/>
        <v>19012.21458361268</v>
      </c>
      <c r="BC67" s="55">
        <f t="shared" si="19"/>
        <v>19339.41343933791</v>
      </c>
      <c r="BD67" s="55">
        <f t="shared" si="19"/>
        <v>19726.139921173512</v>
      </c>
      <c r="BE67" s="55">
        <f t="shared" si="19"/>
        <v>20120.599697104211</v>
      </c>
      <c r="BF67" s="55">
        <f t="shared" si="19"/>
        <v>20579.17466147845</v>
      </c>
      <c r="BG67" s="55">
        <f t="shared" si="19"/>
        <v>20933.340788280388</v>
      </c>
      <c r="BH67" s="55">
        <f t="shared" si="19"/>
        <v>21351.940724700929</v>
      </c>
      <c r="BI67" s="55">
        <f t="shared" si="19"/>
        <v>21778.911322476652</v>
      </c>
      <c r="BJ67" s="55">
        <f t="shared" si="19"/>
        <v>22275.281392661585</v>
      </c>
      <c r="BK67" s="55">
        <f t="shared" si="19"/>
        <v>22658.637395224188</v>
      </c>
      <c r="BL67" s="55">
        <f t="shared" si="19"/>
        <v>23111.737751681729</v>
      </c>
      <c r="BM67" s="55">
        <f t="shared" si="19"/>
        <v>23573.898667670765</v>
      </c>
      <c r="BN67" s="55">
        <f t="shared" si="19"/>
        <v>24111.178863312496</v>
      </c>
      <c r="BO67" s="55">
        <f t="shared" si="19"/>
        <v>24526.130530282535</v>
      </c>
      <c r="BP67" s="55">
        <f t="shared" si="19"/>
        <v>25016.57478303965</v>
      </c>
      <c r="BQ67" s="55">
        <f t="shared" si="19"/>
        <v>25516.826353945271</v>
      </c>
      <c r="BR67" s="55">
        <f t="shared" si="19"/>
        <v>26098.388430243049</v>
      </c>
      <c r="BS67" s="55">
        <f t="shared" si="19"/>
        <v>26547.539831995495</v>
      </c>
      <c r="BT67" s="55">
        <f t="shared" si="19"/>
        <v>27078.405812642817</v>
      </c>
      <c r="BU67" s="55">
        <f t="shared" si="19"/>
        <v>27619.887416854224</v>
      </c>
      <c r="BV67" s="55">
        <f t="shared" si="19"/>
        <v>28249.381024344842</v>
      </c>
      <c r="BW67" s="55">
        <f t="shared" si="19"/>
        <v>28735.550855085035</v>
      </c>
      <c r="BX67" s="55">
        <f t="shared" ref="BX67:CO67" si="20" xml:space="preserve"> BX25 + BX60</f>
        <v>29310.170065778933</v>
      </c>
      <c r="BY67" s="55">
        <f t="shared" si="20"/>
        <v>29896.279824851856</v>
      </c>
      <c r="BZ67" s="55">
        <f t="shared" si="20"/>
        <v>30577.655413153872</v>
      </c>
      <c r="CA67" s="55">
        <f t="shared" si="20"/>
        <v>31103.894679912839</v>
      </c>
      <c r="CB67" s="55">
        <f t="shared" si="20"/>
        <v>31725.87320054782</v>
      </c>
      <c r="CC67" s="55">
        <f t="shared" si="20"/>
        <v>32360.28930445373</v>
      </c>
      <c r="CD67" s="55">
        <f t="shared" si="20"/>
        <v>33097.822913706252</v>
      </c>
      <c r="CE67" s="55">
        <f t="shared" si="20"/>
        <v>33667.434083238019</v>
      </c>
      <c r="CF67" s="55">
        <f t="shared" si="20"/>
        <v>34340.675201759172</v>
      </c>
      <c r="CG67" s="55">
        <f t="shared" si="20"/>
        <v>35027.378991731537</v>
      </c>
      <c r="CH67" s="55">
        <f t="shared" si="20"/>
        <v>35825.699087308414</v>
      </c>
      <c r="CI67" s="55">
        <f t="shared" si="20"/>
        <v>36442.256811048137</v>
      </c>
      <c r="CJ67" s="55">
        <f t="shared" si="20"/>
        <v>37170.98551892196</v>
      </c>
      <c r="CK67" s="55">
        <f t="shared" si="20"/>
        <v>37914.286472758278</v>
      </c>
      <c r="CL67" s="55">
        <f t="shared" si="20"/>
        <v>38672.451070919909</v>
      </c>
      <c r="CM67" s="55">
        <f t="shared" si="20"/>
        <v>39445.776538805891</v>
      </c>
      <c r="CN67" s="55">
        <f t="shared" si="20"/>
        <v>40234.566045373678</v>
      </c>
      <c r="CO67" s="55">
        <f t="shared" si="20"/>
        <v>41039.128821991304</v>
      </c>
    </row>
    <row r="68" spans="1:211" outlineLevel="1" x14ac:dyDescent="0.2">
      <c r="B68" s="61"/>
      <c r="D68" s="39"/>
      <c r="E68" s="189" t="s">
        <v>215</v>
      </c>
      <c r="F68" s="189"/>
      <c r="G68" s="189"/>
      <c r="H68" s="191" t="s">
        <v>8</v>
      </c>
      <c r="I68" s="138">
        <f xml:space="preserve"> SUM( K68:CO68 )</f>
        <v>220613.15062689755</v>
      </c>
      <c r="J68" s="189"/>
      <c r="K68" s="138">
        <f t="shared" ref="K68:BV68" si="21" xml:space="preserve"> K26 + K61</f>
        <v>196.50000000000003</v>
      </c>
      <c r="L68" s="138">
        <f t="shared" si="21"/>
        <v>625.88333333333333</v>
      </c>
      <c r="M68" s="138">
        <f t="shared" si="21"/>
        <v>865.53599999999983</v>
      </c>
      <c r="N68" s="138">
        <f t="shared" si="21"/>
        <v>1021.5519999999997</v>
      </c>
      <c r="O68" s="138">
        <f t="shared" si="21"/>
        <v>1159.5359999999996</v>
      </c>
      <c r="P68" s="138">
        <f t="shared" si="21"/>
        <v>1179.92</v>
      </c>
      <c r="Q68" s="138">
        <f t="shared" si="21"/>
        <v>1201.0879999999997</v>
      </c>
      <c r="R68" s="138">
        <f t="shared" si="21"/>
        <v>1223.8239999999998</v>
      </c>
      <c r="S68" s="138">
        <f t="shared" si="21"/>
        <v>1248.1279999999999</v>
      </c>
      <c r="T68" s="138">
        <f t="shared" si="21"/>
        <v>1273.0865723907577</v>
      </c>
      <c r="U68" s="138">
        <f t="shared" si="21"/>
        <v>1298.5442364898861</v>
      </c>
      <c r="V68" s="138">
        <f t="shared" si="21"/>
        <v>1324.5109725370178</v>
      </c>
      <c r="W68" s="138">
        <f t="shared" si="21"/>
        <v>1350.9969603446932</v>
      </c>
      <c r="X68" s="138">
        <f t="shared" si="21"/>
        <v>1378.0125832891802</v>
      </c>
      <c r="Y68" s="138">
        <f t="shared" si="21"/>
        <v>1405.5684323810995</v>
      </c>
      <c r="Z68" s="138">
        <f t="shared" si="21"/>
        <v>1433.6753104174441</v>
      </c>
      <c r="AA68" s="138">
        <f t="shared" si="21"/>
        <v>1462.3442362166381</v>
      </c>
      <c r="AB68" s="138">
        <f t="shared" si="21"/>
        <v>1491.5864489382664</v>
      </c>
      <c r="AC68" s="138">
        <f t="shared" si="21"/>
        <v>1521.4134124891996</v>
      </c>
      <c r="AD68" s="138">
        <f t="shared" si="21"/>
        <v>1551.8368200178202</v>
      </c>
      <c r="AE68" s="138">
        <f t="shared" si="21"/>
        <v>1582.8685984981187</v>
      </c>
      <c r="AF68" s="138">
        <f t="shared" si="21"/>
        <v>1614.5209134054621</v>
      </c>
      <c r="AG68" s="138">
        <f t="shared" si="21"/>
        <v>1646.806173485857</v>
      </c>
      <c r="AH68" s="138">
        <f t="shared" si="21"/>
        <v>1679.7370356205849</v>
      </c>
      <c r="AI68" s="138">
        <f t="shared" si="21"/>
        <v>1713.3264097881167</v>
      </c>
      <c r="AJ68" s="138">
        <f t="shared" si="21"/>
        <v>1747.5874641252478</v>
      </c>
      <c r="AK68" s="138">
        <f t="shared" si="21"/>
        <v>1782.5336300894357</v>
      </c>
      <c r="AL68" s="138">
        <f t="shared" si="21"/>
        <v>1818.1786077243803</v>
      </c>
      <c r="AM68" s="138">
        <f t="shared" si="21"/>
        <v>1854.5363710308809</v>
      </c>
      <c r="AN68" s="138">
        <f t="shared" si="21"/>
        <v>1891.6211734451108</v>
      </c>
      <c r="AO68" s="138">
        <f t="shared" si="21"/>
        <v>1929.4475534264268</v>
      </c>
      <c r="AP68" s="138">
        <f t="shared" si="21"/>
        <v>1968.0303401569261</v>
      </c>
      <c r="AQ68" s="138">
        <f t="shared" si="21"/>
        <v>2007.384659354969</v>
      </c>
      <c r="AR68" s="138">
        <f t="shared" si="21"/>
        <v>2047.5259392049584</v>
      </c>
      <c r="AS68" s="138">
        <f t="shared" si="21"/>
        <v>2088.4699164056956</v>
      </c>
      <c r="AT68" s="138">
        <f t="shared" si="21"/>
        <v>2130.2326423396794</v>
      </c>
      <c r="AU68" s="138">
        <f t="shared" si="21"/>
        <v>2172.8304893657787</v>
      </c>
      <c r="AV68" s="138">
        <f t="shared" si="21"/>
        <v>2216.2801572377289</v>
      </c>
      <c r="AW68" s="138">
        <f t="shared" si="21"/>
        <v>2260.5986796509897</v>
      </c>
      <c r="AX68" s="138">
        <f t="shared" si="21"/>
        <v>2305.8034309205077</v>
      </c>
      <c r="AY68" s="138">
        <f t="shared" si="21"/>
        <v>2351.9121327920207</v>
      </c>
      <c r="AZ68" s="138">
        <f t="shared" si="21"/>
        <v>2398.9428613895611</v>
      </c>
      <c r="BA68" s="138">
        <f t="shared" si="21"/>
        <v>2446.9140543018921</v>
      </c>
      <c r="BB68" s="138">
        <f t="shared" si="21"/>
        <v>2495.8445178106485</v>
      </c>
      <c r="BC68" s="138">
        <f t="shared" si="21"/>
        <v>2545.7534342630115</v>
      </c>
      <c r="BD68" s="138">
        <f t="shared" si="21"/>
        <v>2596.6603695918184</v>
      </c>
      <c r="BE68" s="138">
        <f t="shared" si="21"/>
        <v>2648.585280986058</v>
      </c>
      <c r="BF68" s="138">
        <f t="shared" si="21"/>
        <v>2701.5485247147353</v>
      </c>
      <c r="BG68" s="138">
        <f t="shared" si="21"/>
        <v>2755.5708641072006</v>
      </c>
      <c r="BH68" s="138">
        <f t="shared" si="21"/>
        <v>2810.673477693053</v>
      </c>
      <c r="BI68" s="138">
        <f t="shared" si="21"/>
        <v>2866.8779675048231</v>
      </c>
      <c r="BJ68" s="138">
        <f t="shared" si="21"/>
        <v>2924.2063675466757</v>
      </c>
      <c r="BK68" s="138">
        <f t="shared" si="21"/>
        <v>2982.6811524324639</v>
      </c>
      <c r="BL68" s="138">
        <f t="shared" si="21"/>
        <v>3042.325246196513</v>
      </c>
      <c r="BM68" s="138">
        <f t="shared" si="21"/>
        <v>3103.1620312805958</v>
      </c>
      <c r="BN68" s="138">
        <f t="shared" si="21"/>
        <v>3165.2153577006166</v>
      </c>
      <c r="BO68" s="138">
        <f t="shared" si="21"/>
        <v>3228.5095523966015</v>
      </c>
      <c r="BP68" s="138">
        <f t="shared" si="21"/>
        <v>3293.0694287696529</v>
      </c>
      <c r="BQ68" s="138">
        <f t="shared" si="21"/>
        <v>3358.9202964096207</v>
      </c>
      <c r="BR68" s="138">
        <f t="shared" si="21"/>
        <v>3426.087971017294</v>
      </c>
      <c r="BS68" s="138">
        <f t="shared" si="21"/>
        <v>3494.5987845249956</v>
      </c>
      <c r="BT68" s="138">
        <f t="shared" si="21"/>
        <v>3564.4795954195674</v>
      </c>
      <c r="BU68" s="138">
        <f t="shared" si="21"/>
        <v>3635.7577992717852</v>
      </c>
      <c r="BV68" s="138">
        <f t="shared" si="21"/>
        <v>3708.4613394763069</v>
      </c>
      <c r="BW68" s="138">
        <f t="shared" ref="BW68:CO68" si="22" xml:space="preserve"> BW26 + BW61</f>
        <v>3782.6187182064086</v>
      </c>
      <c r="BX68" s="138">
        <f t="shared" si="22"/>
        <v>3858.2590075877793</v>
      </c>
      <c r="BY68" s="138">
        <f t="shared" si="22"/>
        <v>3935.4118610957312</v>
      </c>
      <c r="BZ68" s="138">
        <f t="shared" si="22"/>
        <v>4014.1075251803472</v>
      </c>
      <c r="CA68" s="138">
        <f t="shared" si="22"/>
        <v>4094.3768511240823</v>
      </c>
      <c r="CB68" s="138">
        <f t="shared" si="22"/>
        <v>4176.2513071364638</v>
      </c>
      <c r="CC68" s="138">
        <f t="shared" si="22"/>
        <v>4259.7629906906841</v>
      </c>
      <c r="CD68" s="138">
        <f t="shared" si="22"/>
        <v>4344.9446411068493</v>
      </c>
      <c r="CE68" s="138">
        <f t="shared" si="22"/>
        <v>4431.8296523868612</v>
      </c>
      <c r="CF68" s="138">
        <f t="shared" si="22"/>
        <v>4520.4520863059834</v>
      </c>
      <c r="CG68" s="138">
        <f t="shared" si="22"/>
        <v>4610.8466857661524</v>
      </c>
      <c r="CH68" s="138">
        <f t="shared" si="22"/>
        <v>4703.048888416346</v>
      </c>
      <c r="CI68" s="138">
        <f t="shared" si="22"/>
        <v>4797.0948405453046</v>
      </c>
      <c r="CJ68" s="138">
        <f t="shared" si="22"/>
        <v>4893.0214112520598</v>
      </c>
      <c r="CK68" s="138">
        <f t="shared" si="22"/>
        <v>4990.8662068998319</v>
      </c>
      <c r="CL68" s="138">
        <f t="shared" si="22"/>
        <v>5090.6675858589588</v>
      </c>
      <c r="CM68" s="138">
        <f t="shared" si="22"/>
        <v>5192.4646735446322</v>
      </c>
      <c r="CN68" s="138">
        <f t="shared" si="22"/>
        <v>5296.2973777553507</v>
      </c>
      <c r="CO68" s="138">
        <f t="shared" si="22"/>
        <v>5402.2064043180826</v>
      </c>
    </row>
    <row r="69" spans="1:211" s="189" customFormat="1" outlineLevel="1" x14ac:dyDescent="0.2">
      <c r="A69" s="187"/>
      <c r="B69" s="188"/>
      <c r="D69" s="190"/>
      <c r="E69" s="189" t="s">
        <v>411</v>
      </c>
      <c r="H69" s="191" t="s">
        <v>8</v>
      </c>
      <c r="I69" s="192">
        <f xml:space="preserve"> SUM( K69:CO69 )</f>
        <v>1916203.9039128842</v>
      </c>
      <c r="K69" s="192">
        <f>SUM(K67:K68)</f>
        <v>3441.5115000499427</v>
      </c>
      <c r="L69" s="192">
        <f t="shared" ref="L69:BW69" si="23">SUM(L67:L68)</f>
        <v>11561.582778454343</v>
      </c>
      <c r="M69" s="192">
        <f t="shared" si="23"/>
        <v>12149.610619213059</v>
      </c>
      <c r="N69" s="192">
        <f t="shared" si="23"/>
        <v>12202.559964466163</v>
      </c>
      <c r="O69" s="192">
        <f t="shared" si="23"/>
        <v>11674.960259997501</v>
      </c>
      <c r="P69" s="192">
        <f t="shared" si="23"/>
        <v>10715.494643203092</v>
      </c>
      <c r="Q69" s="192">
        <f t="shared" si="23"/>
        <v>10556.353072957198</v>
      </c>
      <c r="R69" s="192">
        <f t="shared" si="23"/>
        <v>10648.660245785033</v>
      </c>
      <c r="S69" s="192">
        <f t="shared" si="23"/>
        <v>10729.825281575835</v>
      </c>
      <c r="T69" s="192">
        <f t="shared" si="23"/>
        <v>10944.387506788624</v>
      </c>
      <c r="U69" s="192">
        <f t="shared" si="23"/>
        <v>11163.240291006825</v>
      </c>
      <c r="V69" s="192">
        <f t="shared" si="23"/>
        <v>11414.036441179916</v>
      </c>
      <c r="W69" s="192">
        <f t="shared" si="23"/>
        <v>11614.16244202405</v>
      </c>
      <c r="X69" s="192">
        <f t="shared" si="23"/>
        <v>11846.408585101746</v>
      </c>
      <c r="Y69" s="192">
        <f t="shared" si="23"/>
        <v>12083.298909044292</v>
      </c>
      <c r="Z69" s="192">
        <f t="shared" si="23"/>
        <v>12354.765326390901</v>
      </c>
      <c r="AA69" s="192">
        <f t="shared" si="23"/>
        <v>12571.385431721737</v>
      </c>
      <c r="AB69" s="192">
        <f t="shared" si="23"/>
        <v>12822.772976388425</v>
      </c>
      <c r="AC69" s="192">
        <f t="shared" si="23"/>
        <v>13079.18746879741</v>
      </c>
      <c r="AD69" s="192">
        <f t="shared" si="23"/>
        <v>13373.027767765903</v>
      </c>
      <c r="AE69" s="192">
        <f t="shared" si="23"/>
        <v>13607.501398556578</v>
      </c>
      <c r="AF69" s="192">
        <f t="shared" si="23"/>
        <v>13879.607952302036</v>
      </c>
      <c r="AG69" s="192">
        <f t="shared" si="23"/>
        <v>14157.155767776789</v>
      </c>
      <c r="AH69" s="192">
        <f t="shared" si="23"/>
        <v>14475.21397233049</v>
      </c>
      <c r="AI69" s="192">
        <f t="shared" si="23"/>
        <v>14729.012591125345</v>
      </c>
      <c r="AJ69" s="192">
        <f t="shared" si="23"/>
        <v>15023.54578563744</v>
      </c>
      <c r="AK69" s="192">
        <f t="shared" si="23"/>
        <v>15323.9687030439</v>
      </c>
      <c r="AL69" s="192">
        <f t="shared" si="23"/>
        <v>15668.240819016575</v>
      </c>
      <c r="AM69" s="192">
        <f t="shared" si="23"/>
        <v>15942.95716424041</v>
      </c>
      <c r="AN69" s="192">
        <f t="shared" si="23"/>
        <v>16261.765371817237</v>
      </c>
      <c r="AO69" s="192">
        <f t="shared" si="23"/>
        <v>16586.94872499417</v>
      </c>
      <c r="AP69" s="192">
        <f t="shared" si="23"/>
        <v>16959.595266222728</v>
      </c>
      <c r="AQ69" s="192">
        <f t="shared" si="23"/>
        <v>17256.95334756888</v>
      </c>
      <c r="AR69" s="192">
        <f t="shared" si="23"/>
        <v>17602.037280762612</v>
      </c>
      <c r="AS69" s="192">
        <f t="shared" si="23"/>
        <v>17954.021790121216</v>
      </c>
      <c r="AT69" s="192">
        <f t="shared" si="23"/>
        <v>18357.381336964765</v>
      </c>
      <c r="AU69" s="192">
        <f t="shared" si="23"/>
        <v>18679.247254589056</v>
      </c>
      <c r="AV69" s="192">
        <f t="shared" si="23"/>
        <v>19052.77252187617</v>
      </c>
      <c r="AW69" s="192">
        <f t="shared" si="23"/>
        <v>19433.767101143592</v>
      </c>
      <c r="AX69" s="192">
        <f t="shared" si="23"/>
        <v>19870.370976476603</v>
      </c>
      <c r="AY69" s="192">
        <f t="shared" si="23"/>
        <v>20218.764631894144</v>
      </c>
      <c r="AZ69" s="192">
        <f t="shared" si="23"/>
        <v>20623.075328166338</v>
      </c>
      <c r="BA69" s="192">
        <f t="shared" si="23"/>
        <v>21035.470946643032</v>
      </c>
      <c r="BB69" s="192">
        <f t="shared" si="23"/>
        <v>21508.059101423329</v>
      </c>
      <c r="BC69" s="192">
        <f t="shared" si="23"/>
        <v>21885.166873600923</v>
      </c>
      <c r="BD69" s="192">
        <f t="shared" si="23"/>
        <v>22322.800290765328</v>
      </c>
      <c r="BE69" s="192">
        <f t="shared" si="23"/>
        <v>22769.18497809027</v>
      </c>
      <c r="BF69" s="192">
        <f t="shared" si="23"/>
        <v>23280.723186193187</v>
      </c>
      <c r="BG69" s="192">
        <f t="shared" si="23"/>
        <v>23688.911652387589</v>
      </c>
      <c r="BH69" s="192">
        <f t="shared" si="23"/>
        <v>24162.614202393983</v>
      </c>
      <c r="BI69" s="192">
        <f t="shared" si="23"/>
        <v>24645.789289981476</v>
      </c>
      <c r="BJ69" s="192">
        <f t="shared" si="23"/>
        <v>25199.48776020826</v>
      </c>
      <c r="BK69" s="192">
        <f t="shared" si="23"/>
        <v>25641.31854765665</v>
      </c>
      <c r="BL69" s="192">
        <f t="shared" si="23"/>
        <v>26154.062997878242</v>
      </c>
      <c r="BM69" s="192">
        <f t="shared" si="23"/>
        <v>26677.060698951362</v>
      </c>
      <c r="BN69" s="192">
        <f t="shared" si="23"/>
        <v>27276.394221013114</v>
      </c>
      <c r="BO69" s="192">
        <f t="shared" si="23"/>
        <v>27754.640082679136</v>
      </c>
      <c r="BP69" s="192">
        <f t="shared" si="23"/>
        <v>28309.644211809304</v>
      </c>
      <c r="BQ69" s="192">
        <f t="shared" si="23"/>
        <v>28875.746650354893</v>
      </c>
      <c r="BR69" s="192">
        <f t="shared" si="23"/>
        <v>29524.476401260341</v>
      </c>
      <c r="BS69" s="192">
        <f t="shared" si="23"/>
        <v>30042.138616520489</v>
      </c>
      <c r="BT69" s="192">
        <f t="shared" si="23"/>
        <v>30642.885408062386</v>
      </c>
      <c r="BU69" s="192">
        <f t="shared" si="23"/>
        <v>31255.645216126009</v>
      </c>
      <c r="BV69" s="192">
        <f t="shared" si="23"/>
        <v>31957.84236382115</v>
      </c>
      <c r="BW69" s="192">
        <f t="shared" si="23"/>
        <v>32518.169573291445</v>
      </c>
      <c r="BX69" s="192">
        <f t="shared" ref="BX69:CO69" si="24">SUM(BX67:BX68)</f>
        <v>33168.429073366715</v>
      </c>
      <c r="BY69" s="192">
        <f t="shared" si="24"/>
        <v>33831.69168594759</v>
      </c>
      <c r="BZ69" s="192">
        <f t="shared" si="24"/>
        <v>34591.762938334221</v>
      </c>
      <c r="CA69" s="192">
        <f t="shared" si="24"/>
        <v>35198.271531036924</v>
      </c>
      <c r="CB69" s="192">
        <f t="shared" si="24"/>
        <v>35902.124507684282</v>
      </c>
      <c r="CC69" s="192">
        <f t="shared" si="24"/>
        <v>36620.052295144415</v>
      </c>
      <c r="CD69" s="192">
        <f t="shared" si="24"/>
        <v>37442.767554813101</v>
      </c>
      <c r="CE69" s="192">
        <f t="shared" si="24"/>
        <v>38099.263735624882</v>
      </c>
      <c r="CF69" s="192">
        <f t="shared" si="24"/>
        <v>38861.127288065152</v>
      </c>
      <c r="CG69" s="192">
        <f t="shared" si="24"/>
        <v>39638.225677497692</v>
      </c>
      <c r="CH69" s="192">
        <f t="shared" si="24"/>
        <v>40528.747975724764</v>
      </c>
      <c r="CI69" s="192">
        <f t="shared" si="24"/>
        <v>41239.351651593439</v>
      </c>
      <c r="CJ69" s="192">
        <f t="shared" si="24"/>
        <v>42064.006930174022</v>
      </c>
      <c r="CK69" s="192">
        <f t="shared" si="24"/>
        <v>42905.152679658109</v>
      </c>
      <c r="CL69" s="192">
        <f t="shared" si="24"/>
        <v>43763.118656778868</v>
      </c>
      <c r="CM69" s="192">
        <f t="shared" si="24"/>
        <v>44638.24121235052</v>
      </c>
      <c r="CN69" s="192">
        <f t="shared" si="24"/>
        <v>45530.863423129027</v>
      </c>
      <c r="CO69" s="192">
        <f t="shared" si="24"/>
        <v>46441.335226309384</v>
      </c>
    </row>
    <row r="70" spans="1:211" outlineLevel="1" x14ac:dyDescent="0.2">
      <c r="B70" s="61"/>
      <c r="D70" s="39"/>
      <c r="H70" s="163"/>
      <c r="I70" s="78"/>
    </row>
    <row r="71" spans="1:211" outlineLevel="1" x14ac:dyDescent="0.2">
      <c r="B71" s="61" t="s">
        <v>288</v>
      </c>
      <c r="D71" s="39"/>
      <c r="H71" s="163"/>
      <c r="I71" s="78"/>
    </row>
    <row r="72" spans="1:211" outlineLevel="2" x14ac:dyDescent="0.2">
      <c r="B72" s="61"/>
      <c r="D72" s="39"/>
      <c r="E72" s="18" t="str">
        <f>InpS!E19</f>
        <v>Meter under-registration (manufacturer)</v>
      </c>
      <c r="F72" s="18">
        <f>InpS!F19</f>
        <v>0</v>
      </c>
      <c r="G72" s="60">
        <f>InpS!G19</f>
        <v>0.01</v>
      </c>
      <c r="H72" s="80" t="str">
        <f>InpS!H19</f>
        <v>%</v>
      </c>
      <c r="I72" s="78"/>
    </row>
    <row r="73" spans="1:211" outlineLevel="2" x14ac:dyDescent="0.2">
      <c r="B73" s="61"/>
      <c r="D73" s="39"/>
      <c r="E73" s="18" t="str">
        <f>InpS!E20</f>
        <v>Meter under-registration (normal)</v>
      </c>
      <c r="F73" s="18">
        <f>InpS!F20</f>
        <v>0</v>
      </c>
      <c r="G73" s="60">
        <f>InpS!G20</f>
        <v>7.3731808835605719E-2</v>
      </c>
      <c r="H73" s="80" t="str">
        <f>InpS!H20</f>
        <v>%</v>
      </c>
      <c r="I73" s="78"/>
    </row>
    <row r="74" spans="1:211" s="82" customFormat="1" outlineLevel="2" x14ac:dyDescent="0.2">
      <c r="A74" s="102"/>
      <c r="B74" s="103"/>
      <c r="D74" s="44"/>
      <c r="E74" s="45" t="str">
        <f xml:space="preserve"> UserInput!E11</f>
        <v>Fewer than 10 plots - no boundary meter</v>
      </c>
      <c r="F74" s="45"/>
      <c r="G74" s="19" t="b">
        <f xml:space="preserve"> UserInput!G11</f>
        <v>0</v>
      </c>
      <c r="H74" s="239" t="str">
        <f xml:space="preserve"> UserInput!H11</f>
        <v>Boolean</v>
      </c>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79"/>
      <c r="BR74" s="179"/>
      <c r="BS74" s="179"/>
      <c r="BT74" s="179"/>
      <c r="BU74" s="179"/>
      <c r="BV74" s="179"/>
      <c r="BW74" s="179"/>
      <c r="BX74" s="179"/>
      <c r="BY74" s="179"/>
      <c r="BZ74" s="179"/>
      <c r="CA74" s="179"/>
      <c r="CB74" s="179"/>
      <c r="CC74" s="179"/>
      <c r="CD74" s="179"/>
      <c r="CE74" s="179"/>
      <c r="CF74" s="179"/>
      <c r="CG74" s="179"/>
      <c r="CH74" s="179"/>
      <c r="CI74" s="179"/>
      <c r="CJ74" s="179"/>
      <c r="CK74" s="179"/>
      <c r="CL74" s="179"/>
      <c r="CM74" s="179"/>
      <c r="CN74" s="179"/>
      <c r="CO74" s="179"/>
    </row>
    <row r="75" spans="1:211" outlineLevel="2" x14ac:dyDescent="0.2">
      <c r="B75" s="61"/>
      <c r="D75" s="39"/>
      <c r="E75" s="18" t="str">
        <f>InpC!E40</f>
        <v>Consumer Meters</v>
      </c>
      <c r="F75" s="18">
        <f>InpC!F40</f>
        <v>0</v>
      </c>
      <c r="G75" s="19">
        <f>InpC!G40</f>
        <v>15</v>
      </c>
      <c r="H75" s="80" t="str">
        <f>InpC!H40</f>
        <v>Years</v>
      </c>
      <c r="I75" s="78"/>
      <c r="K75" s="55">
        <f xml:space="preserve"> IF( J75 = "", $G75, ( J75 + 1 ) )</f>
        <v>15</v>
      </c>
      <c r="L75" s="55">
        <f t="shared" ref="L75:BW75" si="25" xml:space="preserve"> IF( K75 = "", $G75, ( K75 + 1 ) )</f>
        <v>16</v>
      </c>
      <c r="M75" s="55">
        <f t="shared" si="25"/>
        <v>17</v>
      </c>
      <c r="N75" s="55">
        <f t="shared" si="25"/>
        <v>18</v>
      </c>
      <c r="O75" s="55">
        <f t="shared" si="25"/>
        <v>19</v>
      </c>
      <c r="P75" s="55">
        <f t="shared" si="25"/>
        <v>20</v>
      </c>
      <c r="Q75" s="55">
        <f t="shared" si="25"/>
        <v>21</v>
      </c>
      <c r="R75" s="55">
        <f t="shared" si="25"/>
        <v>22</v>
      </c>
      <c r="S75" s="55">
        <f t="shared" si="25"/>
        <v>23</v>
      </c>
      <c r="T75" s="55">
        <f t="shared" si="25"/>
        <v>24</v>
      </c>
      <c r="U75" s="55">
        <f t="shared" si="25"/>
        <v>25</v>
      </c>
      <c r="V75" s="55">
        <f t="shared" si="25"/>
        <v>26</v>
      </c>
      <c r="W75" s="55">
        <f t="shared" si="25"/>
        <v>27</v>
      </c>
      <c r="X75" s="55">
        <f t="shared" si="25"/>
        <v>28</v>
      </c>
      <c r="Y75" s="55">
        <f t="shared" si="25"/>
        <v>29</v>
      </c>
      <c r="Z75" s="55">
        <f t="shared" si="25"/>
        <v>30</v>
      </c>
      <c r="AA75" s="55">
        <f t="shared" si="25"/>
        <v>31</v>
      </c>
      <c r="AB75" s="55">
        <f t="shared" si="25"/>
        <v>32</v>
      </c>
      <c r="AC75" s="55">
        <f t="shared" si="25"/>
        <v>33</v>
      </c>
      <c r="AD75" s="55">
        <f t="shared" si="25"/>
        <v>34</v>
      </c>
      <c r="AE75" s="55">
        <f t="shared" si="25"/>
        <v>35</v>
      </c>
      <c r="AF75" s="55">
        <f t="shared" si="25"/>
        <v>36</v>
      </c>
      <c r="AG75" s="55">
        <f t="shared" si="25"/>
        <v>37</v>
      </c>
      <c r="AH75" s="55">
        <f t="shared" si="25"/>
        <v>38</v>
      </c>
      <c r="AI75" s="55">
        <f t="shared" si="25"/>
        <v>39</v>
      </c>
      <c r="AJ75" s="55">
        <f t="shared" si="25"/>
        <v>40</v>
      </c>
      <c r="AK75" s="55">
        <f t="shared" si="25"/>
        <v>41</v>
      </c>
      <c r="AL75" s="55">
        <f t="shared" si="25"/>
        <v>42</v>
      </c>
      <c r="AM75" s="55">
        <f t="shared" si="25"/>
        <v>43</v>
      </c>
      <c r="AN75" s="55">
        <f t="shared" si="25"/>
        <v>44</v>
      </c>
      <c r="AO75" s="55">
        <f t="shared" si="25"/>
        <v>45</v>
      </c>
      <c r="AP75" s="55">
        <f t="shared" si="25"/>
        <v>46</v>
      </c>
      <c r="AQ75" s="55">
        <f t="shared" si="25"/>
        <v>47</v>
      </c>
      <c r="AR75" s="55">
        <f t="shared" si="25"/>
        <v>48</v>
      </c>
      <c r="AS75" s="55">
        <f t="shared" si="25"/>
        <v>49</v>
      </c>
      <c r="AT75" s="55">
        <f t="shared" si="25"/>
        <v>50</v>
      </c>
      <c r="AU75" s="55">
        <f t="shared" si="25"/>
        <v>51</v>
      </c>
      <c r="AV75" s="55">
        <f t="shared" si="25"/>
        <v>52</v>
      </c>
      <c r="AW75" s="55">
        <f t="shared" si="25"/>
        <v>53</v>
      </c>
      <c r="AX75" s="55">
        <f t="shared" si="25"/>
        <v>54</v>
      </c>
      <c r="AY75" s="55">
        <f t="shared" si="25"/>
        <v>55</v>
      </c>
      <c r="AZ75" s="55">
        <f t="shared" si="25"/>
        <v>56</v>
      </c>
      <c r="BA75" s="55">
        <f t="shared" si="25"/>
        <v>57</v>
      </c>
      <c r="BB75" s="55">
        <f t="shared" si="25"/>
        <v>58</v>
      </c>
      <c r="BC75" s="55">
        <f t="shared" si="25"/>
        <v>59</v>
      </c>
      <c r="BD75" s="55">
        <f t="shared" si="25"/>
        <v>60</v>
      </c>
      <c r="BE75" s="55">
        <f t="shared" si="25"/>
        <v>61</v>
      </c>
      <c r="BF75" s="55">
        <f t="shared" si="25"/>
        <v>62</v>
      </c>
      <c r="BG75" s="55">
        <f t="shared" si="25"/>
        <v>63</v>
      </c>
      <c r="BH75" s="55">
        <f t="shared" si="25"/>
        <v>64</v>
      </c>
      <c r="BI75" s="55">
        <f t="shared" si="25"/>
        <v>65</v>
      </c>
      <c r="BJ75" s="55">
        <f t="shared" si="25"/>
        <v>66</v>
      </c>
      <c r="BK75" s="55">
        <f t="shared" si="25"/>
        <v>67</v>
      </c>
      <c r="BL75" s="55">
        <f t="shared" si="25"/>
        <v>68</v>
      </c>
      <c r="BM75" s="55">
        <f t="shared" si="25"/>
        <v>69</v>
      </c>
      <c r="BN75" s="55">
        <f t="shared" si="25"/>
        <v>70</v>
      </c>
      <c r="BO75" s="55">
        <f t="shared" si="25"/>
        <v>71</v>
      </c>
      <c r="BP75" s="55">
        <f t="shared" si="25"/>
        <v>72</v>
      </c>
      <c r="BQ75" s="55">
        <f t="shared" si="25"/>
        <v>73</v>
      </c>
      <c r="BR75" s="55">
        <f t="shared" si="25"/>
        <v>74</v>
      </c>
      <c r="BS75" s="55">
        <f t="shared" si="25"/>
        <v>75</v>
      </c>
      <c r="BT75" s="55">
        <f t="shared" si="25"/>
        <v>76</v>
      </c>
      <c r="BU75" s="55">
        <f t="shared" si="25"/>
        <v>77</v>
      </c>
      <c r="BV75" s="55">
        <f t="shared" si="25"/>
        <v>78</v>
      </c>
      <c r="BW75" s="55">
        <f t="shared" si="25"/>
        <v>79</v>
      </c>
      <c r="BX75" s="55">
        <f t="shared" ref="BX75:CO75" si="26" xml:space="preserve"> IF( BW75 = "", $G75, ( BW75 + 1 ) )</f>
        <v>80</v>
      </c>
      <c r="BY75" s="55">
        <f t="shared" si="26"/>
        <v>81</v>
      </c>
      <c r="BZ75" s="55">
        <f t="shared" si="26"/>
        <v>82</v>
      </c>
      <c r="CA75" s="55">
        <f t="shared" si="26"/>
        <v>83</v>
      </c>
      <c r="CB75" s="55">
        <f t="shared" si="26"/>
        <v>84</v>
      </c>
      <c r="CC75" s="55">
        <f t="shared" si="26"/>
        <v>85</v>
      </c>
      <c r="CD75" s="55">
        <f t="shared" si="26"/>
        <v>86</v>
      </c>
      <c r="CE75" s="55">
        <f t="shared" si="26"/>
        <v>87</v>
      </c>
      <c r="CF75" s="55">
        <f t="shared" si="26"/>
        <v>88</v>
      </c>
      <c r="CG75" s="55">
        <f t="shared" si="26"/>
        <v>89</v>
      </c>
      <c r="CH75" s="55">
        <f t="shared" si="26"/>
        <v>90</v>
      </c>
      <c r="CI75" s="55">
        <f t="shared" si="26"/>
        <v>91</v>
      </c>
      <c r="CJ75" s="55">
        <f t="shared" si="26"/>
        <v>92</v>
      </c>
      <c r="CK75" s="55">
        <f t="shared" si="26"/>
        <v>93</v>
      </c>
      <c r="CL75" s="55">
        <f t="shared" si="26"/>
        <v>94</v>
      </c>
      <c r="CM75" s="55">
        <f t="shared" si="26"/>
        <v>95</v>
      </c>
      <c r="CN75" s="55">
        <f t="shared" si="26"/>
        <v>96</v>
      </c>
      <c r="CO75" s="55">
        <f t="shared" si="26"/>
        <v>97</v>
      </c>
    </row>
    <row r="76" spans="1:211" ht="3.75" customHeight="1" outlineLevel="2" x14ac:dyDescent="0.2">
      <c r="B76" s="61"/>
      <c r="D76" s="39"/>
      <c r="H76" s="163"/>
      <c r="I76" s="78"/>
    </row>
    <row r="77" spans="1:211" s="20" customFormat="1" outlineLevel="2" x14ac:dyDescent="0.2">
      <c r="E77" s="261" t="str">
        <f xml:space="preserve"> InpS!E21</f>
        <v>Distribution losses (leakage)</v>
      </c>
      <c r="H77" s="80" t="str">
        <f xml:space="preserve"> InpS!H21</f>
        <v>%</v>
      </c>
      <c r="K77" s="307">
        <f xml:space="preserve"> InpS!K21 * ( 1 - $G$74 )</f>
        <v>0</v>
      </c>
      <c r="L77" s="307">
        <f xml:space="preserve"> InpS!L21 * ( 1 - $G$74 )</f>
        <v>8.7278201966675267E-3</v>
      </c>
      <c r="M77" s="307">
        <f xml:space="preserve"> InpS!M21 * ( 1 - $G$74 )</f>
        <v>1.7455640393335053E-2</v>
      </c>
      <c r="N77" s="307">
        <f xml:space="preserve"> InpS!N21 * ( 1 - $G$74 )</f>
        <v>2.6183460590002577E-2</v>
      </c>
      <c r="O77" s="307">
        <f xml:space="preserve"> InpS!O21 * ( 1 - $G$74 )</f>
        <v>3.4911280786670107E-2</v>
      </c>
      <c r="P77" s="307">
        <f xml:space="preserve"> InpS!P21 * ( 1 - $G$74 )</f>
        <v>4.3639100983337627E-2</v>
      </c>
      <c r="Q77" s="307">
        <f xml:space="preserve"> InpS!Q21 * ( 1 - $G$74 )</f>
        <v>5.2366921180005153E-2</v>
      </c>
      <c r="R77" s="307">
        <f xml:space="preserve"> InpS!R21 * ( 1 - $G$74 )</f>
        <v>6.109474137667268E-2</v>
      </c>
      <c r="S77" s="307">
        <f xml:space="preserve"> InpS!S21 * ( 1 - $G$74 )</f>
        <v>6.9822561573340214E-2</v>
      </c>
      <c r="T77" s="307">
        <f xml:space="preserve"> InpS!T21 * ( 1 - $G$74 )</f>
        <v>7.8019779815666573E-2</v>
      </c>
      <c r="U77" s="307">
        <f xml:space="preserve"> InpS!U21 * ( 1 - $G$74 )</f>
        <v>7.8550381770007741E-2</v>
      </c>
      <c r="V77" s="307">
        <f xml:space="preserve"> InpS!V21 * ( 1 - $G$74 )</f>
        <v>7.9080983724348894E-2</v>
      </c>
      <c r="W77" s="307">
        <f xml:space="preserve"> InpS!W21 * ( 1 - $G$74 )</f>
        <v>7.9611585678690061E-2</v>
      </c>
      <c r="X77" s="307">
        <f xml:space="preserve"> InpS!X21 * ( 1 - $G$74 )</f>
        <v>8.0142187633031228E-2</v>
      </c>
      <c r="Y77" s="307">
        <f xml:space="preserve"> InpS!Y21 * ( 1 - $G$74 )</f>
        <v>8.0672789587372382E-2</v>
      </c>
      <c r="Z77" s="307">
        <f xml:space="preserve"> InpS!Z21 * ( 1 - $G$74 )</f>
        <v>8.1203391541713535E-2</v>
      </c>
      <c r="AA77" s="307">
        <f xml:space="preserve"> InpS!AA21 * ( 1 - $G$74 )</f>
        <v>8.1733993496054688E-2</v>
      </c>
      <c r="AB77" s="307">
        <f xml:space="preserve"> InpS!AB21 * ( 1 - $G$74 )</f>
        <v>8.2264595450395855E-2</v>
      </c>
      <c r="AC77" s="307">
        <f xml:space="preserve"> InpS!AC21 * ( 1 - $G$74 )</f>
        <v>8.2795197404736995E-2</v>
      </c>
      <c r="AD77" s="307">
        <f xml:space="preserve"> InpS!AD21 * ( 1 - $G$74 )</f>
        <v>8.3325799359078162E-2</v>
      </c>
      <c r="AE77" s="307">
        <f xml:space="preserve"> InpS!AE21 * ( 1 - $G$74 )</f>
        <v>8.3856401313419315E-2</v>
      </c>
      <c r="AF77" s="307">
        <f xml:space="preserve"> InpS!AF21 * ( 1 - $G$74 )</f>
        <v>8.4387003267760483E-2</v>
      </c>
      <c r="AG77" s="307">
        <f xml:space="preserve"> InpS!AG21 * ( 1 - $G$74 )</f>
        <v>8.491760522210165E-2</v>
      </c>
      <c r="AH77" s="307">
        <f xml:space="preserve"> InpS!AH21 * ( 1 - $G$74 )</f>
        <v>8.5448207176442803E-2</v>
      </c>
      <c r="AI77" s="307">
        <f xml:space="preserve"> InpS!AI21 * ( 1 - $G$74 )</f>
        <v>8.597880913078397E-2</v>
      </c>
      <c r="AJ77" s="307">
        <f xml:space="preserve"> InpS!AJ21 * ( 1 - $G$74 )</f>
        <v>8.6509411085125124E-2</v>
      </c>
      <c r="AK77" s="307">
        <f xml:space="preserve"> InpS!AK21 * ( 1 - $G$74 )</f>
        <v>8.7040013039466277E-2</v>
      </c>
      <c r="AL77" s="307">
        <f xml:space="preserve"> InpS!AL21 * ( 1 - $G$74 )</f>
        <v>8.757061499380743E-2</v>
      </c>
      <c r="AM77" s="307">
        <f xml:space="preserve"> InpS!AM21 * ( 1 - $G$74 )</f>
        <v>8.8101216948148597E-2</v>
      </c>
      <c r="AN77" s="307">
        <f xml:space="preserve"> InpS!AN21 * ( 1 - $G$74 )</f>
        <v>8.8631818902489751E-2</v>
      </c>
      <c r="AO77" s="307">
        <f xml:space="preserve"> InpS!AO21 * ( 1 - $G$74 )</f>
        <v>8.9162420856830918E-2</v>
      </c>
      <c r="AP77" s="307">
        <f xml:space="preserve"> InpS!AP21 * ( 1 - $G$74 )</f>
        <v>8.9693022811172085E-2</v>
      </c>
      <c r="AQ77" s="307">
        <f xml:space="preserve"> InpS!AQ21 * ( 1 - $G$74 )</f>
        <v>9.0223624765513238E-2</v>
      </c>
      <c r="AR77" s="307">
        <f xml:space="preserve"> InpS!AR21 * ( 1 - $G$74 )</f>
        <v>9.0754226719854406E-2</v>
      </c>
      <c r="AS77" s="307">
        <f xml:space="preserve"> InpS!AS21 * ( 1 - $G$74 )</f>
        <v>9.1284828674195545E-2</v>
      </c>
      <c r="AT77" s="307">
        <f xml:space="preserve"> InpS!AT21 * ( 1 - $G$74 )</f>
        <v>9.1815430628536712E-2</v>
      </c>
      <c r="AU77" s="307">
        <f xml:space="preserve"> InpS!AU21 * ( 1 - $G$74 )</f>
        <v>9.2346032582877866E-2</v>
      </c>
      <c r="AV77" s="307">
        <f xml:space="preserve"> InpS!AV21 * ( 1 - $G$74 )</f>
        <v>9.2876634537219019E-2</v>
      </c>
      <c r="AW77" s="307">
        <f xml:space="preserve"> InpS!AW21 * ( 1 - $G$74 )</f>
        <v>9.3407236491560186E-2</v>
      </c>
      <c r="AX77" s="307">
        <f xml:space="preserve"> InpS!AX21 * ( 1 - $G$74 )</f>
        <v>9.3937838445901339E-2</v>
      </c>
      <c r="AY77" s="307">
        <f xml:space="preserve"> InpS!AY21 * ( 1 - $G$74 )</f>
        <v>9.4468440400242507E-2</v>
      </c>
      <c r="AZ77" s="307">
        <f xml:space="preserve"> InpS!AZ21 * ( 1 - $G$74 )</f>
        <v>9.499904235458366E-2</v>
      </c>
      <c r="BA77" s="307">
        <f xml:space="preserve"> InpS!BA21 * ( 1 - $G$74 )</f>
        <v>9.5529644308924827E-2</v>
      </c>
      <c r="BB77" s="307">
        <f xml:space="preserve"> InpS!BB21 * ( 1 - $G$74 )</f>
        <v>9.6060246263265994E-2</v>
      </c>
      <c r="BC77" s="307">
        <f xml:space="preserve"> InpS!BC21 * ( 1 - $G$74 )</f>
        <v>9.6590848217607148E-2</v>
      </c>
      <c r="BD77" s="307">
        <f xml:space="preserve"> InpS!BD21 * ( 1 - $G$74 )</f>
        <v>9.7121450171948287E-2</v>
      </c>
      <c r="BE77" s="307">
        <f xml:space="preserve"> InpS!BE21 * ( 1 - $G$74 )</f>
        <v>9.7652052126289468E-2</v>
      </c>
      <c r="BF77" s="307">
        <f xml:space="preserve"> InpS!BF21 * ( 1 - $G$74 )</f>
        <v>9.8182654080630621E-2</v>
      </c>
      <c r="BG77" s="307">
        <f xml:space="preserve"> InpS!BG21 * ( 1 - $G$74 )</f>
        <v>9.8713256034971761E-2</v>
      </c>
      <c r="BH77" s="307">
        <f xml:space="preserve"> InpS!BH21 * ( 1 - $G$74 )</f>
        <v>9.9243857989312942E-2</v>
      </c>
      <c r="BI77" s="307">
        <f xml:space="preserve"> InpS!BI21 * ( 1 - $G$74 )</f>
        <v>9.9774459943654095E-2</v>
      </c>
      <c r="BJ77" s="307">
        <f xml:space="preserve"> InpS!BJ21 * ( 1 - $G$74 )</f>
        <v>0.10030506189799526</v>
      </c>
      <c r="BK77" s="307">
        <f xml:space="preserve"> InpS!BK21 * ( 1 - $G$74 )</f>
        <v>0.10083566385233642</v>
      </c>
      <c r="BL77" s="307">
        <f xml:space="preserve"> InpS!BL21 * ( 1 - $G$74 )</f>
        <v>0.10136626580667757</v>
      </c>
      <c r="BM77" s="307">
        <f xml:space="preserve"> InpS!BM21 * ( 1 - $G$74 )</f>
        <v>0.10189686776101874</v>
      </c>
      <c r="BN77" s="307">
        <f xml:space="preserve"> InpS!BN21 * ( 1 - $G$74 )</f>
        <v>0.10242746971535989</v>
      </c>
      <c r="BO77" s="307">
        <f xml:space="preserve"> InpS!BO21 * ( 1 - $G$74 )</f>
        <v>0.10295807166970104</v>
      </c>
      <c r="BP77" s="307">
        <f xml:space="preserve"> InpS!BP21 * ( 1 - $G$74 )</f>
        <v>0.10348867362404221</v>
      </c>
      <c r="BQ77" s="307">
        <f xml:space="preserve"> InpS!BQ21 * ( 1 - $G$74 )</f>
        <v>0.10401927557838336</v>
      </c>
      <c r="BR77" s="307">
        <f xml:space="preserve"> InpS!BR21 * ( 1 - $G$74 )</f>
        <v>0.10454987753272453</v>
      </c>
      <c r="BS77" s="307">
        <f xml:space="preserve"> InpS!BS21 * ( 1 - $G$74 )</f>
        <v>0.10508047948706568</v>
      </c>
      <c r="BT77" s="307">
        <f xml:space="preserve"> InpS!BT21 * ( 1 - $G$74 )</f>
        <v>0.10561108144140684</v>
      </c>
      <c r="BU77" s="307">
        <f xml:space="preserve"> InpS!BU21 * ( 1 - $G$74 )</f>
        <v>0.10614168339574799</v>
      </c>
      <c r="BV77" s="307">
        <f xml:space="preserve"> InpS!BV21 * ( 1 - $G$74 )</f>
        <v>0.10667228535008916</v>
      </c>
      <c r="BW77" s="307">
        <f xml:space="preserve"> InpS!BW21 * ( 1 - $G$74 )</f>
        <v>0.10720288730443034</v>
      </c>
      <c r="BX77" s="307">
        <f xml:space="preserve"> InpS!BX21 * ( 1 - $G$74 )</f>
        <v>0.10773348925877149</v>
      </c>
      <c r="BY77" s="307">
        <f xml:space="preserve"> InpS!BY21 * ( 1 - $G$74 )</f>
        <v>0.10826409121311263</v>
      </c>
      <c r="BZ77" s="307">
        <f xml:space="preserve"> InpS!BZ21 * ( 1 - $G$74 )</f>
        <v>0.10879469316745378</v>
      </c>
      <c r="CA77" s="307">
        <f xml:space="preserve"> InpS!CA21 * ( 1 - $G$74 )</f>
        <v>0.10932529512179495</v>
      </c>
      <c r="CB77" s="307">
        <f xml:space="preserve"> InpS!CB21 * ( 1 - $G$74 )</f>
        <v>0.10985589707613613</v>
      </c>
      <c r="CC77" s="307">
        <f xml:space="preserve"> InpS!CC21 * ( 1 - $G$74 )</f>
        <v>0.11038649903047727</v>
      </c>
      <c r="CD77" s="307">
        <f xml:space="preserve"> InpS!CD21 * ( 1 - $G$74 )</f>
        <v>0.11091710098481844</v>
      </c>
      <c r="CE77" s="307">
        <f xml:space="preserve"> InpS!CE21 * ( 1 - $G$74 )</f>
        <v>0.11144770293915958</v>
      </c>
      <c r="CF77" s="307">
        <f xml:space="preserve"> InpS!CF21 * ( 1 - $G$74 )</f>
        <v>0.11197830489350076</v>
      </c>
      <c r="CG77" s="307">
        <f xml:space="preserve"> InpS!CG21 * ( 1 - $G$74 )</f>
        <v>0.11250890684784191</v>
      </c>
      <c r="CH77" s="307">
        <f xml:space="preserve"> InpS!CH21 * ( 1 - $G$74 )</f>
        <v>0.11303950880218308</v>
      </c>
      <c r="CI77" s="307">
        <f xml:space="preserve"> InpS!CI21 * ( 1 - $G$74 )</f>
        <v>0.11357011075652423</v>
      </c>
      <c r="CJ77" s="307">
        <f xml:space="preserve"> InpS!CJ21 * ( 1 - $G$74 )</f>
        <v>0.11410071271086537</v>
      </c>
      <c r="CK77" s="307">
        <f xml:space="preserve"> InpS!CK21 * ( 1 - $G$74 )</f>
        <v>0.11463131466520655</v>
      </c>
      <c r="CL77" s="307">
        <f xml:space="preserve"> InpS!CL21 * ( 1 - $G$74 )</f>
        <v>0.11516191661954769</v>
      </c>
      <c r="CM77" s="307">
        <f xml:space="preserve"> InpS!CM21 * ( 1 - $G$74 )</f>
        <v>0.11569251857388888</v>
      </c>
      <c r="CN77" s="307">
        <f xml:space="preserve"> InpS!CN21 * ( 1 - $G$74 )</f>
        <v>0.11622312052823001</v>
      </c>
      <c r="CO77" s="307">
        <f xml:space="preserve"> InpS!CO21 * ( 1 - $G$74 )</f>
        <v>0.11675372248257118</v>
      </c>
      <c r="CP77" s="306">
        <f t="shared" ref="CP77:DU77" si="27" xml:space="preserve"> MIN( 0.1, CO77 * ( 1.1 ) )</f>
        <v>0.1</v>
      </c>
      <c r="CQ77" s="258">
        <f t="shared" si="27"/>
        <v>0.1</v>
      </c>
      <c r="CR77" s="258">
        <f t="shared" si="27"/>
        <v>0.1</v>
      </c>
      <c r="CS77" s="258">
        <f t="shared" si="27"/>
        <v>0.1</v>
      </c>
      <c r="CT77" s="258">
        <f t="shared" si="27"/>
        <v>0.1</v>
      </c>
      <c r="CU77" s="258">
        <f t="shared" si="27"/>
        <v>0.1</v>
      </c>
      <c r="CV77" s="258">
        <f t="shared" si="27"/>
        <v>0.1</v>
      </c>
      <c r="CW77" s="258">
        <f t="shared" si="27"/>
        <v>0.1</v>
      </c>
      <c r="CX77" s="258">
        <f t="shared" si="27"/>
        <v>0.1</v>
      </c>
      <c r="CY77" s="258">
        <f t="shared" si="27"/>
        <v>0.1</v>
      </c>
      <c r="CZ77" s="258">
        <f t="shared" si="27"/>
        <v>0.1</v>
      </c>
      <c r="DA77" s="258">
        <f t="shared" si="27"/>
        <v>0.1</v>
      </c>
      <c r="DB77" s="258">
        <f t="shared" si="27"/>
        <v>0.1</v>
      </c>
      <c r="DC77" s="258">
        <f t="shared" si="27"/>
        <v>0.1</v>
      </c>
      <c r="DD77" s="258">
        <f t="shared" si="27"/>
        <v>0.1</v>
      </c>
      <c r="DE77" s="258">
        <f t="shared" si="27"/>
        <v>0.1</v>
      </c>
      <c r="DF77" s="258">
        <f t="shared" si="27"/>
        <v>0.1</v>
      </c>
      <c r="DG77" s="258">
        <f t="shared" si="27"/>
        <v>0.1</v>
      </c>
      <c r="DH77" s="258">
        <f t="shared" si="27"/>
        <v>0.1</v>
      </c>
      <c r="DI77" s="258">
        <f t="shared" si="27"/>
        <v>0.1</v>
      </c>
      <c r="DJ77" s="258">
        <f t="shared" si="27"/>
        <v>0.1</v>
      </c>
      <c r="DK77" s="258">
        <f t="shared" si="27"/>
        <v>0.1</v>
      </c>
      <c r="DL77" s="258">
        <f t="shared" si="27"/>
        <v>0.1</v>
      </c>
      <c r="DM77" s="258">
        <f t="shared" si="27"/>
        <v>0.1</v>
      </c>
      <c r="DN77" s="258">
        <f t="shared" si="27"/>
        <v>0.1</v>
      </c>
      <c r="DO77" s="258">
        <f t="shared" si="27"/>
        <v>0.1</v>
      </c>
      <c r="DP77" s="258">
        <f t="shared" si="27"/>
        <v>0.1</v>
      </c>
      <c r="DQ77" s="258">
        <f t="shared" si="27"/>
        <v>0.1</v>
      </c>
      <c r="DR77" s="258">
        <f t="shared" si="27"/>
        <v>0.1</v>
      </c>
      <c r="DS77" s="258">
        <f t="shared" si="27"/>
        <v>0.1</v>
      </c>
      <c r="DT77" s="258">
        <f t="shared" si="27"/>
        <v>0.1</v>
      </c>
      <c r="DU77" s="258">
        <f t="shared" si="27"/>
        <v>0.1</v>
      </c>
      <c r="DV77" s="258">
        <f t="shared" ref="DV77:FA77" si="28" xml:space="preserve"> MIN( 0.1, DU77 * ( 1.1 ) )</f>
        <v>0.1</v>
      </c>
      <c r="DW77" s="258">
        <f t="shared" si="28"/>
        <v>0.1</v>
      </c>
      <c r="DX77" s="258">
        <f t="shared" si="28"/>
        <v>0.1</v>
      </c>
      <c r="DY77" s="258">
        <f t="shared" si="28"/>
        <v>0.1</v>
      </c>
      <c r="DZ77" s="258">
        <f t="shared" si="28"/>
        <v>0.1</v>
      </c>
      <c r="EA77" s="258">
        <f t="shared" si="28"/>
        <v>0.1</v>
      </c>
      <c r="EB77" s="258">
        <f t="shared" si="28"/>
        <v>0.1</v>
      </c>
      <c r="EC77" s="258">
        <f t="shared" si="28"/>
        <v>0.1</v>
      </c>
      <c r="ED77" s="258">
        <f t="shared" si="28"/>
        <v>0.1</v>
      </c>
      <c r="EE77" s="258">
        <f t="shared" si="28"/>
        <v>0.1</v>
      </c>
      <c r="EF77" s="258">
        <f t="shared" si="28"/>
        <v>0.1</v>
      </c>
      <c r="EG77" s="258">
        <f t="shared" si="28"/>
        <v>0.1</v>
      </c>
      <c r="EH77" s="258">
        <f t="shared" si="28"/>
        <v>0.1</v>
      </c>
      <c r="EI77" s="258">
        <f t="shared" si="28"/>
        <v>0.1</v>
      </c>
      <c r="EJ77" s="258">
        <f t="shared" si="28"/>
        <v>0.1</v>
      </c>
      <c r="EK77" s="258">
        <f t="shared" si="28"/>
        <v>0.1</v>
      </c>
      <c r="EL77" s="258">
        <f t="shared" si="28"/>
        <v>0.1</v>
      </c>
      <c r="EM77" s="258">
        <f t="shared" si="28"/>
        <v>0.1</v>
      </c>
      <c r="EN77" s="258">
        <f t="shared" si="28"/>
        <v>0.1</v>
      </c>
      <c r="EO77" s="258">
        <f t="shared" si="28"/>
        <v>0.1</v>
      </c>
      <c r="EP77" s="258">
        <f t="shared" si="28"/>
        <v>0.1</v>
      </c>
      <c r="EQ77" s="258">
        <f t="shared" si="28"/>
        <v>0.1</v>
      </c>
      <c r="ER77" s="258">
        <f t="shared" si="28"/>
        <v>0.1</v>
      </c>
      <c r="ES77" s="258">
        <f t="shared" si="28"/>
        <v>0.1</v>
      </c>
      <c r="ET77" s="258">
        <f t="shared" si="28"/>
        <v>0.1</v>
      </c>
      <c r="EU77" s="258">
        <f t="shared" si="28"/>
        <v>0.1</v>
      </c>
      <c r="EV77" s="258">
        <f t="shared" si="28"/>
        <v>0.1</v>
      </c>
      <c r="EW77" s="258">
        <f t="shared" si="28"/>
        <v>0.1</v>
      </c>
      <c r="EX77" s="258">
        <f t="shared" si="28"/>
        <v>0.1</v>
      </c>
      <c r="EY77" s="258">
        <f t="shared" si="28"/>
        <v>0.1</v>
      </c>
      <c r="EZ77" s="258">
        <f t="shared" si="28"/>
        <v>0.1</v>
      </c>
      <c r="FA77" s="258">
        <f t="shared" si="28"/>
        <v>0.1</v>
      </c>
      <c r="FB77" s="258">
        <f t="shared" ref="FB77:GG77" si="29" xml:space="preserve"> MIN( 0.1, FA77 * ( 1.1 ) )</f>
        <v>0.1</v>
      </c>
      <c r="FC77" s="258">
        <f t="shared" si="29"/>
        <v>0.1</v>
      </c>
      <c r="FD77" s="258">
        <f t="shared" si="29"/>
        <v>0.1</v>
      </c>
      <c r="FE77" s="258">
        <f t="shared" si="29"/>
        <v>0.1</v>
      </c>
      <c r="FF77" s="258">
        <f t="shared" si="29"/>
        <v>0.1</v>
      </c>
      <c r="FG77" s="258">
        <f t="shared" si="29"/>
        <v>0.1</v>
      </c>
      <c r="FH77" s="258">
        <f t="shared" si="29"/>
        <v>0.1</v>
      </c>
      <c r="FI77" s="258">
        <f t="shared" si="29"/>
        <v>0.1</v>
      </c>
      <c r="FJ77" s="258">
        <f t="shared" si="29"/>
        <v>0.1</v>
      </c>
      <c r="FK77" s="258">
        <f t="shared" si="29"/>
        <v>0.1</v>
      </c>
      <c r="FL77" s="258">
        <f t="shared" si="29"/>
        <v>0.1</v>
      </c>
      <c r="FM77" s="258">
        <f t="shared" si="29"/>
        <v>0.1</v>
      </c>
      <c r="FN77" s="258">
        <f t="shared" si="29"/>
        <v>0.1</v>
      </c>
      <c r="FO77" s="258">
        <f t="shared" si="29"/>
        <v>0.1</v>
      </c>
      <c r="FP77" s="258">
        <f t="shared" si="29"/>
        <v>0.1</v>
      </c>
      <c r="FQ77" s="258">
        <f t="shared" si="29"/>
        <v>0.1</v>
      </c>
      <c r="FR77" s="258">
        <f t="shared" si="29"/>
        <v>0.1</v>
      </c>
      <c r="FS77" s="258">
        <f t="shared" si="29"/>
        <v>0.1</v>
      </c>
      <c r="FT77" s="258">
        <f t="shared" si="29"/>
        <v>0.1</v>
      </c>
      <c r="FU77" s="258">
        <f t="shared" si="29"/>
        <v>0.1</v>
      </c>
      <c r="FV77" s="258">
        <f t="shared" si="29"/>
        <v>0.1</v>
      </c>
      <c r="FW77" s="258">
        <f t="shared" si="29"/>
        <v>0.1</v>
      </c>
      <c r="FX77" s="258">
        <f t="shared" si="29"/>
        <v>0.1</v>
      </c>
      <c r="FY77" s="258">
        <f t="shared" si="29"/>
        <v>0.1</v>
      </c>
      <c r="FZ77" s="258">
        <f t="shared" si="29"/>
        <v>0.1</v>
      </c>
      <c r="GA77" s="258">
        <f t="shared" si="29"/>
        <v>0.1</v>
      </c>
      <c r="GB77" s="258">
        <f t="shared" si="29"/>
        <v>0.1</v>
      </c>
      <c r="GC77" s="258">
        <f t="shared" si="29"/>
        <v>0.1</v>
      </c>
      <c r="GD77" s="258">
        <f t="shared" si="29"/>
        <v>0.1</v>
      </c>
      <c r="GE77" s="258">
        <f t="shared" si="29"/>
        <v>0.1</v>
      </c>
      <c r="GF77" s="258">
        <f t="shared" si="29"/>
        <v>0.1</v>
      </c>
      <c r="GG77" s="258">
        <f t="shared" si="29"/>
        <v>0.1</v>
      </c>
      <c r="GH77" s="258">
        <f t="shared" ref="GH77:HC77" si="30" xml:space="preserve"> MIN( 0.1, GG77 * ( 1.1 ) )</f>
        <v>0.1</v>
      </c>
      <c r="GI77" s="258">
        <f t="shared" si="30"/>
        <v>0.1</v>
      </c>
      <c r="GJ77" s="258">
        <f t="shared" si="30"/>
        <v>0.1</v>
      </c>
      <c r="GK77" s="258">
        <f t="shared" si="30"/>
        <v>0.1</v>
      </c>
      <c r="GL77" s="258">
        <f t="shared" si="30"/>
        <v>0.1</v>
      </c>
      <c r="GM77" s="258">
        <f t="shared" si="30"/>
        <v>0.1</v>
      </c>
      <c r="GN77" s="258">
        <f t="shared" si="30"/>
        <v>0.1</v>
      </c>
      <c r="GO77" s="258">
        <f t="shared" si="30"/>
        <v>0.1</v>
      </c>
      <c r="GP77" s="258">
        <f t="shared" si="30"/>
        <v>0.1</v>
      </c>
      <c r="GQ77" s="258">
        <f t="shared" si="30"/>
        <v>0.1</v>
      </c>
      <c r="GR77" s="258">
        <f t="shared" si="30"/>
        <v>0.1</v>
      </c>
      <c r="GS77" s="258">
        <f t="shared" si="30"/>
        <v>0.1</v>
      </c>
      <c r="GT77" s="258">
        <f t="shared" si="30"/>
        <v>0.1</v>
      </c>
      <c r="GU77" s="258">
        <f t="shared" si="30"/>
        <v>0.1</v>
      </c>
      <c r="GV77" s="258">
        <f t="shared" si="30"/>
        <v>0.1</v>
      </c>
      <c r="GW77" s="258">
        <f t="shared" si="30"/>
        <v>0.1</v>
      </c>
      <c r="GX77" s="258">
        <f t="shared" si="30"/>
        <v>0.1</v>
      </c>
      <c r="GY77" s="258">
        <f t="shared" si="30"/>
        <v>0.1</v>
      </c>
      <c r="GZ77" s="258">
        <f t="shared" si="30"/>
        <v>0.1</v>
      </c>
      <c r="HA77" s="258">
        <f t="shared" si="30"/>
        <v>0.1</v>
      </c>
      <c r="HB77" s="258">
        <f t="shared" si="30"/>
        <v>0.1</v>
      </c>
      <c r="HC77" s="258">
        <f t="shared" si="30"/>
        <v>0.1</v>
      </c>
    </row>
    <row r="78" spans="1:211" s="20" customFormat="1" outlineLevel="2" x14ac:dyDescent="0.2">
      <c r="E78" s="261" t="str">
        <f xml:space="preserve"> InpS!E22</f>
        <v>Water taken unbilled</v>
      </c>
      <c r="H78" s="80" t="str">
        <f xml:space="preserve"> InpS!H22</f>
        <v>%</v>
      </c>
      <c r="K78" s="307">
        <f xml:space="preserve"> InpS!K22 * ( 1 - $G$74 )</f>
        <v>0</v>
      </c>
      <c r="L78" s="307">
        <f xml:space="preserve"> InpS!L22 * ( 1 - $G$74 )</f>
        <v>2.3419712144746871E-3</v>
      </c>
      <c r="M78" s="307">
        <f xml:space="preserve"> InpS!M22 * ( 1 - $G$74 )</f>
        <v>4.6839424289493743E-3</v>
      </c>
      <c r="N78" s="307">
        <f xml:space="preserve"> InpS!N22 * ( 1 - $G$74 )</f>
        <v>7.0259136434240614E-3</v>
      </c>
      <c r="O78" s="307">
        <f xml:space="preserve"> InpS!O22 * ( 1 - $G$74 )</f>
        <v>9.3678848578987485E-3</v>
      </c>
      <c r="P78" s="307">
        <f xml:space="preserve"> InpS!P22 * ( 1 - $G$74 )</f>
        <v>1.1709856072373435E-2</v>
      </c>
      <c r="Q78" s="307">
        <f xml:space="preserve"> InpS!Q22 * ( 1 - $G$74 )</f>
        <v>1.4051827286848121E-2</v>
      </c>
      <c r="R78" s="307">
        <f xml:space="preserve"> InpS!R22 * ( 1 - $G$74 )</f>
        <v>1.6393798501322807E-2</v>
      </c>
      <c r="S78" s="307">
        <f xml:space="preserve"> InpS!S22 * ( 1 - $G$74 )</f>
        <v>1.8735769715797494E-2</v>
      </c>
      <c r="T78" s="307">
        <f xml:space="preserve"> InpS!T22 * ( 1 - $G$74 )</f>
        <v>2.107774093027218E-2</v>
      </c>
      <c r="U78" s="307">
        <f xml:space="preserve"> InpS!U22 * ( 1 - $G$74 )</f>
        <v>2.3419712144746866E-2</v>
      </c>
      <c r="V78" s="307">
        <f xml:space="preserve"> InpS!V22 * ( 1 - $G$74 )</f>
        <v>2.5761683359221552E-2</v>
      </c>
      <c r="W78" s="307">
        <f xml:space="preserve"> InpS!W22 * ( 1 - $G$74 )</f>
        <v>2.8103654573696239E-2</v>
      </c>
      <c r="X78" s="307">
        <f xml:space="preserve"> InpS!X22 * ( 1 - $G$74 )</f>
        <v>3.0445625788170925E-2</v>
      </c>
      <c r="Y78" s="307">
        <f xml:space="preserve"> InpS!Y22 * ( 1 - $G$74 )</f>
        <v>3.2787597002645615E-2</v>
      </c>
      <c r="Z78" s="307">
        <f xml:space="preserve"> InpS!Z22 * ( 1 - $G$74 )</f>
        <v>3.5129568217120308E-2</v>
      </c>
      <c r="AA78" s="307">
        <f xml:space="preserve"> InpS!AA22 * ( 1 - $G$74 )</f>
        <v>3.5129568217120308E-2</v>
      </c>
      <c r="AB78" s="307">
        <f xml:space="preserve"> InpS!AB22 * ( 1 - $G$74 )</f>
        <v>3.5129568217120308E-2</v>
      </c>
      <c r="AC78" s="307">
        <f xml:space="preserve"> InpS!AC22 * ( 1 - $G$74 )</f>
        <v>3.5129568217120308E-2</v>
      </c>
      <c r="AD78" s="307">
        <f xml:space="preserve"> InpS!AD22 * ( 1 - $G$74 )</f>
        <v>3.5129568217120308E-2</v>
      </c>
      <c r="AE78" s="307">
        <f xml:space="preserve"> InpS!AE22 * ( 1 - $G$74 )</f>
        <v>3.5129568217120308E-2</v>
      </c>
      <c r="AF78" s="307">
        <f xml:space="preserve"> InpS!AF22 * ( 1 - $G$74 )</f>
        <v>3.5129568217120308E-2</v>
      </c>
      <c r="AG78" s="307">
        <f xml:space="preserve"> InpS!AG22 * ( 1 - $G$74 )</f>
        <v>3.5129568217120308E-2</v>
      </c>
      <c r="AH78" s="307">
        <f xml:space="preserve"> InpS!AH22 * ( 1 - $G$74 )</f>
        <v>3.5129568217120308E-2</v>
      </c>
      <c r="AI78" s="307">
        <f xml:space="preserve"> InpS!AI22 * ( 1 - $G$74 )</f>
        <v>3.5129568217120308E-2</v>
      </c>
      <c r="AJ78" s="307">
        <f xml:space="preserve"> InpS!AJ22 * ( 1 - $G$74 )</f>
        <v>3.5129568217120308E-2</v>
      </c>
      <c r="AK78" s="307">
        <f xml:space="preserve"> InpS!AK22 * ( 1 - $G$74 )</f>
        <v>3.5129568217120308E-2</v>
      </c>
      <c r="AL78" s="307">
        <f xml:space="preserve"> InpS!AL22 * ( 1 - $G$74 )</f>
        <v>3.5129568217120308E-2</v>
      </c>
      <c r="AM78" s="307">
        <f xml:space="preserve"> InpS!AM22 * ( 1 - $G$74 )</f>
        <v>3.5129568217120308E-2</v>
      </c>
      <c r="AN78" s="307">
        <f xml:space="preserve"> InpS!AN22 * ( 1 - $G$74 )</f>
        <v>3.5129568217120308E-2</v>
      </c>
      <c r="AO78" s="307">
        <f xml:space="preserve"> InpS!AO22 * ( 1 - $G$74 )</f>
        <v>3.5129568217120308E-2</v>
      </c>
      <c r="AP78" s="307">
        <f xml:space="preserve"> InpS!AP22 * ( 1 - $G$74 )</f>
        <v>3.5129568217120308E-2</v>
      </c>
      <c r="AQ78" s="307">
        <f xml:space="preserve"> InpS!AQ22 * ( 1 - $G$74 )</f>
        <v>3.5129568217120308E-2</v>
      </c>
      <c r="AR78" s="307">
        <f xml:space="preserve"> InpS!AR22 * ( 1 - $G$74 )</f>
        <v>3.5129568217120308E-2</v>
      </c>
      <c r="AS78" s="307">
        <f xml:space="preserve"> InpS!AS22 * ( 1 - $G$74 )</f>
        <v>3.5129568217120308E-2</v>
      </c>
      <c r="AT78" s="307">
        <f xml:space="preserve"> InpS!AT22 * ( 1 - $G$74 )</f>
        <v>3.5129568217120308E-2</v>
      </c>
      <c r="AU78" s="307">
        <f xml:space="preserve"> InpS!AU22 * ( 1 - $G$74 )</f>
        <v>3.5129568217120308E-2</v>
      </c>
      <c r="AV78" s="307">
        <f xml:space="preserve"> InpS!AV22 * ( 1 - $G$74 )</f>
        <v>3.5129568217120308E-2</v>
      </c>
      <c r="AW78" s="307">
        <f xml:space="preserve"> InpS!AW22 * ( 1 - $G$74 )</f>
        <v>3.5129568217120308E-2</v>
      </c>
      <c r="AX78" s="307">
        <f xml:space="preserve"> InpS!AX22 * ( 1 - $G$74 )</f>
        <v>3.5129568217120308E-2</v>
      </c>
      <c r="AY78" s="307">
        <f xml:space="preserve"> InpS!AY22 * ( 1 - $G$74 )</f>
        <v>3.5129568217120308E-2</v>
      </c>
      <c r="AZ78" s="307">
        <f xml:space="preserve"> InpS!AZ22 * ( 1 - $G$74 )</f>
        <v>3.5129568217120308E-2</v>
      </c>
      <c r="BA78" s="307">
        <f xml:space="preserve"> InpS!BA22 * ( 1 - $G$74 )</f>
        <v>3.5129568217120308E-2</v>
      </c>
      <c r="BB78" s="307">
        <f xml:space="preserve"> InpS!BB22 * ( 1 - $G$74 )</f>
        <v>3.5129568217120308E-2</v>
      </c>
      <c r="BC78" s="307">
        <f xml:space="preserve"> InpS!BC22 * ( 1 - $G$74 )</f>
        <v>3.5129568217120308E-2</v>
      </c>
      <c r="BD78" s="307">
        <f xml:space="preserve"> InpS!BD22 * ( 1 - $G$74 )</f>
        <v>3.5129568217120308E-2</v>
      </c>
      <c r="BE78" s="307">
        <f xml:space="preserve"> InpS!BE22 * ( 1 - $G$74 )</f>
        <v>3.5129568217120308E-2</v>
      </c>
      <c r="BF78" s="307">
        <f xml:space="preserve"> InpS!BF22 * ( 1 - $G$74 )</f>
        <v>3.5129568217120308E-2</v>
      </c>
      <c r="BG78" s="307">
        <f xml:space="preserve"> InpS!BG22 * ( 1 - $G$74 )</f>
        <v>3.5129568217120308E-2</v>
      </c>
      <c r="BH78" s="307">
        <f xml:space="preserve"> InpS!BH22 * ( 1 - $G$74 )</f>
        <v>3.5129568217120308E-2</v>
      </c>
      <c r="BI78" s="307">
        <f xml:space="preserve"> InpS!BI22 * ( 1 - $G$74 )</f>
        <v>3.5129568217120308E-2</v>
      </c>
      <c r="BJ78" s="307">
        <f xml:space="preserve"> InpS!BJ22 * ( 1 - $G$74 )</f>
        <v>3.5129568217120308E-2</v>
      </c>
      <c r="BK78" s="307">
        <f xml:space="preserve"> InpS!BK22 * ( 1 - $G$74 )</f>
        <v>3.5129568217120308E-2</v>
      </c>
      <c r="BL78" s="307">
        <f xml:space="preserve"> InpS!BL22 * ( 1 - $G$74 )</f>
        <v>3.5129568217120308E-2</v>
      </c>
      <c r="BM78" s="307">
        <f xml:space="preserve"> InpS!BM22 * ( 1 - $G$74 )</f>
        <v>3.5129568217120308E-2</v>
      </c>
      <c r="BN78" s="307">
        <f xml:space="preserve"> InpS!BN22 * ( 1 - $G$74 )</f>
        <v>3.5129568217120308E-2</v>
      </c>
      <c r="BO78" s="307">
        <f xml:space="preserve"> InpS!BO22 * ( 1 - $G$74 )</f>
        <v>3.5129568217120308E-2</v>
      </c>
      <c r="BP78" s="307">
        <f xml:space="preserve"> InpS!BP22 * ( 1 - $G$74 )</f>
        <v>3.5129568217120308E-2</v>
      </c>
      <c r="BQ78" s="307">
        <f xml:space="preserve"> InpS!BQ22 * ( 1 - $G$74 )</f>
        <v>3.5129568217120308E-2</v>
      </c>
      <c r="BR78" s="307">
        <f xml:space="preserve"> InpS!BR22 * ( 1 - $G$74 )</f>
        <v>3.5129568217120308E-2</v>
      </c>
      <c r="BS78" s="307">
        <f xml:space="preserve"> InpS!BS22 * ( 1 - $G$74 )</f>
        <v>3.5129568217120308E-2</v>
      </c>
      <c r="BT78" s="307">
        <f xml:space="preserve"> InpS!BT22 * ( 1 - $G$74 )</f>
        <v>3.5129568217120308E-2</v>
      </c>
      <c r="BU78" s="307">
        <f xml:space="preserve"> InpS!BU22 * ( 1 - $G$74 )</f>
        <v>3.5129568217120308E-2</v>
      </c>
      <c r="BV78" s="307">
        <f xml:space="preserve"> InpS!BV22 * ( 1 - $G$74 )</f>
        <v>3.5129568217120308E-2</v>
      </c>
      <c r="BW78" s="307">
        <f xml:space="preserve"> InpS!BW22 * ( 1 - $G$74 )</f>
        <v>3.5129568217120308E-2</v>
      </c>
      <c r="BX78" s="307">
        <f xml:space="preserve"> InpS!BX22 * ( 1 - $G$74 )</f>
        <v>3.5129568217120308E-2</v>
      </c>
      <c r="BY78" s="307">
        <f xml:space="preserve"> InpS!BY22 * ( 1 - $G$74 )</f>
        <v>3.5129568217120308E-2</v>
      </c>
      <c r="BZ78" s="307">
        <f xml:space="preserve"> InpS!BZ22 * ( 1 - $G$74 )</f>
        <v>3.5129568217120308E-2</v>
      </c>
      <c r="CA78" s="307">
        <f xml:space="preserve"> InpS!CA22 * ( 1 - $G$74 )</f>
        <v>3.5129568217120308E-2</v>
      </c>
      <c r="CB78" s="307">
        <f xml:space="preserve"> InpS!CB22 * ( 1 - $G$74 )</f>
        <v>3.5129568217120308E-2</v>
      </c>
      <c r="CC78" s="307">
        <f xml:space="preserve"> InpS!CC22 * ( 1 - $G$74 )</f>
        <v>3.5129568217120308E-2</v>
      </c>
      <c r="CD78" s="307">
        <f xml:space="preserve"> InpS!CD22 * ( 1 - $G$74 )</f>
        <v>3.5129568217120308E-2</v>
      </c>
      <c r="CE78" s="307">
        <f xml:space="preserve"> InpS!CE22 * ( 1 - $G$74 )</f>
        <v>3.5129568217120308E-2</v>
      </c>
      <c r="CF78" s="307">
        <f xml:space="preserve"> InpS!CF22 * ( 1 - $G$74 )</f>
        <v>3.5129568217120308E-2</v>
      </c>
      <c r="CG78" s="307">
        <f xml:space="preserve"> InpS!CG22 * ( 1 - $G$74 )</f>
        <v>3.5129568217120308E-2</v>
      </c>
      <c r="CH78" s="307">
        <f xml:space="preserve"> InpS!CH22 * ( 1 - $G$74 )</f>
        <v>3.5129568217120308E-2</v>
      </c>
      <c r="CI78" s="307">
        <f xml:space="preserve"> InpS!CI22 * ( 1 - $G$74 )</f>
        <v>3.5129568217120308E-2</v>
      </c>
      <c r="CJ78" s="307">
        <f xml:space="preserve"> InpS!CJ22 * ( 1 - $G$74 )</f>
        <v>3.5129568217120308E-2</v>
      </c>
      <c r="CK78" s="307">
        <f xml:space="preserve"> InpS!CK22 * ( 1 - $G$74 )</f>
        <v>3.5129568217120308E-2</v>
      </c>
      <c r="CL78" s="307">
        <f xml:space="preserve"> InpS!CL22 * ( 1 - $G$74 )</f>
        <v>3.5129568217120308E-2</v>
      </c>
      <c r="CM78" s="307">
        <f xml:space="preserve"> InpS!CM22 * ( 1 - $G$74 )</f>
        <v>3.5129568217120308E-2</v>
      </c>
      <c r="CN78" s="307">
        <f xml:space="preserve"> InpS!CN22 * ( 1 - $G$74 )</f>
        <v>3.5129568217120308E-2</v>
      </c>
      <c r="CO78" s="307">
        <f xml:space="preserve"> InpS!CO22 * ( 1 - $G$74 )</f>
        <v>3.5129568217120308E-2</v>
      </c>
      <c r="CP78" s="306">
        <f t="shared" ref="CP78:FA78" si="31" xml:space="preserve"> MIN( 0.1, CO78 * ( 1.1 ) )</f>
        <v>3.8642525038832344E-2</v>
      </c>
      <c r="CQ78" s="258">
        <f t="shared" si="31"/>
        <v>4.2506777542715583E-2</v>
      </c>
      <c r="CR78" s="258">
        <f t="shared" si="31"/>
        <v>4.6757455296987147E-2</v>
      </c>
      <c r="CS78" s="258">
        <f t="shared" si="31"/>
        <v>5.1433200826685864E-2</v>
      </c>
      <c r="CT78" s="258">
        <f t="shared" si="31"/>
        <v>5.6576520909354458E-2</v>
      </c>
      <c r="CU78" s="258">
        <f t="shared" si="31"/>
        <v>6.2234173000289911E-2</v>
      </c>
      <c r="CV78" s="258">
        <f t="shared" si="31"/>
        <v>6.8457590300318907E-2</v>
      </c>
      <c r="CW78" s="258">
        <f t="shared" si="31"/>
        <v>7.5303349330350808E-2</v>
      </c>
      <c r="CX78" s="258">
        <f t="shared" si="31"/>
        <v>8.2833684263385901E-2</v>
      </c>
      <c r="CY78" s="258">
        <f t="shared" si="31"/>
        <v>9.1117052689724504E-2</v>
      </c>
      <c r="CZ78" s="258">
        <f t="shared" si="31"/>
        <v>0.1</v>
      </c>
      <c r="DA78" s="258">
        <f t="shared" si="31"/>
        <v>0.1</v>
      </c>
      <c r="DB78" s="258">
        <f t="shared" si="31"/>
        <v>0.1</v>
      </c>
      <c r="DC78" s="258">
        <f t="shared" si="31"/>
        <v>0.1</v>
      </c>
      <c r="DD78" s="258">
        <f t="shared" si="31"/>
        <v>0.1</v>
      </c>
      <c r="DE78" s="258">
        <f t="shared" si="31"/>
        <v>0.1</v>
      </c>
      <c r="DF78" s="258">
        <f t="shared" si="31"/>
        <v>0.1</v>
      </c>
      <c r="DG78" s="258">
        <f t="shared" si="31"/>
        <v>0.1</v>
      </c>
      <c r="DH78" s="258">
        <f t="shared" si="31"/>
        <v>0.1</v>
      </c>
      <c r="DI78" s="258">
        <f t="shared" si="31"/>
        <v>0.1</v>
      </c>
      <c r="DJ78" s="258">
        <f t="shared" si="31"/>
        <v>0.1</v>
      </c>
      <c r="DK78" s="258">
        <f t="shared" si="31"/>
        <v>0.1</v>
      </c>
      <c r="DL78" s="258">
        <f t="shared" si="31"/>
        <v>0.1</v>
      </c>
      <c r="DM78" s="258">
        <f t="shared" si="31"/>
        <v>0.1</v>
      </c>
      <c r="DN78" s="258">
        <f t="shared" si="31"/>
        <v>0.1</v>
      </c>
      <c r="DO78" s="258">
        <f t="shared" si="31"/>
        <v>0.1</v>
      </c>
      <c r="DP78" s="258">
        <f t="shared" si="31"/>
        <v>0.1</v>
      </c>
      <c r="DQ78" s="258">
        <f t="shared" si="31"/>
        <v>0.1</v>
      </c>
      <c r="DR78" s="258">
        <f t="shared" si="31"/>
        <v>0.1</v>
      </c>
      <c r="DS78" s="258">
        <f t="shared" si="31"/>
        <v>0.1</v>
      </c>
      <c r="DT78" s="258">
        <f t="shared" si="31"/>
        <v>0.1</v>
      </c>
      <c r="DU78" s="258">
        <f t="shared" si="31"/>
        <v>0.1</v>
      </c>
      <c r="DV78" s="258">
        <f t="shared" si="31"/>
        <v>0.1</v>
      </c>
      <c r="DW78" s="258">
        <f t="shared" si="31"/>
        <v>0.1</v>
      </c>
      <c r="DX78" s="258">
        <f t="shared" si="31"/>
        <v>0.1</v>
      </c>
      <c r="DY78" s="258">
        <f t="shared" si="31"/>
        <v>0.1</v>
      </c>
      <c r="DZ78" s="258">
        <f t="shared" si="31"/>
        <v>0.1</v>
      </c>
      <c r="EA78" s="258">
        <f t="shared" si="31"/>
        <v>0.1</v>
      </c>
      <c r="EB78" s="258">
        <f t="shared" si="31"/>
        <v>0.1</v>
      </c>
      <c r="EC78" s="258">
        <f t="shared" si="31"/>
        <v>0.1</v>
      </c>
      <c r="ED78" s="258">
        <f t="shared" si="31"/>
        <v>0.1</v>
      </c>
      <c r="EE78" s="258">
        <f t="shared" si="31"/>
        <v>0.1</v>
      </c>
      <c r="EF78" s="258">
        <f t="shared" si="31"/>
        <v>0.1</v>
      </c>
      <c r="EG78" s="258">
        <f t="shared" si="31"/>
        <v>0.1</v>
      </c>
      <c r="EH78" s="258">
        <f t="shared" si="31"/>
        <v>0.1</v>
      </c>
      <c r="EI78" s="258">
        <f t="shared" si="31"/>
        <v>0.1</v>
      </c>
      <c r="EJ78" s="258">
        <f t="shared" si="31"/>
        <v>0.1</v>
      </c>
      <c r="EK78" s="258">
        <f t="shared" si="31"/>
        <v>0.1</v>
      </c>
      <c r="EL78" s="258">
        <f t="shared" si="31"/>
        <v>0.1</v>
      </c>
      <c r="EM78" s="258">
        <f t="shared" si="31"/>
        <v>0.1</v>
      </c>
      <c r="EN78" s="258">
        <f t="shared" si="31"/>
        <v>0.1</v>
      </c>
      <c r="EO78" s="258">
        <f t="shared" si="31"/>
        <v>0.1</v>
      </c>
      <c r="EP78" s="258">
        <f t="shared" si="31"/>
        <v>0.1</v>
      </c>
      <c r="EQ78" s="258">
        <f t="shared" si="31"/>
        <v>0.1</v>
      </c>
      <c r="ER78" s="258">
        <f t="shared" si="31"/>
        <v>0.1</v>
      </c>
      <c r="ES78" s="258">
        <f t="shared" si="31"/>
        <v>0.1</v>
      </c>
      <c r="ET78" s="258">
        <f t="shared" si="31"/>
        <v>0.1</v>
      </c>
      <c r="EU78" s="258">
        <f t="shared" si="31"/>
        <v>0.1</v>
      </c>
      <c r="EV78" s="258">
        <f t="shared" si="31"/>
        <v>0.1</v>
      </c>
      <c r="EW78" s="258">
        <f t="shared" si="31"/>
        <v>0.1</v>
      </c>
      <c r="EX78" s="258">
        <f t="shared" si="31"/>
        <v>0.1</v>
      </c>
      <c r="EY78" s="258">
        <f t="shared" si="31"/>
        <v>0.1</v>
      </c>
      <c r="EZ78" s="258">
        <f t="shared" si="31"/>
        <v>0.1</v>
      </c>
      <c r="FA78" s="258">
        <f t="shared" si="31"/>
        <v>0.1</v>
      </c>
      <c r="FB78" s="258">
        <f t="shared" ref="FB78:HC78" si="32" xml:space="preserve"> MIN( 0.1, FA78 * ( 1.1 ) )</f>
        <v>0.1</v>
      </c>
      <c r="FC78" s="258">
        <f t="shared" si="32"/>
        <v>0.1</v>
      </c>
      <c r="FD78" s="258">
        <f t="shared" si="32"/>
        <v>0.1</v>
      </c>
      <c r="FE78" s="258">
        <f t="shared" si="32"/>
        <v>0.1</v>
      </c>
      <c r="FF78" s="258">
        <f t="shared" si="32"/>
        <v>0.1</v>
      </c>
      <c r="FG78" s="258">
        <f t="shared" si="32"/>
        <v>0.1</v>
      </c>
      <c r="FH78" s="258">
        <f t="shared" si="32"/>
        <v>0.1</v>
      </c>
      <c r="FI78" s="258">
        <f t="shared" si="32"/>
        <v>0.1</v>
      </c>
      <c r="FJ78" s="258">
        <f t="shared" si="32"/>
        <v>0.1</v>
      </c>
      <c r="FK78" s="258">
        <f t="shared" si="32"/>
        <v>0.1</v>
      </c>
      <c r="FL78" s="258">
        <f t="shared" si="32"/>
        <v>0.1</v>
      </c>
      <c r="FM78" s="258">
        <f t="shared" si="32"/>
        <v>0.1</v>
      </c>
      <c r="FN78" s="258">
        <f t="shared" si="32"/>
        <v>0.1</v>
      </c>
      <c r="FO78" s="258">
        <f t="shared" si="32"/>
        <v>0.1</v>
      </c>
      <c r="FP78" s="258">
        <f t="shared" si="32"/>
        <v>0.1</v>
      </c>
      <c r="FQ78" s="258">
        <f t="shared" si="32"/>
        <v>0.1</v>
      </c>
      <c r="FR78" s="258">
        <f t="shared" si="32"/>
        <v>0.1</v>
      </c>
      <c r="FS78" s="258">
        <f t="shared" si="32"/>
        <v>0.1</v>
      </c>
      <c r="FT78" s="258">
        <f t="shared" si="32"/>
        <v>0.1</v>
      </c>
      <c r="FU78" s="258">
        <f t="shared" si="32"/>
        <v>0.1</v>
      </c>
      <c r="FV78" s="258">
        <f t="shared" si="32"/>
        <v>0.1</v>
      </c>
      <c r="FW78" s="258">
        <f t="shared" si="32"/>
        <v>0.1</v>
      </c>
      <c r="FX78" s="258">
        <f t="shared" si="32"/>
        <v>0.1</v>
      </c>
      <c r="FY78" s="258">
        <f t="shared" si="32"/>
        <v>0.1</v>
      </c>
      <c r="FZ78" s="258">
        <f t="shared" si="32"/>
        <v>0.1</v>
      </c>
      <c r="GA78" s="258">
        <f t="shared" si="32"/>
        <v>0.1</v>
      </c>
      <c r="GB78" s="258">
        <f t="shared" si="32"/>
        <v>0.1</v>
      </c>
      <c r="GC78" s="258">
        <f t="shared" si="32"/>
        <v>0.1</v>
      </c>
      <c r="GD78" s="258">
        <f t="shared" si="32"/>
        <v>0.1</v>
      </c>
      <c r="GE78" s="258">
        <f t="shared" si="32"/>
        <v>0.1</v>
      </c>
      <c r="GF78" s="258">
        <f t="shared" si="32"/>
        <v>0.1</v>
      </c>
      <c r="GG78" s="258">
        <f t="shared" si="32"/>
        <v>0.1</v>
      </c>
      <c r="GH78" s="258">
        <f t="shared" si="32"/>
        <v>0.1</v>
      </c>
      <c r="GI78" s="258">
        <f t="shared" si="32"/>
        <v>0.1</v>
      </c>
      <c r="GJ78" s="258">
        <f t="shared" si="32"/>
        <v>0.1</v>
      </c>
      <c r="GK78" s="258">
        <f t="shared" si="32"/>
        <v>0.1</v>
      </c>
      <c r="GL78" s="258">
        <f t="shared" si="32"/>
        <v>0.1</v>
      </c>
      <c r="GM78" s="258">
        <f t="shared" si="32"/>
        <v>0.1</v>
      </c>
      <c r="GN78" s="258">
        <f t="shared" si="32"/>
        <v>0.1</v>
      </c>
      <c r="GO78" s="258">
        <f t="shared" si="32"/>
        <v>0.1</v>
      </c>
      <c r="GP78" s="258">
        <f t="shared" si="32"/>
        <v>0.1</v>
      </c>
      <c r="GQ78" s="258">
        <f t="shared" si="32"/>
        <v>0.1</v>
      </c>
      <c r="GR78" s="258">
        <f t="shared" si="32"/>
        <v>0.1</v>
      </c>
      <c r="GS78" s="258">
        <f t="shared" si="32"/>
        <v>0.1</v>
      </c>
      <c r="GT78" s="258">
        <f t="shared" si="32"/>
        <v>0.1</v>
      </c>
      <c r="GU78" s="258">
        <f t="shared" si="32"/>
        <v>0.1</v>
      </c>
      <c r="GV78" s="258">
        <f t="shared" si="32"/>
        <v>0.1</v>
      </c>
      <c r="GW78" s="258">
        <f t="shared" si="32"/>
        <v>0.1</v>
      </c>
      <c r="GX78" s="258">
        <f t="shared" si="32"/>
        <v>0.1</v>
      </c>
      <c r="GY78" s="258">
        <f t="shared" si="32"/>
        <v>0.1</v>
      </c>
      <c r="GZ78" s="258">
        <f t="shared" si="32"/>
        <v>0.1</v>
      </c>
      <c r="HA78" s="258">
        <f t="shared" si="32"/>
        <v>0.1</v>
      </c>
      <c r="HB78" s="258">
        <f t="shared" si="32"/>
        <v>0.1</v>
      </c>
      <c r="HC78" s="258">
        <f t="shared" si="32"/>
        <v>0.1</v>
      </c>
    </row>
    <row r="79" spans="1:211" s="20" customFormat="1" outlineLevel="2" x14ac:dyDescent="0.2">
      <c r="A79" s="87"/>
      <c r="B79" s="34"/>
      <c r="D79" s="88"/>
      <c r="E79" s="20" t="s">
        <v>319</v>
      </c>
      <c r="G79" s="99">
        <f xml:space="preserve"> ( G73 - G72 ) / ( G75 - 1 )</f>
        <v>4.5522720596861228E-3</v>
      </c>
      <c r="H79" s="174" t="s">
        <v>14</v>
      </c>
      <c r="I79" s="134"/>
      <c r="K79" s="99">
        <f xml:space="preserve"> ( $G$72 + MOD( K75, $G75 ) * $G79 ) * ( 1 - $G$74 )</f>
        <v>0.01</v>
      </c>
      <c r="L79" s="99">
        <f t="shared" ref="L79:BW79" si="33" xml:space="preserve"> ( $G$72 + MOD( L75, $G75 ) * $G79 ) * ( 1 - $G$74 )</f>
        <v>1.4552272059686122E-2</v>
      </c>
      <c r="M79" s="99">
        <f t="shared" si="33"/>
        <v>1.9104544119372246E-2</v>
      </c>
      <c r="N79" s="99">
        <f t="shared" si="33"/>
        <v>2.3656816179058369E-2</v>
      </c>
      <c r="O79" s="99">
        <f t="shared" si="33"/>
        <v>2.820908823874449E-2</v>
      </c>
      <c r="P79" s="99">
        <f t="shared" si="33"/>
        <v>3.2761360298430617E-2</v>
      </c>
      <c r="Q79" s="99">
        <f t="shared" si="33"/>
        <v>3.7313632358116737E-2</v>
      </c>
      <c r="R79" s="99">
        <f t="shared" si="33"/>
        <v>4.1865904417802864E-2</v>
      </c>
      <c r="S79" s="99">
        <f t="shared" si="33"/>
        <v>4.6418176477488984E-2</v>
      </c>
      <c r="T79" s="99">
        <f t="shared" si="33"/>
        <v>5.0970448537175105E-2</v>
      </c>
      <c r="U79" s="99">
        <f t="shared" si="33"/>
        <v>5.5522720596861232E-2</v>
      </c>
      <c r="V79" s="99">
        <f t="shared" si="33"/>
        <v>6.0074992656547352E-2</v>
      </c>
      <c r="W79" s="99">
        <f t="shared" si="33"/>
        <v>6.4627264716233465E-2</v>
      </c>
      <c r="X79" s="99">
        <f t="shared" si="33"/>
        <v>6.9179536775919592E-2</v>
      </c>
      <c r="Y79" s="99">
        <f t="shared" si="33"/>
        <v>7.3731808835605719E-2</v>
      </c>
      <c r="Z79" s="99">
        <f t="shared" si="33"/>
        <v>0.01</v>
      </c>
      <c r="AA79" s="99">
        <f t="shared" si="33"/>
        <v>1.4552272059686122E-2</v>
      </c>
      <c r="AB79" s="99">
        <f t="shared" si="33"/>
        <v>1.9104544119372246E-2</v>
      </c>
      <c r="AC79" s="99">
        <f t="shared" si="33"/>
        <v>2.3656816179058369E-2</v>
      </c>
      <c r="AD79" s="99">
        <f t="shared" si="33"/>
        <v>2.820908823874449E-2</v>
      </c>
      <c r="AE79" s="99">
        <f t="shared" si="33"/>
        <v>3.2761360298430617E-2</v>
      </c>
      <c r="AF79" s="99">
        <f t="shared" si="33"/>
        <v>3.7313632358116737E-2</v>
      </c>
      <c r="AG79" s="99">
        <f t="shared" si="33"/>
        <v>4.1865904417802864E-2</v>
      </c>
      <c r="AH79" s="99">
        <f t="shared" si="33"/>
        <v>4.6418176477488984E-2</v>
      </c>
      <c r="AI79" s="99">
        <f t="shared" si="33"/>
        <v>5.0970448537175105E-2</v>
      </c>
      <c r="AJ79" s="99">
        <f t="shared" si="33"/>
        <v>5.5522720596861232E-2</v>
      </c>
      <c r="AK79" s="99">
        <f t="shared" si="33"/>
        <v>6.0074992656547352E-2</v>
      </c>
      <c r="AL79" s="99">
        <f t="shared" si="33"/>
        <v>6.4627264716233465E-2</v>
      </c>
      <c r="AM79" s="99">
        <f t="shared" si="33"/>
        <v>6.9179536775919592E-2</v>
      </c>
      <c r="AN79" s="99">
        <f t="shared" si="33"/>
        <v>7.3731808835605719E-2</v>
      </c>
      <c r="AO79" s="99">
        <f t="shared" si="33"/>
        <v>0.01</v>
      </c>
      <c r="AP79" s="99">
        <f t="shared" si="33"/>
        <v>1.4552272059686122E-2</v>
      </c>
      <c r="AQ79" s="99">
        <f t="shared" si="33"/>
        <v>1.9104544119372246E-2</v>
      </c>
      <c r="AR79" s="99">
        <f t="shared" si="33"/>
        <v>2.3656816179058369E-2</v>
      </c>
      <c r="AS79" s="99">
        <f t="shared" si="33"/>
        <v>2.820908823874449E-2</v>
      </c>
      <c r="AT79" s="99">
        <f t="shared" si="33"/>
        <v>3.2761360298430617E-2</v>
      </c>
      <c r="AU79" s="99">
        <f t="shared" si="33"/>
        <v>3.7313632358116737E-2</v>
      </c>
      <c r="AV79" s="99">
        <f t="shared" si="33"/>
        <v>4.1865904417802864E-2</v>
      </c>
      <c r="AW79" s="99">
        <f t="shared" si="33"/>
        <v>4.6418176477488984E-2</v>
      </c>
      <c r="AX79" s="99">
        <f t="shared" si="33"/>
        <v>5.0970448537175105E-2</v>
      </c>
      <c r="AY79" s="99">
        <f t="shared" si="33"/>
        <v>5.5522720596861232E-2</v>
      </c>
      <c r="AZ79" s="99">
        <f t="shared" si="33"/>
        <v>6.0074992656547352E-2</v>
      </c>
      <c r="BA79" s="99">
        <f t="shared" si="33"/>
        <v>6.4627264716233465E-2</v>
      </c>
      <c r="BB79" s="99">
        <f t="shared" si="33"/>
        <v>6.9179536775919592E-2</v>
      </c>
      <c r="BC79" s="99">
        <f t="shared" si="33"/>
        <v>7.3731808835605719E-2</v>
      </c>
      <c r="BD79" s="99">
        <f t="shared" si="33"/>
        <v>0.01</v>
      </c>
      <c r="BE79" s="99">
        <f t="shared" si="33"/>
        <v>1.4552272059686122E-2</v>
      </c>
      <c r="BF79" s="99">
        <f t="shared" si="33"/>
        <v>1.9104544119372246E-2</v>
      </c>
      <c r="BG79" s="99">
        <f t="shared" si="33"/>
        <v>2.3656816179058369E-2</v>
      </c>
      <c r="BH79" s="99">
        <f t="shared" si="33"/>
        <v>2.820908823874449E-2</v>
      </c>
      <c r="BI79" s="99">
        <f t="shared" si="33"/>
        <v>3.2761360298430617E-2</v>
      </c>
      <c r="BJ79" s="99">
        <f t="shared" si="33"/>
        <v>3.7313632358116737E-2</v>
      </c>
      <c r="BK79" s="99">
        <f t="shared" si="33"/>
        <v>4.1865904417802864E-2</v>
      </c>
      <c r="BL79" s="99">
        <f t="shared" si="33"/>
        <v>4.6418176477488984E-2</v>
      </c>
      <c r="BM79" s="99">
        <f t="shared" si="33"/>
        <v>5.0970448537175105E-2</v>
      </c>
      <c r="BN79" s="99">
        <f t="shared" si="33"/>
        <v>5.5522720596861232E-2</v>
      </c>
      <c r="BO79" s="99">
        <f t="shared" si="33"/>
        <v>6.0074992656547352E-2</v>
      </c>
      <c r="BP79" s="99">
        <f t="shared" si="33"/>
        <v>6.4627264716233465E-2</v>
      </c>
      <c r="BQ79" s="99">
        <f t="shared" si="33"/>
        <v>6.9179536775919592E-2</v>
      </c>
      <c r="BR79" s="99">
        <f t="shared" si="33"/>
        <v>7.3731808835605719E-2</v>
      </c>
      <c r="BS79" s="99">
        <f t="shared" si="33"/>
        <v>0.01</v>
      </c>
      <c r="BT79" s="99">
        <f t="shared" si="33"/>
        <v>1.4552272059686122E-2</v>
      </c>
      <c r="BU79" s="99">
        <f t="shared" si="33"/>
        <v>1.9104544119372246E-2</v>
      </c>
      <c r="BV79" s="99">
        <f t="shared" si="33"/>
        <v>2.3656816179058369E-2</v>
      </c>
      <c r="BW79" s="99">
        <f t="shared" si="33"/>
        <v>2.820908823874449E-2</v>
      </c>
      <c r="BX79" s="99">
        <f t="shared" ref="BX79:CO79" si="34" xml:space="preserve"> ( $G$72 + MOD( BX75, $G75 ) * $G79 ) * ( 1 - $G$74 )</f>
        <v>3.2761360298430617E-2</v>
      </c>
      <c r="BY79" s="99">
        <f t="shared" si="34"/>
        <v>3.7313632358116737E-2</v>
      </c>
      <c r="BZ79" s="99">
        <f t="shared" si="34"/>
        <v>4.1865904417802864E-2</v>
      </c>
      <c r="CA79" s="99">
        <f t="shared" si="34"/>
        <v>4.6418176477488984E-2</v>
      </c>
      <c r="CB79" s="99">
        <f t="shared" si="34"/>
        <v>5.0970448537175105E-2</v>
      </c>
      <c r="CC79" s="99">
        <f t="shared" si="34"/>
        <v>5.5522720596861232E-2</v>
      </c>
      <c r="CD79" s="99">
        <f t="shared" si="34"/>
        <v>6.0074992656547352E-2</v>
      </c>
      <c r="CE79" s="99">
        <f t="shared" si="34"/>
        <v>6.4627264716233465E-2</v>
      </c>
      <c r="CF79" s="99">
        <f t="shared" si="34"/>
        <v>6.9179536775919592E-2</v>
      </c>
      <c r="CG79" s="99">
        <f t="shared" si="34"/>
        <v>7.3731808835605719E-2</v>
      </c>
      <c r="CH79" s="99">
        <f t="shared" si="34"/>
        <v>0.01</v>
      </c>
      <c r="CI79" s="99">
        <f t="shared" si="34"/>
        <v>1.4552272059686122E-2</v>
      </c>
      <c r="CJ79" s="99">
        <f t="shared" si="34"/>
        <v>1.9104544119372246E-2</v>
      </c>
      <c r="CK79" s="99">
        <f t="shared" si="34"/>
        <v>2.3656816179058369E-2</v>
      </c>
      <c r="CL79" s="99">
        <f t="shared" si="34"/>
        <v>2.820908823874449E-2</v>
      </c>
      <c r="CM79" s="99">
        <f t="shared" si="34"/>
        <v>3.2761360298430617E-2</v>
      </c>
      <c r="CN79" s="99">
        <f t="shared" si="34"/>
        <v>3.7313632358116737E-2</v>
      </c>
      <c r="CO79" s="99">
        <f t="shared" si="34"/>
        <v>4.1865904417802864E-2</v>
      </c>
    </row>
    <row r="80" spans="1:211" s="263" customFormat="1" ht="2.1" customHeight="1" outlineLevel="2" x14ac:dyDescent="0.2">
      <c r="E80" s="264"/>
      <c r="H80" s="265"/>
      <c r="K80" s="266"/>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M80" s="267"/>
      <c r="AN80" s="267"/>
      <c r="AO80" s="267"/>
      <c r="AP80" s="267"/>
      <c r="AQ80" s="267"/>
      <c r="AR80" s="267"/>
      <c r="AS80" s="267"/>
      <c r="AT80" s="267"/>
      <c r="AU80" s="267"/>
      <c r="AV80" s="267"/>
      <c r="AW80" s="267"/>
      <c r="AX80" s="267"/>
      <c r="AY80" s="267"/>
      <c r="AZ80" s="267"/>
      <c r="BA80" s="267"/>
      <c r="BB80" s="267"/>
      <c r="BC80" s="267"/>
      <c r="BD80" s="267"/>
      <c r="BE80" s="267"/>
      <c r="BF80" s="267"/>
      <c r="BG80" s="267"/>
      <c r="BH80" s="267"/>
      <c r="BI80" s="267"/>
      <c r="BJ80" s="267"/>
      <c r="BK80" s="267"/>
      <c r="BL80" s="267"/>
      <c r="BM80" s="267"/>
      <c r="BN80" s="267"/>
      <c r="BO80" s="267"/>
      <c r="BP80" s="267"/>
      <c r="BQ80" s="267"/>
      <c r="BR80" s="267"/>
      <c r="BS80" s="267"/>
      <c r="BT80" s="267"/>
      <c r="BU80" s="267"/>
      <c r="BV80" s="267"/>
      <c r="BW80" s="267"/>
      <c r="BX80" s="267"/>
      <c r="BY80" s="267"/>
      <c r="BZ80" s="267"/>
      <c r="CA80" s="267"/>
      <c r="CB80" s="267"/>
      <c r="CC80" s="267"/>
      <c r="CD80" s="267"/>
      <c r="CE80" s="267"/>
      <c r="CF80" s="267"/>
      <c r="CG80" s="267"/>
      <c r="CH80" s="267"/>
      <c r="CI80" s="267"/>
      <c r="CJ80" s="267"/>
      <c r="CK80" s="267"/>
      <c r="CL80" s="267"/>
      <c r="CM80" s="267"/>
      <c r="CN80" s="267"/>
      <c r="CO80" s="267"/>
      <c r="CP80" s="268"/>
      <c r="CQ80" s="268"/>
      <c r="CR80" s="268"/>
      <c r="CS80" s="268"/>
      <c r="CT80" s="268"/>
      <c r="CU80" s="268"/>
      <c r="CV80" s="268"/>
      <c r="CW80" s="268"/>
      <c r="CX80" s="268"/>
      <c r="CY80" s="268"/>
      <c r="CZ80" s="268"/>
      <c r="DA80" s="268"/>
      <c r="DB80" s="268"/>
      <c r="DC80" s="268"/>
      <c r="DD80" s="268"/>
      <c r="DE80" s="268"/>
      <c r="DF80" s="268"/>
      <c r="DG80" s="268"/>
      <c r="DH80" s="268"/>
      <c r="DI80" s="268"/>
      <c r="DJ80" s="268"/>
      <c r="DK80" s="268"/>
      <c r="DL80" s="268"/>
      <c r="DM80" s="268"/>
      <c r="DN80" s="268"/>
      <c r="DO80" s="268"/>
      <c r="DP80" s="268"/>
      <c r="DQ80" s="268"/>
      <c r="DR80" s="268"/>
      <c r="DS80" s="268"/>
      <c r="DT80" s="268"/>
      <c r="DU80" s="268"/>
      <c r="DV80" s="268"/>
      <c r="DW80" s="268"/>
      <c r="DX80" s="268"/>
      <c r="DY80" s="268"/>
      <c r="DZ80" s="268"/>
      <c r="EA80" s="268"/>
      <c r="EB80" s="268"/>
      <c r="EC80" s="268"/>
      <c r="ED80" s="268"/>
      <c r="EE80" s="268"/>
      <c r="EF80" s="268"/>
      <c r="EG80" s="268"/>
      <c r="EH80" s="268"/>
      <c r="EI80" s="268"/>
      <c r="EJ80" s="268"/>
      <c r="EK80" s="268"/>
      <c r="EL80" s="268"/>
      <c r="EM80" s="268"/>
      <c r="EN80" s="268"/>
      <c r="EO80" s="268"/>
      <c r="EP80" s="268"/>
      <c r="EQ80" s="268"/>
      <c r="ER80" s="268"/>
      <c r="ES80" s="268"/>
      <c r="ET80" s="268"/>
      <c r="EU80" s="268"/>
      <c r="EV80" s="268"/>
      <c r="EW80" s="268"/>
      <c r="EX80" s="268"/>
      <c r="EY80" s="268"/>
      <c r="EZ80" s="268"/>
      <c r="FA80" s="268"/>
      <c r="FB80" s="268"/>
      <c r="FC80" s="268"/>
      <c r="FD80" s="268"/>
      <c r="FE80" s="268"/>
      <c r="FF80" s="268"/>
      <c r="FG80" s="268"/>
      <c r="FH80" s="268"/>
      <c r="FI80" s="268"/>
      <c r="FJ80" s="268"/>
      <c r="FK80" s="268"/>
      <c r="FL80" s="268"/>
      <c r="FM80" s="268"/>
      <c r="FN80" s="268"/>
      <c r="FO80" s="268"/>
      <c r="FP80" s="268"/>
      <c r="FQ80" s="268"/>
      <c r="FR80" s="268"/>
      <c r="FS80" s="268"/>
      <c r="FT80" s="268"/>
      <c r="FU80" s="268"/>
      <c r="FV80" s="268"/>
      <c r="FW80" s="268"/>
      <c r="FX80" s="268"/>
      <c r="FY80" s="268"/>
      <c r="FZ80" s="268"/>
      <c r="GA80" s="268"/>
      <c r="GB80" s="268"/>
      <c r="GC80" s="268"/>
      <c r="GD80" s="268"/>
      <c r="GE80" s="268"/>
      <c r="GF80" s="268"/>
      <c r="GG80" s="268"/>
      <c r="GH80" s="268"/>
      <c r="GI80" s="268"/>
      <c r="GJ80" s="268"/>
      <c r="GK80" s="268"/>
      <c r="GL80" s="268"/>
      <c r="GM80" s="268"/>
      <c r="GN80" s="268"/>
      <c r="GO80" s="268"/>
      <c r="GP80" s="268"/>
      <c r="GQ80" s="268"/>
      <c r="GR80" s="268"/>
      <c r="GS80" s="268"/>
      <c r="GT80" s="268"/>
      <c r="GU80" s="268"/>
      <c r="GV80" s="268"/>
      <c r="GW80" s="268"/>
      <c r="GX80" s="268"/>
      <c r="GY80" s="268"/>
      <c r="GZ80" s="268"/>
      <c r="HA80" s="268"/>
      <c r="HB80" s="268"/>
      <c r="HC80" s="268"/>
    </row>
    <row r="81" spans="1:211" s="163" customFormat="1" outlineLevel="2" x14ac:dyDescent="0.2">
      <c r="E81" s="262" t="s">
        <v>286</v>
      </c>
      <c r="H81" s="163" t="s">
        <v>14</v>
      </c>
      <c r="K81" s="255">
        <f t="shared" ref="K81:AP81" si="35">SUM(K79:K80)</f>
        <v>0.01</v>
      </c>
      <c r="L81" s="255">
        <f t="shared" si="35"/>
        <v>1.4552272059686122E-2</v>
      </c>
      <c r="M81" s="255">
        <f t="shared" si="35"/>
        <v>1.9104544119372246E-2</v>
      </c>
      <c r="N81" s="255">
        <f t="shared" si="35"/>
        <v>2.3656816179058369E-2</v>
      </c>
      <c r="O81" s="255">
        <f t="shared" si="35"/>
        <v>2.820908823874449E-2</v>
      </c>
      <c r="P81" s="255">
        <f t="shared" si="35"/>
        <v>3.2761360298430617E-2</v>
      </c>
      <c r="Q81" s="255">
        <f t="shared" si="35"/>
        <v>3.7313632358116737E-2</v>
      </c>
      <c r="R81" s="255">
        <f t="shared" si="35"/>
        <v>4.1865904417802864E-2</v>
      </c>
      <c r="S81" s="255">
        <f t="shared" si="35"/>
        <v>4.6418176477488984E-2</v>
      </c>
      <c r="T81" s="255">
        <f t="shared" si="35"/>
        <v>5.0970448537175105E-2</v>
      </c>
      <c r="U81" s="255">
        <f t="shared" si="35"/>
        <v>5.5522720596861232E-2</v>
      </c>
      <c r="V81" s="255">
        <f t="shared" si="35"/>
        <v>6.0074992656547352E-2</v>
      </c>
      <c r="W81" s="255">
        <f t="shared" si="35"/>
        <v>6.4627264716233465E-2</v>
      </c>
      <c r="X81" s="255">
        <f t="shared" si="35"/>
        <v>6.9179536775919592E-2</v>
      </c>
      <c r="Y81" s="255">
        <f t="shared" si="35"/>
        <v>7.3731808835605719E-2</v>
      </c>
      <c r="Z81" s="255">
        <f t="shared" si="35"/>
        <v>0.01</v>
      </c>
      <c r="AA81" s="255">
        <f t="shared" si="35"/>
        <v>1.4552272059686122E-2</v>
      </c>
      <c r="AB81" s="255">
        <f t="shared" si="35"/>
        <v>1.9104544119372246E-2</v>
      </c>
      <c r="AC81" s="255">
        <f t="shared" si="35"/>
        <v>2.3656816179058369E-2</v>
      </c>
      <c r="AD81" s="255">
        <f t="shared" si="35"/>
        <v>2.820908823874449E-2</v>
      </c>
      <c r="AE81" s="255">
        <f t="shared" si="35"/>
        <v>3.2761360298430617E-2</v>
      </c>
      <c r="AF81" s="255">
        <f t="shared" si="35"/>
        <v>3.7313632358116737E-2</v>
      </c>
      <c r="AG81" s="255">
        <f t="shared" si="35"/>
        <v>4.1865904417802864E-2</v>
      </c>
      <c r="AH81" s="255">
        <f t="shared" si="35"/>
        <v>4.6418176477488984E-2</v>
      </c>
      <c r="AI81" s="255">
        <f t="shared" si="35"/>
        <v>5.0970448537175105E-2</v>
      </c>
      <c r="AJ81" s="255">
        <f t="shared" si="35"/>
        <v>5.5522720596861232E-2</v>
      </c>
      <c r="AK81" s="255">
        <f t="shared" si="35"/>
        <v>6.0074992656547352E-2</v>
      </c>
      <c r="AL81" s="255">
        <f t="shared" si="35"/>
        <v>6.4627264716233465E-2</v>
      </c>
      <c r="AM81" s="255">
        <f t="shared" si="35"/>
        <v>6.9179536775919592E-2</v>
      </c>
      <c r="AN81" s="255">
        <f t="shared" si="35"/>
        <v>7.3731808835605719E-2</v>
      </c>
      <c r="AO81" s="255">
        <f t="shared" si="35"/>
        <v>0.01</v>
      </c>
      <c r="AP81" s="255">
        <f t="shared" si="35"/>
        <v>1.4552272059686122E-2</v>
      </c>
      <c r="AQ81" s="255">
        <f t="shared" ref="AQ81:BV81" si="36">SUM(AQ79:AQ80)</f>
        <v>1.9104544119372246E-2</v>
      </c>
      <c r="AR81" s="255">
        <f t="shared" si="36"/>
        <v>2.3656816179058369E-2</v>
      </c>
      <c r="AS81" s="255">
        <f t="shared" si="36"/>
        <v>2.820908823874449E-2</v>
      </c>
      <c r="AT81" s="255">
        <f t="shared" si="36"/>
        <v>3.2761360298430617E-2</v>
      </c>
      <c r="AU81" s="255">
        <f t="shared" si="36"/>
        <v>3.7313632358116737E-2</v>
      </c>
      <c r="AV81" s="255">
        <f t="shared" si="36"/>
        <v>4.1865904417802864E-2</v>
      </c>
      <c r="AW81" s="255">
        <f t="shared" si="36"/>
        <v>4.6418176477488984E-2</v>
      </c>
      <c r="AX81" s="255">
        <f t="shared" si="36"/>
        <v>5.0970448537175105E-2</v>
      </c>
      <c r="AY81" s="255">
        <f t="shared" si="36"/>
        <v>5.5522720596861232E-2</v>
      </c>
      <c r="AZ81" s="255">
        <f t="shared" si="36"/>
        <v>6.0074992656547352E-2</v>
      </c>
      <c r="BA81" s="255">
        <f t="shared" si="36"/>
        <v>6.4627264716233465E-2</v>
      </c>
      <c r="BB81" s="255">
        <f t="shared" si="36"/>
        <v>6.9179536775919592E-2</v>
      </c>
      <c r="BC81" s="255">
        <f t="shared" si="36"/>
        <v>7.3731808835605719E-2</v>
      </c>
      <c r="BD81" s="255">
        <f t="shared" si="36"/>
        <v>0.01</v>
      </c>
      <c r="BE81" s="255">
        <f t="shared" si="36"/>
        <v>1.4552272059686122E-2</v>
      </c>
      <c r="BF81" s="255">
        <f t="shared" si="36"/>
        <v>1.9104544119372246E-2</v>
      </c>
      <c r="BG81" s="255">
        <f t="shared" si="36"/>
        <v>2.3656816179058369E-2</v>
      </c>
      <c r="BH81" s="255">
        <f t="shared" si="36"/>
        <v>2.820908823874449E-2</v>
      </c>
      <c r="BI81" s="255">
        <f t="shared" si="36"/>
        <v>3.2761360298430617E-2</v>
      </c>
      <c r="BJ81" s="255">
        <f t="shared" si="36"/>
        <v>3.7313632358116737E-2</v>
      </c>
      <c r="BK81" s="255">
        <f t="shared" si="36"/>
        <v>4.1865904417802864E-2</v>
      </c>
      <c r="BL81" s="255">
        <f t="shared" si="36"/>
        <v>4.6418176477488984E-2</v>
      </c>
      <c r="BM81" s="255">
        <f t="shared" si="36"/>
        <v>5.0970448537175105E-2</v>
      </c>
      <c r="BN81" s="255">
        <f t="shared" si="36"/>
        <v>5.5522720596861232E-2</v>
      </c>
      <c r="BO81" s="255">
        <f t="shared" si="36"/>
        <v>6.0074992656547352E-2</v>
      </c>
      <c r="BP81" s="255">
        <f t="shared" si="36"/>
        <v>6.4627264716233465E-2</v>
      </c>
      <c r="BQ81" s="255">
        <f t="shared" si="36"/>
        <v>6.9179536775919592E-2</v>
      </c>
      <c r="BR81" s="255">
        <f t="shared" si="36"/>
        <v>7.3731808835605719E-2</v>
      </c>
      <c r="BS81" s="255">
        <f t="shared" si="36"/>
        <v>0.01</v>
      </c>
      <c r="BT81" s="255">
        <f t="shared" si="36"/>
        <v>1.4552272059686122E-2</v>
      </c>
      <c r="BU81" s="255">
        <f t="shared" si="36"/>
        <v>1.9104544119372246E-2</v>
      </c>
      <c r="BV81" s="255">
        <f t="shared" si="36"/>
        <v>2.3656816179058369E-2</v>
      </c>
      <c r="BW81" s="255">
        <f t="shared" ref="BW81:CO81" si="37">SUM(BW79:BW80)</f>
        <v>2.820908823874449E-2</v>
      </c>
      <c r="BX81" s="255">
        <f t="shared" si="37"/>
        <v>3.2761360298430617E-2</v>
      </c>
      <c r="BY81" s="255">
        <f t="shared" si="37"/>
        <v>3.7313632358116737E-2</v>
      </c>
      <c r="BZ81" s="255">
        <f t="shared" si="37"/>
        <v>4.1865904417802864E-2</v>
      </c>
      <c r="CA81" s="255">
        <f t="shared" si="37"/>
        <v>4.6418176477488984E-2</v>
      </c>
      <c r="CB81" s="255">
        <f t="shared" si="37"/>
        <v>5.0970448537175105E-2</v>
      </c>
      <c r="CC81" s="255">
        <f t="shared" si="37"/>
        <v>5.5522720596861232E-2</v>
      </c>
      <c r="CD81" s="255">
        <f t="shared" si="37"/>
        <v>6.0074992656547352E-2</v>
      </c>
      <c r="CE81" s="255">
        <f t="shared" si="37"/>
        <v>6.4627264716233465E-2</v>
      </c>
      <c r="CF81" s="255">
        <f t="shared" si="37"/>
        <v>6.9179536775919592E-2</v>
      </c>
      <c r="CG81" s="255">
        <f t="shared" si="37"/>
        <v>7.3731808835605719E-2</v>
      </c>
      <c r="CH81" s="255">
        <f t="shared" si="37"/>
        <v>0.01</v>
      </c>
      <c r="CI81" s="255">
        <f t="shared" si="37"/>
        <v>1.4552272059686122E-2</v>
      </c>
      <c r="CJ81" s="255">
        <f t="shared" si="37"/>
        <v>1.9104544119372246E-2</v>
      </c>
      <c r="CK81" s="255">
        <f t="shared" si="37"/>
        <v>2.3656816179058369E-2</v>
      </c>
      <c r="CL81" s="255">
        <f t="shared" si="37"/>
        <v>2.820908823874449E-2</v>
      </c>
      <c r="CM81" s="255">
        <f t="shared" si="37"/>
        <v>3.2761360298430617E-2</v>
      </c>
      <c r="CN81" s="255">
        <f t="shared" si="37"/>
        <v>3.7313632358116737E-2</v>
      </c>
      <c r="CO81" s="255">
        <f t="shared" si="37"/>
        <v>4.1865904417802864E-2</v>
      </c>
    </row>
    <row r="82" spans="1:211" outlineLevel="2" x14ac:dyDescent="0.2">
      <c r="B82" s="61"/>
      <c r="D82" s="39"/>
      <c r="H82" s="163"/>
      <c r="I82" s="78"/>
    </row>
    <row r="83" spans="1:211" outlineLevel="1" x14ac:dyDescent="0.2">
      <c r="B83" s="61" t="s">
        <v>184</v>
      </c>
      <c r="D83" s="39"/>
      <c r="H83" s="163"/>
      <c r="I83" s="78"/>
    </row>
    <row r="84" spans="1:211" s="128" customFormat="1" outlineLevel="2" x14ac:dyDescent="0.2">
      <c r="B84" s="152"/>
      <c r="D84" s="153"/>
      <c r="E84" s="18" t="str">
        <f xml:space="preserve"> InpC!E63</f>
        <v>Include fixed charges for NAV</v>
      </c>
      <c r="F84"/>
      <c r="G84" s="19" t="b">
        <f xml:space="preserve"> InpC!G63</f>
        <v>0</v>
      </c>
      <c r="H84" s="159" t="str">
        <f xml:space="preserve"> InpC!H63</f>
        <v>Boolean</v>
      </c>
    </row>
    <row r="85" spans="1:211" outlineLevel="2" x14ac:dyDescent="0.2">
      <c r="B85" s="61"/>
      <c r="D85" s="39"/>
      <c r="H85" s="163"/>
      <c r="I85" s="78"/>
    </row>
    <row r="86" spans="1:211" outlineLevel="2" x14ac:dyDescent="0.2">
      <c r="B86" s="61"/>
      <c r="D86" s="39"/>
      <c r="E86" t="str">
        <f xml:space="preserve"> E$23</f>
        <v>Consumption by households (scaled for occupancy)</v>
      </c>
      <c r="G86" s="82"/>
      <c r="H86" s="164" t="str">
        <f xml:space="preserve"> H$23</f>
        <v>m3</v>
      </c>
      <c r="I86" s="55">
        <f xml:space="preserve"> SUM( J86:CO86 )</f>
        <v>591717.69272962038</v>
      </c>
      <c r="K86" s="55">
        <f t="shared" ref="K86:BV86" si="38" xml:space="preserve"> K$23</f>
        <v>2290.7041508188217</v>
      </c>
      <c r="L86" s="55">
        <f t="shared" si="38"/>
        <v>7177.539672565641</v>
      </c>
      <c r="M86" s="55">
        <f t="shared" si="38"/>
        <v>7183.6482169678238</v>
      </c>
      <c r="N86" s="55">
        <f t="shared" si="38"/>
        <v>7203.3294449595178</v>
      </c>
      <c r="O86" s="55">
        <f t="shared" si="38"/>
        <v>7183.6482169678238</v>
      </c>
      <c r="P86" s="55">
        <f t="shared" si="38"/>
        <v>7183.6482169678247</v>
      </c>
      <c r="Q86" s="55">
        <f t="shared" si="38"/>
        <v>7183.6482169678238</v>
      </c>
      <c r="R86" s="55">
        <f t="shared" si="38"/>
        <v>7203.3294449595178</v>
      </c>
      <c r="S86" s="55">
        <f t="shared" si="38"/>
        <v>7183.6482169678256</v>
      </c>
      <c r="T86" s="55">
        <f t="shared" si="38"/>
        <v>7183.6482169678238</v>
      </c>
      <c r="U86" s="55">
        <f t="shared" si="38"/>
        <v>7183.6482169678247</v>
      </c>
      <c r="V86" s="55">
        <f t="shared" si="38"/>
        <v>7203.3294449595187</v>
      </c>
      <c r="W86" s="55">
        <f t="shared" si="38"/>
        <v>7183.6482169678247</v>
      </c>
      <c r="X86" s="55">
        <f t="shared" si="38"/>
        <v>7183.6482169678247</v>
      </c>
      <c r="Y86" s="55">
        <f t="shared" si="38"/>
        <v>7183.6482169678256</v>
      </c>
      <c r="Z86" s="55">
        <f t="shared" si="38"/>
        <v>7203.3294449595169</v>
      </c>
      <c r="AA86" s="55">
        <f t="shared" si="38"/>
        <v>7183.6482169678247</v>
      </c>
      <c r="AB86" s="55">
        <f t="shared" si="38"/>
        <v>7183.6482169678238</v>
      </c>
      <c r="AC86" s="55">
        <f t="shared" si="38"/>
        <v>7183.6482169678229</v>
      </c>
      <c r="AD86" s="55">
        <f t="shared" si="38"/>
        <v>7203.3294449595187</v>
      </c>
      <c r="AE86" s="55">
        <f t="shared" si="38"/>
        <v>7183.6482169678247</v>
      </c>
      <c r="AF86" s="55">
        <f t="shared" si="38"/>
        <v>7183.6482169678238</v>
      </c>
      <c r="AG86" s="55">
        <f t="shared" si="38"/>
        <v>7183.6482169678247</v>
      </c>
      <c r="AH86" s="55">
        <f t="shared" si="38"/>
        <v>7203.3294449595187</v>
      </c>
      <c r="AI86" s="55">
        <f t="shared" si="38"/>
        <v>7183.6482169678247</v>
      </c>
      <c r="AJ86" s="55">
        <f t="shared" si="38"/>
        <v>7183.6482169678256</v>
      </c>
      <c r="AK86" s="55">
        <f t="shared" si="38"/>
        <v>7183.6482169678229</v>
      </c>
      <c r="AL86" s="55">
        <f t="shared" si="38"/>
        <v>7203.3294449595178</v>
      </c>
      <c r="AM86" s="55">
        <f t="shared" si="38"/>
        <v>7183.6482169678238</v>
      </c>
      <c r="AN86" s="55">
        <f t="shared" si="38"/>
        <v>7183.6482169678247</v>
      </c>
      <c r="AO86" s="55">
        <f t="shared" si="38"/>
        <v>7183.6482169678247</v>
      </c>
      <c r="AP86" s="55">
        <f t="shared" si="38"/>
        <v>7203.3294449595187</v>
      </c>
      <c r="AQ86" s="55">
        <f t="shared" si="38"/>
        <v>7183.6482169678266</v>
      </c>
      <c r="AR86" s="55">
        <f t="shared" si="38"/>
        <v>7183.6482169678247</v>
      </c>
      <c r="AS86" s="55">
        <f t="shared" si="38"/>
        <v>7183.6482169678256</v>
      </c>
      <c r="AT86" s="55">
        <f t="shared" si="38"/>
        <v>7203.3294449595187</v>
      </c>
      <c r="AU86" s="55">
        <f t="shared" si="38"/>
        <v>7183.6482169678256</v>
      </c>
      <c r="AV86" s="55">
        <f t="shared" si="38"/>
        <v>7183.6482169678256</v>
      </c>
      <c r="AW86" s="55">
        <f t="shared" si="38"/>
        <v>7183.6482169678256</v>
      </c>
      <c r="AX86" s="55">
        <f t="shared" si="38"/>
        <v>7203.3294449595178</v>
      </c>
      <c r="AY86" s="55">
        <f t="shared" si="38"/>
        <v>7183.6482169678266</v>
      </c>
      <c r="AZ86" s="55">
        <f t="shared" si="38"/>
        <v>7183.6482169678266</v>
      </c>
      <c r="BA86" s="55">
        <f t="shared" si="38"/>
        <v>7183.6482169678229</v>
      </c>
      <c r="BB86" s="55">
        <f t="shared" si="38"/>
        <v>7203.3294449595178</v>
      </c>
      <c r="BC86" s="55">
        <f t="shared" si="38"/>
        <v>7183.6482169678266</v>
      </c>
      <c r="BD86" s="55">
        <f t="shared" si="38"/>
        <v>7183.6482169678247</v>
      </c>
      <c r="BE86" s="55">
        <f t="shared" si="38"/>
        <v>7183.6482169678256</v>
      </c>
      <c r="BF86" s="55">
        <f t="shared" si="38"/>
        <v>7203.3294449595178</v>
      </c>
      <c r="BG86" s="55">
        <f t="shared" si="38"/>
        <v>7183.6482169678266</v>
      </c>
      <c r="BH86" s="55">
        <f t="shared" si="38"/>
        <v>7183.6482169678256</v>
      </c>
      <c r="BI86" s="55">
        <f t="shared" si="38"/>
        <v>7183.6482169678256</v>
      </c>
      <c r="BJ86" s="55">
        <f t="shared" si="38"/>
        <v>7203.3294449595178</v>
      </c>
      <c r="BK86" s="55">
        <f t="shared" si="38"/>
        <v>7183.6482169678238</v>
      </c>
      <c r="BL86" s="55">
        <f t="shared" si="38"/>
        <v>7183.6482169678247</v>
      </c>
      <c r="BM86" s="55">
        <f t="shared" si="38"/>
        <v>7183.6482169678247</v>
      </c>
      <c r="BN86" s="55">
        <f t="shared" si="38"/>
        <v>7203.3294449595178</v>
      </c>
      <c r="BO86" s="55">
        <f t="shared" si="38"/>
        <v>7183.6482169678256</v>
      </c>
      <c r="BP86" s="55">
        <f t="shared" si="38"/>
        <v>7183.6482169678256</v>
      </c>
      <c r="BQ86" s="55">
        <f t="shared" si="38"/>
        <v>7183.6482169678229</v>
      </c>
      <c r="BR86" s="55">
        <f t="shared" si="38"/>
        <v>7203.3294449595178</v>
      </c>
      <c r="BS86" s="55">
        <f t="shared" si="38"/>
        <v>7183.6482169678238</v>
      </c>
      <c r="BT86" s="55">
        <f t="shared" si="38"/>
        <v>7183.648216967822</v>
      </c>
      <c r="BU86" s="55">
        <f t="shared" si="38"/>
        <v>7183.6482169678247</v>
      </c>
      <c r="BV86" s="55">
        <f t="shared" si="38"/>
        <v>7203.3294449595205</v>
      </c>
      <c r="BW86" s="55">
        <f t="shared" ref="BW86:CO86" si="39" xml:space="preserve"> BW$23</f>
        <v>7183.6482169678238</v>
      </c>
      <c r="BX86" s="55">
        <f t="shared" si="39"/>
        <v>7183.6482169678256</v>
      </c>
      <c r="BY86" s="55">
        <f t="shared" si="39"/>
        <v>7183.6482169678247</v>
      </c>
      <c r="BZ86" s="55">
        <f t="shared" si="39"/>
        <v>7203.3294449595169</v>
      </c>
      <c r="CA86" s="55">
        <f t="shared" si="39"/>
        <v>7183.6482169678266</v>
      </c>
      <c r="CB86" s="55">
        <f t="shared" si="39"/>
        <v>7183.6482169678238</v>
      </c>
      <c r="CC86" s="55">
        <f t="shared" si="39"/>
        <v>7183.6482169678229</v>
      </c>
      <c r="CD86" s="55">
        <f t="shared" si="39"/>
        <v>7203.3294449595196</v>
      </c>
      <c r="CE86" s="55">
        <f t="shared" si="39"/>
        <v>7183.6482169678238</v>
      </c>
      <c r="CF86" s="55">
        <f t="shared" si="39"/>
        <v>7183.6482169678247</v>
      </c>
      <c r="CG86" s="55">
        <f t="shared" si="39"/>
        <v>7183.6482169678266</v>
      </c>
      <c r="CH86" s="55">
        <f t="shared" si="39"/>
        <v>7203.3294449595196</v>
      </c>
      <c r="CI86" s="55">
        <f t="shared" si="39"/>
        <v>7183.6482169678256</v>
      </c>
      <c r="CJ86" s="55">
        <f t="shared" si="39"/>
        <v>7183.6482169678256</v>
      </c>
      <c r="CK86" s="55">
        <f t="shared" si="39"/>
        <v>7183.6482169678247</v>
      </c>
      <c r="CL86" s="55">
        <f t="shared" si="39"/>
        <v>7183.6482169678256</v>
      </c>
      <c r="CM86" s="55">
        <f t="shared" si="39"/>
        <v>7183.6482169678247</v>
      </c>
      <c r="CN86" s="55">
        <f t="shared" si="39"/>
        <v>7183.6482169678238</v>
      </c>
      <c r="CO86" s="55">
        <f t="shared" si="39"/>
        <v>7183.6482169678266</v>
      </c>
    </row>
    <row r="87" spans="1:211" outlineLevel="2" x14ac:dyDescent="0.2">
      <c r="B87" s="61"/>
      <c r="D87" s="39"/>
      <c r="E87" t="str">
        <f xml:space="preserve"> E64</f>
        <v>Water: NHH consumption (scaled)</v>
      </c>
      <c r="G87" s="55">
        <f xml:space="preserve"> G64</f>
        <v>0</v>
      </c>
      <c r="H87" s="164" t="str">
        <f xml:space="preserve"> H64</f>
        <v>m3</v>
      </c>
      <c r="I87" s="55">
        <f xml:space="preserve"> SUM( J87:CO87 )</f>
        <v>0</v>
      </c>
      <c r="K87" s="89">
        <f t="shared" ref="K87:AP87" si="40" xml:space="preserve"> K64</f>
        <v>0</v>
      </c>
      <c r="L87" s="89">
        <f t="shared" si="40"/>
        <v>0</v>
      </c>
      <c r="M87" s="89">
        <f t="shared" si="40"/>
        <v>0</v>
      </c>
      <c r="N87" s="89">
        <f t="shared" si="40"/>
        <v>0</v>
      </c>
      <c r="O87" s="89">
        <f t="shared" si="40"/>
        <v>0</v>
      </c>
      <c r="P87" s="89">
        <f t="shared" si="40"/>
        <v>0</v>
      </c>
      <c r="Q87" s="89">
        <f t="shared" si="40"/>
        <v>0</v>
      </c>
      <c r="R87" s="89">
        <f t="shared" si="40"/>
        <v>0</v>
      </c>
      <c r="S87" s="89">
        <f t="shared" si="40"/>
        <v>0</v>
      </c>
      <c r="T87" s="89">
        <f t="shared" si="40"/>
        <v>0</v>
      </c>
      <c r="U87" s="89">
        <f t="shared" si="40"/>
        <v>0</v>
      </c>
      <c r="V87" s="89">
        <f t="shared" si="40"/>
        <v>0</v>
      </c>
      <c r="W87" s="89">
        <f t="shared" si="40"/>
        <v>0</v>
      </c>
      <c r="X87" s="89">
        <f t="shared" si="40"/>
        <v>0</v>
      </c>
      <c r="Y87" s="89">
        <f t="shared" si="40"/>
        <v>0</v>
      </c>
      <c r="Z87" s="89">
        <f t="shared" si="40"/>
        <v>0</v>
      </c>
      <c r="AA87" s="89">
        <f t="shared" si="40"/>
        <v>0</v>
      </c>
      <c r="AB87" s="89">
        <f t="shared" si="40"/>
        <v>0</v>
      </c>
      <c r="AC87" s="89">
        <f t="shared" si="40"/>
        <v>0</v>
      </c>
      <c r="AD87" s="89">
        <f t="shared" si="40"/>
        <v>0</v>
      </c>
      <c r="AE87" s="89">
        <f t="shared" si="40"/>
        <v>0</v>
      </c>
      <c r="AF87" s="89">
        <f t="shared" si="40"/>
        <v>0</v>
      </c>
      <c r="AG87" s="89">
        <f t="shared" si="40"/>
        <v>0</v>
      </c>
      <c r="AH87" s="89">
        <f t="shared" si="40"/>
        <v>0</v>
      </c>
      <c r="AI87" s="89">
        <f t="shared" si="40"/>
        <v>0</v>
      </c>
      <c r="AJ87" s="89">
        <f t="shared" si="40"/>
        <v>0</v>
      </c>
      <c r="AK87" s="89">
        <f t="shared" si="40"/>
        <v>0</v>
      </c>
      <c r="AL87" s="89">
        <f t="shared" si="40"/>
        <v>0</v>
      </c>
      <c r="AM87" s="89">
        <f t="shared" si="40"/>
        <v>0</v>
      </c>
      <c r="AN87" s="89">
        <f t="shared" si="40"/>
        <v>0</v>
      </c>
      <c r="AO87" s="89">
        <f t="shared" si="40"/>
        <v>0</v>
      </c>
      <c r="AP87" s="89">
        <f t="shared" si="40"/>
        <v>0</v>
      </c>
      <c r="AQ87" s="89">
        <f t="shared" ref="AQ87:BV87" si="41" xml:space="preserve"> AQ64</f>
        <v>0</v>
      </c>
      <c r="AR87" s="89">
        <f t="shared" si="41"/>
        <v>0</v>
      </c>
      <c r="AS87" s="89">
        <f t="shared" si="41"/>
        <v>0</v>
      </c>
      <c r="AT87" s="89">
        <f t="shared" si="41"/>
        <v>0</v>
      </c>
      <c r="AU87" s="89">
        <f t="shared" si="41"/>
        <v>0</v>
      </c>
      <c r="AV87" s="89">
        <f t="shared" si="41"/>
        <v>0</v>
      </c>
      <c r="AW87" s="89">
        <f t="shared" si="41"/>
        <v>0</v>
      </c>
      <c r="AX87" s="89">
        <f t="shared" si="41"/>
        <v>0</v>
      </c>
      <c r="AY87" s="89">
        <f t="shared" si="41"/>
        <v>0</v>
      </c>
      <c r="AZ87" s="89">
        <f t="shared" si="41"/>
        <v>0</v>
      </c>
      <c r="BA87" s="89">
        <f t="shared" si="41"/>
        <v>0</v>
      </c>
      <c r="BB87" s="89">
        <f t="shared" si="41"/>
        <v>0</v>
      </c>
      <c r="BC87" s="89">
        <f t="shared" si="41"/>
        <v>0</v>
      </c>
      <c r="BD87" s="89">
        <f t="shared" si="41"/>
        <v>0</v>
      </c>
      <c r="BE87" s="89">
        <f t="shared" si="41"/>
        <v>0</v>
      </c>
      <c r="BF87" s="89">
        <f t="shared" si="41"/>
        <v>0</v>
      </c>
      <c r="BG87" s="89">
        <f t="shared" si="41"/>
        <v>0</v>
      </c>
      <c r="BH87" s="89">
        <f t="shared" si="41"/>
        <v>0</v>
      </c>
      <c r="BI87" s="89">
        <f t="shared" si="41"/>
        <v>0</v>
      </c>
      <c r="BJ87" s="89">
        <f t="shared" si="41"/>
        <v>0</v>
      </c>
      <c r="BK87" s="89">
        <f t="shared" si="41"/>
        <v>0</v>
      </c>
      <c r="BL87" s="89">
        <f t="shared" si="41"/>
        <v>0</v>
      </c>
      <c r="BM87" s="89">
        <f t="shared" si="41"/>
        <v>0</v>
      </c>
      <c r="BN87" s="89">
        <f t="shared" si="41"/>
        <v>0</v>
      </c>
      <c r="BO87" s="89">
        <f t="shared" si="41"/>
        <v>0</v>
      </c>
      <c r="BP87" s="89">
        <f t="shared" si="41"/>
        <v>0</v>
      </c>
      <c r="BQ87" s="89">
        <f t="shared" si="41"/>
        <v>0</v>
      </c>
      <c r="BR87" s="89">
        <f t="shared" si="41"/>
        <v>0</v>
      </c>
      <c r="BS87" s="89">
        <f t="shared" si="41"/>
        <v>0</v>
      </c>
      <c r="BT87" s="89">
        <f t="shared" si="41"/>
        <v>0</v>
      </c>
      <c r="BU87" s="89">
        <f t="shared" si="41"/>
        <v>0</v>
      </c>
      <c r="BV87" s="89">
        <f t="shared" si="41"/>
        <v>0</v>
      </c>
      <c r="BW87" s="89">
        <f t="shared" ref="BW87:CO87" si="42" xml:space="preserve"> BW64</f>
        <v>0</v>
      </c>
      <c r="BX87" s="89">
        <f t="shared" si="42"/>
        <v>0</v>
      </c>
      <c r="BY87" s="89">
        <f t="shared" si="42"/>
        <v>0</v>
      </c>
      <c r="BZ87" s="89">
        <f t="shared" si="42"/>
        <v>0</v>
      </c>
      <c r="CA87" s="89">
        <f t="shared" si="42"/>
        <v>0</v>
      </c>
      <c r="CB87" s="89">
        <f t="shared" si="42"/>
        <v>0</v>
      </c>
      <c r="CC87" s="89">
        <f t="shared" si="42"/>
        <v>0</v>
      </c>
      <c r="CD87" s="89">
        <f t="shared" si="42"/>
        <v>0</v>
      </c>
      <c r="CE87" s="89">
        <f t="shared" si="42"/>
        <v>0</v>
      </c>
      <c r="CF87" s="89">
        <f t="shared" si="42"/>
        <v>0</v>
      </c>
      <c r="CG87" s="89">
        <f t="shared" si="42"/>
        <v>0</v>
      </c>
      <c r="CH87" s="89">
        <f t="shared" si="42"/>
        <v>0</v>
      </c>
      <c r="CI87" s="89">
        <f t="shared" si="42"/>
        <v>0</v>
      </c>
      <c r="CJ87" s="89">
        <f t="shared" si="42"/>
        <v>0</v>
      </c>
      <c r="CK87" s="89">
        <f t="shared" si="42"/>
        <v>0</v>
      </c>
      <c r="CL87" s="89">
        <f t="shared" si="42"/>
        <v>0</v>
      </c>
      <c r="CM87" s="89">
        <f t="shared" si="42"/>
        <v>0</v>
      </c>
      <c r="CN87" s="89">
        <f t="shared" si="42"/>
        <v>0</v>
      </c>
      <c r="CO87" s="89">
        <f t="shared" si="42"/>
        <v>0</v>
      </c>
    </row>
    <row r="88" spans="1:211" outlineLevel="2" x14ac:dyDescent="0.2">
      <c r="B88" s="61"/>
      <c r="D88" s="39"/>
      <c r="E88" t="s">
        <v>412</v>
      </c>
      <c r="G88" s="82"/>
      <c r="H88" s="164" t="str">
        <f xml:space="preserve"> $H23</f>
        <v>m3</v>
      </c>
      <c r="I88" s="55">
        <f xml:space="preserve"> SUM( J88:CO88 )</f>
        <v>591717.69272962038</v>
      </c>
      <c r="K88" s="363">
        <f>SUM(K86:K87)</f>
        <v>2290.7041508188217</v>
      </c>
      <c r="L88" s="363">
        <f t="shared" ref="L88:BW88" si="43">SUM(L86:L87)</f>
        <v>7177.539672565641</v>
      </c>
      <c r="M88" s="363">
        <f t="shared" si="43"/>
        <v>7183.6482169678238</v>
      </c>
      <c r="N88" s="363">
        <f t="shared" si="43"/>
        <v>7203.3294449595178</v>
      </c>
      <c r="O88" s="363">
        <f t="shared" si="43"/>
        <v>7183.6482169678238</v>
      </c>
      <c r="P88" s="363">
        <f t="shared" si="43"/>
        <v>7183.6482169678247</v>
      </c>
      <c r="Q88" s="363">
        <f t="shared" si="43"/>
        <v>7183.6482169678238</v>
      </c>
      <c r="R88" s="363">
        <f t="shared" si="43"/>
        <v>7203.3294449595178</v>
      </c>
      <c r="S88" s="363">
        <f t="shared" si="43"/>
        <v>7183.6482169678256</v>
      </c>
      <c r="T88" s="363">
        <f t="shared" si="43"/>
        <v>7183.6482169678238</v>
      </c>
      <c r="U88" s="363">
        <f t="shared" si="43"/>
        <v>7183.6482169678247</v>
      </c>
      <c r="V88" s="363">
        <f t="shared" si="43"/>
        <v>7203.3294449595187</v>
      </c>
      <c r="W88" s="363">
        <f t="shared" si="43"/>
        <v>7183.6482169678247</v>
      </c>
      <c r="X88" s="363">
        <f t="shared" si="43"/>
        <v>7183.6482169678247</v>
      </c>
      <c r="Y88" s="363">
        <f t="shared" si="43"/>
        <v>7183.6482169678256</v>
      </c>
      <c r="Z88" s="363">
        <f t="shared" si="43"/>
        <v>7203.3294449595169</v>
      </c>
      <c r="AA88" s="363">
        <f t="shared" si="43"/>
        <v>7183.6482169678247</v>
      </c>
      <c r="AB88" s="363">
        <f t="shared" si="43"/>
        <v>7183.6482169678238</v>
      </c>
      <c r="AC88" s="363">
        <f t="shared" si="43"/>
        <v>7183.6482169678229</v>
      </c>
      <c r="AD88" s="363">
        <f t="shared" si="43"/>
        <v>7203.3294449595187</v>
      </c>
      <c r="AE88" s="363">
        <f t="shared" si="43"/>
        <v>7183.6482169678247</v>
      </c>
      <c r="AF88" s="363">
        <f t="shared" si="43"/>
        <v>7183.6482169678238</v>
      </c>
      <c r="AG88" s="363">
        <f t="shared" si="43"/>
        <v>7183.6482169678247</v>
      </c>
      <c r="AH88" s="363">
        <f t="shared" si="43"/>
        <v>7203.3294449595187</v>
      </c>
      <c r="AI88" s="363">
        <f t="shared" si="43"/>
        <v>7183.6482169678247</v>
      </c>
      <c r="AJ88" s="363">
        <f t="shared" si="43"/>
        <v>7183.6482169678256</v>
      </c>
      <c r="AK88" s="363">
        <f t="shared" si="43"/>
        <v>7183.6482169678229</v>
      </c>
      <c r="AL88" s="363">
        <f t="shared" si="43"/>
        <v>7203.3294449595178</v>
      </c>
      <c r="AM88" s="363">
        <f t="shared" si="43"/>
        <v>7183.6482169678238</v>
      </c>
      <c r="AN88" s="363">
        <f t="shared" si="43"/>
        <v>7183.6482169678247</v>
      </c>
      <c r="AO88" s="363">
        <f t="shared" si="43"/>
        <v>7183.6482169678247</v>
      </c>
      <c r="AP88" s="363">
        <f t="shared" si="43"/>
        <v>7203.3294449595187</v>
      </c>
      <c r="AQ88" s="363">
        <f t="shared" si="43"/>
        <v>7183.6482169678266</v>
      </c>
      <c r="AR88" s="363">
        <f t="shared" si="43"/>
        <v>7183.6482169678247</v>
      </c>
      <c r="AS88" s="363">
        <f t="shared" si="43"/>
        <v>7183.6482169678256</v>
      </c>
      <c r="AT88" s="363">
        <f t="shared" si="43"/>
        <v>7203.3294449595187</v>
      </c>
      <c r="AU88" s="363">
        <f t="shared" si="43"/>
        <v>7183.6482169678256</v>
      </c>
      <c r="AV88" s="363">
        <f t="shared" si="43"/>
        <v>7183.6482169678256</v>
      </c>
      <c r="AW88" s="363">
        <f t="shared" si="43"/>
        <v>7183.6482169678256</v>
      </c>
      <c r="AX88" s="363">
        <f t="shared" si="43"/>
        <v>7203.3294449595178</v>
      </c>
      <c r="AY88" s="363">
        <f t="shared" si="43"/>
        <v>7183.6482169678266</v>
      </c>
      <c r="AZ88" s="363">
        <f t="shared" si="43"/>
        <v>7183.6482169678266</v>
      </c>
      <c r="BA88" s="363">
        <f t="shared" si="43"/>
        <v>7183.6482169678229</v>
      </c>
      <c r="BB88" s="363">
        <f t="shared" si="43"/>
        <v>7203.3294449595178</v>
      </c>
      <c r="BC88" s="363">
        <f t="shared" si="43"/>
        <v>7183.6482169678266</v>
      </c>
      <c r="BD88" s="363">
        <f t="shared" si="43"/>
        <v>7183.6482169678247</v>
      </c>
      <c r="BE88" s="363">
        <f t="shared" si="43"/>
        <v>7183.6482169678256</v>
      </c>
      <c r="BF88" s="363">
        <f t="shared" si="43"/>
        <v>7203.3294449595178</v>
      </c>
      <c r="BG88" s="363">
        <f t="shared" si="43"/>
        <v>7183.6482169678266</v>
      </c>
      <c r="BH88" s="363">
        <f t="shared" si="43"/>
        <v>7183.6482169678256</v>
      </c>
      <c r="BI88" s="363">
        <f t="shared" si="43"/>
        <v>7183.6482169678256</v>
      </c>
      <c r="BJ88" s="363">
        <f t="shared" si="43"/>
        <v>7203.3294449595178</v>
      </c>
      <c r="BK88" s="363">
        <f t="shared" si="43"/>
        <v>7183.6482169678238</v>
      </c>
      <c r="BL88" s="363">
        <f t="shared" si="43"/>
        <v>7183.6482169678247</v>
      </c>
      <c r="BM88" s="363">
        <f t="shared" si="43"/>
        <v>7183.6482169678247</v>
      </c>
      <c r="BN88" s="363">
        <f t="shared" si="43"/>
        <v>7203.3294449595178</v>
      </c>
      <c r="BO88" s="363">
        <f t="shared" si="43"/>
        <v>7183.6482169678256</v>
      </c>
      <c r="BP88" s="363">
        <f t="shared" si="43"/>
        <v>7183.6482169678256</v>
      </c>
      <c r="BQ88" s="363">
        <f t="shared" si="43"/>
        <v>7183.6482169678229</v>
      </c>
      <c r="BR88" s="363">
        <f t="shared" si="43"/>
        <v>7203.3294449595178</v>
      </c>
      <c r="BS88" s="363">
        <f t="shared" si="43"/>
        <v>7183.6482169678238</v>
      </c>
      <c r="BT88" s="363">
        <f t="shared" si="43"/>
        <v>7183.648216967822</v>
      </c>
      <c r="BU88" s="363">
        <f t="shared" si="43"/>
        <v>7183.6482169678247</v>
      </c>
      <c r="BV88" s="363">
        <f t="shared" si="43"/>
        <v>7203.3294449595205</v>
      </c>
      <c r="BW88" s="363">
        <f t="shared" si="43"/>
        <v>7183.6482169678238</v>
      </c>
      <c r="BX88" s="363">
        <f t="shared" ref="BX88:CO88" si="44">SUM(BX86:BX87)</f>
        <v>7183.6482169678256</v>
      </c>
      <c r="BY88" s="363">
        <f t="shared" si="44"/>
        <v>7183.6482169678247</v>
      </c>
      <c r="BZ88" s="363">
        <f t="shared" si="44"/>
        <v>7203.3294449595169</v>
      </c>
      <c r="CA88" s="363">
        <f t="shared" si="44"/>
        <v>7183.6482169678266</v>
      </c>
      <c r="CB88" s="363">
        <f t="shared" si="44"/>
        <v>7183.6482169678238</v>
      </c>
      <c r="CC88" s="363">
        <f t="shared" si="44"/>
        <v>7183.6482169678229</v>
      </c>
      <c r="CD88" s="363">
        <f t="shared" si="44"/>
        <v>7203.3294449595196</v>
      </c>
      <c r="CE88" s="363">
        <f t="shared" si="44"/>
        <v>7183.6482169678238</v>
      </c>
      <c r="CF88" s="363">
        <f t="shared" si="44"/>
        <v>7183.6482169678247</v>
      </c>
      <c r="CG88" s="363">
        <f t="shared" si="44"/>
        <v>7183.6482169678266</v>
      </c>
      <c r="CH88" s="363">
        <f t="shared" si="44"/>
        <v>7203.3294449595196</v>
      </c>
      <c r="CI88" s="363">
        <f t="shared" si="44"/>
        <v>7183.6482169678256</v>
      </c>
      <c r="CJ88" s="363">
        <f t="shared" si="44"/>
        <v>7183.6482169678256</v>
      </c>
      <c r="CK88" s="363">
        <f t="shared" si="44"/>
        <v>7183.6482169678247</v>
      </c>
      <c r="CL88" s="363">
        <f t="shared" si="44"/>
        <v>7183.6482169678256</v>
      </c>
      <c r="CM88" s="363">
        <f t="shared" si="44"/>
        <v>7183.6482169678247</v>
      </c>
      <c r="CN88" s="363">
        <f t="shared" si="44"/>
        <v>7183.6482169678238</v>
      </c>
      <c r="CO88" s="363">
        <f t="shared" si="44"/>
        <v>7183.6482169678266</v>
      </c>
    </row>
    <row r="89" spans="1:211" s="82" customFormat="1" outlineLevel="2" x14ac:dyDescent="0.2">
      <c r="A89" s="102"/>
      <c r="B89" s="103"/>
      <c r="D89" s="44"/>
      <c r="G89" s="179"/>
      <c r="H89" s="236"/>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79"/>
      <c r="BR89" s="179"/>
      <c r="BS89" s="179"/>
      <c r="BT89" s="179"/>
      <c r="BU89" s="179"/>
      <c r="BV89" s="179"/>
      <c r="BW89" s="179"/>
      <c r="BX89" s="179"/>
      <c r="BY89" s="179"/>
      <c r="BZ89" s="179"/>
      <c r="CA89" s="179"/>
      <c r="CB89" s="179"/>
      <c r="CC89" s="179"/>
      <c r="CD89" s="179"/>
      <c r="CE89" s="179"/>
      <c r="CF89" s="179"/>
      <c r="CG89" s="179"/>
      <c r="CH89" s="179"/>
      <c r="CI89" s="179"/>
      <c r="CJ89" s="179"/>
      <c r="CK89" s="179"/>
      <c r="CL89" s="179"/>
      <c r="CM89" s="179"/>
      <c r="CN89" s="179"/>
      <c r="CO89" s="179"/>
    </row>
    <row r="90" spans="1:211" outlineLevel="2" x14ac:dyDescent="0.2">
      <c r="B90" s="61"/>
      <c r="D90" s="39"/>
      <c r="E90" t="str">
        <f xml:space="preserve"> E77</f>
        <v>Distribution losses (leakage)</v>
      </c>
      <c r="G90" s="82"/>
      <c r="H90" s="165" t="s">
        <v>177</v>
      </c>
      <c r="I90" s="55">
        <f xml:space="preserve"> SUM( K90:CO90 )</f>
        <v>59861.051520628098</v>
      </c>
      <c r="K90" s="303">
        <f t="shared" ref="K90:AP90" si="45" xml:space="preserve"> K$88 / ( 1 - K77) - K$88</f>
        <v>0</v>
      </c>
      <c r="L90" s="303">
        <f t="shared" si="45"/>
        <v>63.195837624565684</v>
      </c>
      <c r="M90" s="303">
        <f t="shared" si="45"/>
        <v>127.62291978126177</v>
      </c>
      <c r="N90" s="303">
        <f t="shared" si="45"/>
        <v>193.67928660687357</v>
      </c>
      <c r="O90" s="303">
        <f t="shared" si="45"/>
        <v>259.86249241380756</v>
      </c>
      <c r="P90" s="303">
        <f t="shared" si="45"/>
        <v>327.79252088972225</v>
      </c>
      <c r="Q90" s="303">
        <f t="shared" si="45"/>
        <v>396.9738376284522</v>
      </c>
      <c r="R90" s="303">
        <f t="shared" si="45"/>
        <v>468.72199878404081</v>
      </c>
      <c r="S90" s="303">
        <f t="shared" si="45"/>
        <v>539.23122538732605</v>
      </c>
      <c r="T90" s="303">
        <f t="shared" si="45"/>
        <v>607.89444273433492</v>
      </c>
      <c r="U90" s="303">
        <f t="shared" si="45"/>
        <v>612.38107735958147</v>
      </c>
      <c r="V90" s="303">
        <f t="shared" si="45"/>
        <v>618.56294476544917</v>
      </c>
      <c r="W90" s="303">
        <f t="shared" si="45"/>
        <v>621.3698658217254</v>
      </c>
      <c r="X90" s="303">
        <f t="shared" si="45"/>
        <v>625.87203756252984</v>
      </c>
      <c r="Y90" s="303">
        <f t="shared" si="45"/>
        <v>630.37940628020351</v>
      </c>
      <c r="Z90" s="303">
        <f t="shared" si="45"/>
        <v>636.63141106333114</v>
      </c>
      <c r="AA90" s="303">
        <f t="shared" si="45"/>
        <v>639.40977068181473</v>
      </c>
      <c r="AB90" s="303">
        <f t="shared" si="45"/>
        <v>643.93278443566214</v>
      </c>
      <c r="AC90" s="303">
        <f t="shared" si="45"/>
        <v>648.461031306324</v>
      </c>
      <c r="AD90" s="303">
        <f t="shared" si="45"/>
        <v>654.78354646435037</v>
      </c>
      <c r="AE90" s="303">
        <f t="shared" si="45"/>
        <v>657.53326076839949</v>
      </c>
      <c r="AF90" s="303">
        <f t="shared" si="45"/>
        <v>662.07726159765662</v>
      </c>
      <c r="AG90" s="303">
        <f t="shared" si="45"/>
        <v>666.62653201954254</v>
      </c>
      <c r="AH90" s="303">
        <f t="shared" si="45"/>
        <v>673.0199334832223</v>
      </c>
      <c r="AI90" s="303">
        <f t="shared" si="45"/>
        <v>675.74091835005311</v>
      </c>
      <c r="AJ90" s="303">
        <f t="shared" si="45"/>
        <v>680.30605266641305</v>
      </c>
      <c r="AK90" s="303">
        <f t="shared" si="45"/>
        <v>684.87649339099426</v>
      </c>
      <c r="AL90" s="303">
        <f t="shared" si="45"/>
        <v>691.34116005462238</v>
      </c>
      <c r="AM90" s="303">
        <f t="shared" si="45"/>
        <v>694.03333111617485</v>
      </c>
      <c r="AN90" s="303">
        <f t="shared" si="45"/>
        <v>698.61974669638221</v>
      </c>
      <c r="AO90" s="303">
        <f t="shared" si="45"/>
        <v>703.21150584415045</v>
      </c>
      <c r="AP90" s="303">
        <f t="shared" si="45"/>
        <v>709.74781959637949</v>
      </c>
      <c r="AQ90" s="303">
        <f t="shared" ref="AQ90:BV90" si="46" xml:space="preserve"> AQ$88 / ( 1 - AQ77) - AQ$88</f>
        <v>712.41109224022512</v>
      </c>
      <c r="AR90" s="303">
        <f t="shared" si="46"/>
        <v>717.01893824202216</v>
      </c>
      <c r="AS90" s="303">
        <f t="shared" si="46"/>
        <v>721.63216531848502</v>
      </c>
      <c r="AT90" s="303">
        <f t="shared" si="46"/>
        <v>728.24051107353898</v>
      </c>
      <c r="AU90" s="303">
        <f t="shared" si="46"/>
        <v>730.87480044383392</v>
      </c>
      <c r="AV90" s="303">
        <f t="shared" si="46"/>
        <v>735.50422742213141</v>
      </c>
      <c r="AW90" s="303">
        <f t="shared" si="46"/>
        <v>740.13907333404495</v>
      </c>
      <c r="AX90" s="303">
        <f t="shared" si="46"/>
        <v>746.81983906333699</v>
      </c>
      <c r="AY90" s="303">
        <f t="shared" si="46"/>
        <v>749.42506006183248</v>
      </c>
      <c r="AZ90" s="303">
        <f t="shared" si="46"/>
        <v>754.07621998510513</v>
      </c>
      <c r="BA90" s="303">
        <f t="shared" si="46"/>
        <v>758.73283705692847</v>
      </c>
      <c r="BB90" s="303">
        <f t="shared" si="46"/>
        <v>765.48641382108417</v>
      </c>
      <c r="BC90" s="303">
        <f t="shared" si="46"/>
        <v>768.06248110818251</v>
      </c>
      <c r="BD90" s="303">
        <f t="shared" si="46"/>
        <v>772.7355273751009</v>
      </c>
      <c r="BE90" s="303">
        <f t="shared" si="46"/>
        <v>777.41406936567637</v>
      </c>
      <c r="BF90" s="303">
        <f t="shared" si="46"/>
        <v>784.2408513469818</v>
      </c>
      <c r="BG90" s="303">
        <f t="shared" si="46"/>
        <v>786.78767934284497</v>
      </c>
      <c r="BH90" s="303">
        <f t="shared" si="46"/>
        <v>791.48276679913761</v>
      </c>
      <c r="BI90" s="303">
        <f t="shared" si="46"/>
        <v>796.18338891862186</v>
      </c>
      <c r="BJ90" s="303">
        <f t="shared" si="46"/>
        <v>803.08377345388362</v>
      </c>
      <c r="BK90" s="303">
        <f t="shared" si="46"/>
        <v>805.60127633959655</v>
      </c>
      <c r="BL90" s="303">
        <f t="shared" si="46"/>
        <v>810.31856129515563</v>
      </c>
      <c r="BM90" s="303">
        <f t="shared" si="46"/>
        <v>815.04142022218093</v>
      </c>
      <c r="BN90" s="303">
        <f t="shared" si="46"/>
        <v>822.01580783602276</v>
      </c>
      <c r="BO90" s="303">
        <f t="shared" si="46"/>
        <v>824.50389955480568</v>
      </c>
      <c r="BP90" s="303">
        <f t="shared" si="46"/>
        <v>829.24353980103024</v>
      </c>
      <c r="BQ90" s="303">
        <f t="shared" si="46"/>
        <v>833.98879370011309</v>
      </c>
      <c r="BR90" s="303">
        <f t="shared" si="46"/>
        <v>841.03758813870536</v>
      </c>
      <c r="BS90" s="303">
        <f t="shared" si="46"/>
        <v>843.49618239718893</v>
      </c>
      <c r="BT90" s="303">
        <f t="shared" si="46"/>
        <v>848.25833722458356</v>
      </c>
      <c r="BU90" s="303">
        <f t="shared" si="46"/>
        <v>853.02614576378346</v>
      </c>
      <c r="BV90" s="303">
        <f t="shared" si="46"/>
        <v>860.14975402901382</v>
      </c>
      <c r="BW90" s="303">
        <f t="shared" ref="BW90:CO90" si="47" xml:space="preserve"> BW$88 / ( 1 - BW77) - BW$88</f>
        <v>862.57876429856788</v>
      </c>
      <c r="BX90" s="303">
        <f t="shared" si="47"/>
        <v>867.36359451458247</v>
      </c>
      <c r="BY90" s="303">
        <f t="shared" si="47"/>
        <v>872.1541188834035</v>
      </c>
      <c r="BZ90" s="303">
        <f t="shared" si="47"/>
        <v>879.35295126749861</v>
      </c>
      <c r="CA90" s="303">
        <f t="shared" si="47"/>
        <v>881.75229078562006</v>
      </c>
      <c r="CB90" s="303">
        <f t="shared" si="47"/>
        <v>886.55995873275424</v>
      </c>
      <c r="CC90" s="303">
        <f t="shared" si="47"/>
        <v>891.37336166031855</v>
      </c>
      <c r="CD90" s="303">
        <f t="shared" si="47"/>
        <v>898.64783178092421</v>
      </c>
      <c r="CE90" s="303">
        <f t="shared" si="47"/>
        <v>901.01741355268314</v>
      </c>
      <c r="CF90" s="303">
        <f t="shared" si="47"/>
        <v>905.848083126848</v>
      </c>
      <c r="CG90" s="303">
        <f t="shared" si="47"/>
        <v>910.68452890031494</v>
      </c>
      <c r="CH90" s="303">
        <f t="shared" si="47"/>
        <v>918.03505373603275</v>
      </c>
      <c r="CI90" s="303">
        <f t="shared" si="47"/>
        <v>920.37479053558309</v>
      </c>
      <c r="CJ90" s="303">
        <f t="shared" si="47"/>
        <v>925.2286272047204</v>
      </c>
      <c r="CK90" s="303">
        <f t="shared" si="47"/>
        <v>930.08828168798573</v>
      </c>
      <c r="CL90" s="303">
        <f t="shared" si="47"/>
        <v>934.9537644515076</v>
      </c>
      <c r="CM90" s="303">
        <f t="shared" si="47"/>
        <v>939.82508598653749</v>
      </c>
      <c r="CN90" s="303">
        <f t="shared" si="47"/>
        <v>944.70225680951989</v>
      </c>
      <c r="CO90" s="303">
        <f t="shared" si="47"/>
        <v>949.58528746216962</v>
      </c>
    </row>
    <row r="91" spans="1:211" outlineLevel="2" x14ac:dyDescent="0.2">
      <c r="B91" s="61"/>
      <c r="D91" s="39"/>
      <c r="E91" t="str">
        <f xml:space="preserve"> E78</f>
        <v>Water taken unbilled</v>
      </c>
      <c r="G91" s="82"/>
      <c r="H91" s="165" t="s">
        <v>177</v>
      </c>
      <c r="I91" s="55">
        <f t="shared" ref="I91:I92" si="48" xml:space="preserve"> SUM( K91:CO91 )</f>
        <v>19605.14577427358</v>
      </c>
      <c r="K91" s="303">
        <f t="shared" ref="K91:AP91" si="49" xml:space="preserve"> K$88 / ( 1 - K78) - K$88</f>
        <v>0</v>
      </c>
      <c r="L91" s="303">
        <f t="shared" si="49"/>
        <v>16.849051297027472</v>
      </c>
      <c r="M91" s="303">
        <f t="shared" si="49"/>
        <v>33.806140694861824</v>
      </c>
      <c r="N91" s="303">
        <f t="shared" si="49"/>
        <v>50.968067868838261</v>
      </c>
      <c r="O91" s="303">
        <f t="shared" si="49"/>
        <v>67.931968212590618</v>
      </c>
      <c r="P91" s="303">
        <f t="shared" si="49"/>
        <v>85.116184970691393</v>
      </c>
      <c r="Q91" s="303">
        <f t="shared" si="49"/>
        <v>102.3820387602409</v>
      </c>
      <c r="R91" s="303">
        <f t="shared" si="49"/>
        <v>120.05814042183101</v>
      </c>
      <c r="S91" s="303">
        <f t="shared" si="49"/>
        <v>137.16099553881304</v>
      </c>
      <c r="T91" s="303">
        <f t="shared" si="49"/>
        <v>154.67528156459502</v>
      </c>
      <c r="U91" s="303">
        <f t="shared" si="49"/>
        <v>172.27357082948492</v>
      </c>
      <c r="V91" s="303">
        <f t="shared" si="49"/>
        <v>190.47689782214547</v>
      </c>
      <c r="W91" s="303">
        <f t="shared" si="49"/>
        <v>207.72458814016682</v>
      </c>
      <c r="X91" s="303">
        <f t="shared" si="49"/>
        <v>225.57854538633546</v>
      </c>
      <c r="Y91" s="303">
        <f t="shared" si="49"/>
        <v>243.51896441443751</v>
      </c>
      <c r="Z91" s="303">
        <f t="shared" si="49"/>
        <v>262.26304049914052</v>
      </c>
      <c r="AA91" s="303">
        <f t="shared" si="49"/>
        <v>261.54647481471693</v>
      </c>
      <c r="AB91" s="303">
        <f t="shared" si="49"/>
        <v>261.54647481471693</v>
      </c>
      <c r="AC91" s="303">
        <f t="shared" si="49"/>
        <v>261.54647481471693</v>
      </c>
      <c r="AD91" s="303">
        <f t="shared" si="49"/>
        <v>262.26304049914052</v>
      </c>
      <c r="AE91" s="303">
        <f t="shared" si="49"/>
        <v>261.54647481471693</v>
      </c>
      <c r="AF91" s="303">
        <f t="shared" si="49"/>
        <v>261.54647481471693</v>
      </c>
      <c r="AG91" s="303">
        <f t="shared" si="49"/>
        <v>261.54647481471693</v>
      </c>
      <c r="AH91" s="303">
        <f t="shared" si="49"/>
        <v>262.26304049914052</v>
      </c>
      <c r="AI91" s="303">
        <f t="shared" si="49"/>
        <v>261.54647481471693</v>
      </c>
      <c r="AJ91" s="303">
        <f t="shared" si="49"/>
        <v>261.54647481471693</v>
      </c>
      <c r="AK91" s="303">
        <f t="shared" si="49"/>
        <v>261.54647481471693</v>
      </c>
      <c r="AL91" s="303">
        <f t="shared" si="49"/>
        <v>262.26304049914052</v>
      </c>
      <c r="AM91" s="303">
        <f t="shared" si="49"/>
        <v>261.54647481471693</v>
      </c>
      <c r="AN91" s="303">
        <f t="shared" si="49"/>
        <v>261.54647481471693</v>
      </c>
      <c r="AO91" s="303">
        <f t="shared" si="49"/>
        <v>261.54647481471693</v>
      </c>
      <c r="AP91" s="303">
        <f t="shared" si="49"/>
        <v>262.26304049914052</v>
      </c>
      <c r="AQ91" s="303">
        <f t="shared" ref="AQ91:BV91" si="50" xml:space="preserve"> AQ$88 / ( 1 - AQ78) - AQ$88</f>
        <v>261.54647481471693</v>
      </c>
      <c r="AR91" s="303">
        <f t="shared" si="50"/>
        <v>261.54647481471693</v>
      </c>
      <c r="AS91" s="303">
        <f t="shared" si="50"/>
        <v>261.54647481471693</v>
      </c>
      <c r="AT91" s="303">
        <f t="shared" si="50"/>
        <v>262.26304049914052</v>
      </c>
      <c r="AU91" s="303">
        <f t="shared" si="50"/>
        <v>261.54647481471693</v>
      </c>
      <c r="AV91" s="303">
        <f t="shared" si="50"/>
        <v>261.54647481471693</v>
      </c>
      <c r="AW91" s="303">
        <f t="shared" si="50"/>
        <v>261.54647481471693</v>
      </c>
      <c r="AX91" s="303">
        <f t="shared" si="50"/>
        <v>262.26304049914052</v>
      </c>
      <c r="AY91" s="303">
        <f t="shared" si="50"/>
        <v>261.54647481471693</v>
      </c>
      <c r="AZ91" s="303">
        <f t="shared" si="50"/>
        <v>261.54647481471693</v>
      </c>
      <c r="BA91" s="303">
        <f t="shared" si="50"/>
        <v>261.54647481471693</v>
      </c>
      <c r="BB91" s="303">
        <f t="shared" si="50"/>
        <v>262.26304049914052</v>
      </c>
      <c r="BC91" s="303">
        <f t="shared" si="50"/>
        <v>261.54647481471693</v>
      </c>
      <c r="BD91" s="303">
        <f t="shared" si="50"/>
        <v>261.54647481471693</v>
      </c>
      <c r="BE91" s="303">
        <f t="shared" si="50"/>
        <v>261.54647481471693</v>
      </c>
      <c r="BF91" s="303">
        <f t="shared" si="50"/>
        <v>262.26304049914052</v>
      </c>
      <c r="BG91" s="303">
        <f t="shared" si="50"/>
        <v>261.54647481471693</v>
      </c>
      <c r="BH91" s="303">
        <f t="shared" si="50"/>
        <v>261.54647481471693</v>
      </c>
      <c r="BI91" s="303">
        <f t="shared" si="50"/>
        <v>261.54647481471693</v>
      </c>
      <c r="BJ91" s="303">
        <f t="shared" si="50"/>
        <v>262.26304049914052</v>
      </c>
      <c r="BK91" s="303">
        <f t="shared" si="50"/>
        <v>261.54647481471693</v>
      </c>
      <c r="BL91" s="303">
        <f t="shared" si="50"/>
        <v>261.54647481471693</v>
      </c>
      <c r="BM91" s="303">
        <f t="shared" si="50"/>
        <v>261.54647481471693</v>
      </c>
      <c r="BN91" s="303">
        <f t="shared" si="50"/>
        <v>262.26304049914052</v>
      </c>
      <c r="BO91" s="303">
        <f t="shared" si="50"/>
        <v>261.54647481471693</v>
      </c>
      <c r="BP91" s="303">
        <f t="shared" si="50"/>
        <v>261.54647481471693</v>
      </c>
      <c r="BQ91" s="303">
        <f t="shared" si="50"/>
        <v>261.54647481471693</v>
      </c>
      <c r="BR91" s="303">
        <f t="shared" si="50"/>
        <v>262.26304049914052</v>
      </c>
      <c r="BS91" s="303">
        <f t="shared" si="50"/>
        <v>261.54647481471693</v>
      </c>
      <c r="BT91" s="303">
        <f t="shared" si="50"/>
        <v>261.54647481471693</v>
      </c>
      <c r="BU91" s="303">
        <f t="shared" si="50"/>
        <v>261.54647481471693</v>
      </c>
      <c r="BV91" s="303">
        <f t="shared" si="50"/>
        <v>262.26304049914052</v>
      </c>
      <c r="BW91" s="303">
        <f t="shared" ref="BW91:CO91" si="51" xml:space="preserve"> BW$88 / ( 1 - BW78) - BW$88</f>
        <v>261.54647481471693</v>
      </c>
      <c r="BX91" s="303">
        <f t="shared" si="51"/>
        <v>261.54647481471693</v>
      </c>
      <c r="BY91" s="303">
        <f t="shared" si="51"/>
        <v>261.54647481471693</v>
      </c>
      <c r="BZ91" s="303">
        <f t="shared" si="51"/>
        <v>262.26304049914052</v>
      </c>
      <c r="CA91" s="303">
        <f t="shared" si="51"/>
        <v>261.54647481471693</v>
      </c>
      <c r="CB91" s="303">
        <f t="shared" si="51"/>
        <v>261.54647481471693</v>
      </c>
      <c r="CC91" s="303">
        <f t="shared" si="51"/>
        <v>261.54647481471693</v>
      </c>
      <c r="CD91" s="303">
        <f t="shared" si="51"/>
        <v>262.26304049914052</v>
      </c>
      <c r="CE91" s="303">
        <f t="shared" si="51"/>
        <v>261.54647481471693</v>
      </c>
      <c r="CF91" s="303">
        <f t="shared" si="51"/>
        <v>261.54647481471693</v>
      </c>
      <c r="CG91" s="303">
        <f t="shared" si="51"/>
        <v>261.54647481471693</v>
      </c>
      <c r="CH91" s="303">
        <f t="shared" si="51"/>
        <v>262.26304049914052</v>
      </c>
      <c r="CI91" s="303">
        <f t="shared" si="51"/>
        <v>261.54647481471693</v>
      </c>
      <c r="CJ91" s="303">
        <f t="shared" si="51"/>
        <v>261.54647481471693</v>
      </c>
      <c r="CK91" s="303">
        <f t="shared" si="51"/>
        <v>261.54647481471693</v>
      </c>
      <c r="CL91" s="303">
        <f t="shared" si="51"/>
        <v>261.54647481471693</v>
      </c>
      <c r="CM91" s="303">
        <f t="shared" si="51"/>
        <v>261.54647481471693</v>
      </c>
      <c r="CN91" s="303">
        <f t="shared" si="51"/>
        <v>261.54647481471693</v>
      </c>
      <c r="CO91" s="303">
        <f t="shared" si="51"/>
        <v>261.54647481471693</v>
      </c>
    </row>
    <row r="92" spans="1:211" outlineLevel="2" x14ac:dyDescent="0.2">
      <c r="B92" s="61"/>
      <c r="D92" s="39"/>
      <c r="E92" t="str">
        <f xml:space="preserve"> E79</f>
        <v>Meter under-registration (assuming replacement)</v>
      </c>
      <c r="G92" s="82"/>
      <c r="H92" s="165" t="s">
        <v>177</v>
      </c>
      <c r="I92" s="55">
        <f t="shared" si="48"/>
        <v>25282.070419897431</v>
      </c>
      <c r="K92" s="303">
        <f t="shared" ref="K92:AP92" si="52" xml:space="preserve"> K$88 / ( 1 - K79) - K$88</f>
        <v>23.138425765846932</v>
      </c>
      <c r="L92" s="303">
        <f t="shared" si="52"/>
        <v>105.99193348659446</v>
      </c>
      <c r="M92" s="303">
        <f t="shared" si="52"/>
        <v>139.91330419193309</v>
      </c>
      <c r="N92" s="303">
        <f t="shared" si="52"/>
        <v>174.5368261697804</v>
      </c>
      <c r="O92" s="303">
        <f t="shared" si="52"/>
        <v>208.52650912455647</v>
      </c>
      <c r="P92" s="303">
        <f t="shared" si="52"/>
        <v>243.31749977014442</v>
      </c>
      <c r="Q92" s="303">
        <f t="shared" si="52"/>
        <v>278.43752396179207</v>
      </c>
      <c r="R92" s="303">
        <f t="shared" si="52"/>
        <v>314.75124768352271</v>
      </c>
      <c r="S92" s="303">
        <f t="shared" si="52"/>
        <v>349.68352212885929</v>
      </c>
      <c r="T92" s="303">
        <f t="shared" si="52"/>
        <v>385.81914671439154</v>
      </c>
      <c r="U92" s="303">
        <f t="shared" si="52"/>
        <v>422.30311042410813</v>
      </c>
      <c r="V92" s="303">
        <f t="shared" si="52"/>
        <v>460.39839362472594</v>
      </c>
      <c r="W92" s="303">
        <f t="shared" si="52"/>
        <v>496.33639877843416</v>
      </c>
      <c r="X92" s="303">
        <f t="shared" si="52"/>
        <v>533.89614393485772</v>
      </c>
      <c r="Y92" s="303">
        <f t="shared" si="52"/>
        <v>571.82507412878113</v>
      </c>
      <c r="Z92" s="303">
        <f t="shared" si="52"/>
        <v>72.76090348443995</v>
      </c>
      <c r="AA92" s="303">
        <f t="shared" si="52"/>
        <v>106.08213938743484</v>
      </c>
      <c r="AB92" s="303">
        <f t="shared" si="52"/>
        <v>139.91330419193309</v>
      </c>
      <c r="AC92" s="303">
        <f t="shared" si="52"/>
        <v>174.05994959554573</v>
      </c>
      <c r="AD92" s="303">
        <f t="shared" si="52"/>
        <v>209.09781462900719</v>
      </c>
      <c r="AE92" s="303">
        <f t="shared" si="52"/>
        <v>243.31749977014442</v>
      </c>
      <c r="AF92" s="303">
        <f t="shared" si="52"/>
        <v>278.43752396179207</v>
      </c>
      <c r="AG92" s="303">
        <f t="shared" si="52"/>
        <v>313.89127159695636</v>
      </c>
      <c r="AH92" s="303">
        <f t="shared" si="52"/>
        <v>350.64155917578773</v>
      </c>
      <c r="AI92" s="303">
        <f t="shared" si="52"/>
        <v>385.81914671439154</v>
      </c>
      <c r="AJ92" s="303">
        <f t="shared" si="52"/>
        <v>422.30311042410813</v>
      </c>
      <c r="AK92" s="303">
        <f t="shared" si="52"/>
        <v>459.14047451646184</v>
      </c>
      <c r="AL92" s="303">
        <f t="shared" si="52"/>
        <v>497.69622452851218</v>
      </c>
      <c r="AM92" s="303">
        <f t="shared" si="52"/>
        <v>533.89614393485772</v>
      </c>
      <c r="AN92" s="303">
        <f t="shared" si="52"/>
        <v>571.82507412878113</v>
      </c>
      <c r="AO92" s="303">
        <f t="shared" si="52"/>
        <v>72.562103201695209</v>
      </c>
      <c r="AP92" s="303">
        <f t="shared" si="52"/>
        <v>106.37277538575654</v>
      </c>
      <c r="AQ92" s="303">
        <f t="shared" ref="AQ92:BV92" si="53" xml:space="preserve"> AQ$88 / ( 1 - AQ79) - AQ$88</f>
        <v>139.91330419193309</v>
      </c>
      <c r="AR92" s="303">
        <f t="shared" si="53"/>
        <v>174.05994959554573</v>
      </c>
      <c r="AS92" s="303">
        <f t="shared" si="53"/>
        <v>208.52650912455647</v>
      </c>
      <c r="AT92" s="303">
        <f t="shared" si="53"/>
        <v>243.98412305718557</v>
      </c>
      <c r="AU92" s="303">
        <f t="shared" si="53"/>
        <v>278.43752396179298</v>
      </c>
      <c r="AV92" s="303">
        <f t="shared" si="53"/>
        <v>313.89127159695636</v>
      </c>
      <c r="AW92" s="303">
        <f t="shared" si="53"/>
        <v>349.68352212885929</v>
      </c>
      <c r="AX92" s="303">
        <f t="shared" si="53"/>
        <v>386.87618547251259</v>
      </c>
      <c r="AY92" s="303">
        <f t="shared" si="53"/>
        <v>422.30311042410813</v>
      </c>
      <c r="AZ92" s="303">
        <f t="shared" si="53"/>
        <v>459.14047451646184</v>
      </c>
      <c r="BA92" s="303">
        <f t="shared" si="53"/>
        <v>496.33639877843416</v>
      </c>
      <c r="BB92" s="303">
        <f t="shared" si="53"/>
        <v>535.3588730963238</v>
      </c>
      <c r="BC92" s="303">
        <f t="shared" si="53"/>
        <v>571.82507412878113</v>
      </c>
      <c r="BD92" s="303">
        <f t="shared" si="53"/>
        <v>72.562103201695209</v>
      </c>
      <c r="BE92" s="303">
        <f t="shared" si="53"/>
        <v>106.08213938743484</v>
      </c>
      <c r="BF92" s="303">
        <f t="shared" si="53"/>
        <v>140.2966283130072</v>
      </c>
      <c r="BG92" s="303">
        <f t="shared" si="53"/>
        <v>174.05994959554573</v>
      </c>
      <c r="BH92" s="303">
        <f t="shared" si="53"/>
        <v>208.52650912455647</v>
      </c>
      <c r="BI92" s="303">
        <f t="shared" si="53"/>
        <v>243.31749977014442</v>
      </c>
      <c r="BJ92" s="303">
        <f t="shared" si="53"/>
        <v>279.20036649319445</v>
      </c>
      <c r="BK92" s="303">
        <f t="shared" si="53"/>
        <v>313.89127159695636</v>
      </c>
      <c r="BL92" s="303">
        <f t="shared" si="53"/>
        <v>349.68352212885929</v>
      </c>
      <c r="BM92" s="303">
        <f t="shared" si="53"/>
        <v>385.81914671439154</v>
      </c>
      <c r="BN92" s="303">
        <f t="shared" si="53"/>
        <v>423.46010524718804</v>
      </c>
      <c r="BO92" s="303">
        <f t="shared" si="53"/>
        <v>459.14047451646184</v>
      </c>
      <c r="BP92" s="303">
        <f t="shared" si="53"/>
        <v>496.33639877843416</v>
      </c>
      <c r="BQ92" s="303">
        <f t="shared" si="53"/>
        <v>533.89614393485772</v>
      </c>
      <c r="BR92" s="303">
        <f t="shared" si="53"/>
        <v>573.39171816748967</v>
      </c>
      <c r="BS92" s="303">
        <f t="shared" si="53"/>
        <v>72.562103201695209</v>
      </c>
      <c r="BT92" s="303">
        <f t="shared" si="53"/>
        <v>106.08213938743393</v>
      </c>
      <c r="BU92" s="303">
        <f t="shared" si="53"/>
        <v>139.91330419193309</v>
      </c>
      <c r="BV92" s="303">
        <f t="shared" si="53"/>
        <v>174.5368261697804</v>
      </c>
      <c r="BW92" s="303">
        <f t="shared" ref="BW92:CO92" si="54" xml:space="preserve"> BW$88 / ( 1 - BW79) - BW$88</f>
        <v>208.52650912455647</v>
      </c>
      <c r="BX92" s="303">
        <f t="shared" si="54"/>
        <v>243.31749977014442</v>
      </c>
      <c r="BY92" s="303">
        <f t="shared" si="54"/>
        <v>278.43752396179207</v>
      </c>
      <c r="BZ92" s="303">
        <f t="shared" si="54"/>
        <v>314.75124768352271</v>
      </c>
      <c r="CA92" s="303">
        <f t="shared" si="54"/>
        <v>349.68352212885929</v>
      </c>
      <c r="CB92" s="303">
        <f t="shared" si="54"/>
        <v>385.81914671439154</v>
      </c>
      <c r="CC92" s="303">
        <f t="shared" si="54"/>
        <v>422.30311042410813</v>
      </c>
      <c r="CD92" s="303">
        <f t="shared" si="54"/>
        <v>460.39839362472594</v>
      </c>
      <c r="CE92" s="303">
        <f t="shared" si="54"/>
        <v>496.33639877843416</v>
      </c>
      <c r="CF92" s="303">
        <f t="shared" si="54"/>
        <v>533.89614393485772</v>
      </c>
      <c r="CG92" s="303">
        <f t="shared" si="54"/>
        <v>571.82507412878113</v>
      </c>
      <c r="CH92" s="303">
        <f t="shared" si="54"/>
        <v>72.76090348443995</v>
      </c>
      <c r="CI92" s="303">
        <f t="shared" si="54"/>
        <v>106.08213938743484</v>
      </c>
      <c r="CJ92" s="303">
        <f t="shared" si="54"/>
        <v>139.91330419193309</v>
      </c>
      <c r="CK92" s="303">
        <f t="shared" si="54"/>
        <v>174.05994959554573</v>
      </c>
      <c r="CL92" s="303">
        <f t="shared" si="54"/>
        <v>208.52650912455647</v>
      </c>
      <c r="CM92" s="303">
        <f t="shared" si="54"/>
        <v>243.31749977014442</v>
      </c>
      <c r="CN92" s="303">
        <f t="shared" si="54"/>
        <v>278.43752396179207</v>
      </c>
      <c r="CO92" s="303">
        <f t="shared" si="54"/>
        <v>313.89127159695636</v>
      </c>
    </row>
    <row r="93" spans="1:211" s="263" customFormat="1" ht="2.1" customHeight="1" outlineLevel="2" x14ac:dyDescent="0.2">
      <c r="E93" s="264"/>
      <c r="H93" s="265"/>
      <c r="K93" s="266"/>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7"/>
      <c r="BA93" s="267"/>
      <c r="BB93" s="267"/>
      <c r="BC93" s="267"/>
      <c r="BD93" s="267"/>
      <c r="BE93" s="267"/>
      <c r="BF93" s="267"/>
      <c r="BG93" s="267"/>
      <c r="BH93" s="267"/>
      <c r="BI93" s="267"/>
      <c r="BJ93" s="267"/>
      <c r="BK93" s="267"/>
      <c r="BL93" s="267"/>
      <c r="BM93" s="267"/>
      <c r="BN93" s="267"/>
      <c r="BO93" s="267"/>
      <c r="BP93" s="267"/>
      <c r="BQ93" s="267"/>
      <c r="BR93" s="267"/>
      <c r="BS93" s="267"/>
      <c r="BT93" s="267"/>
      <c r="BU93" s="267"/>
      <c r="BV93" s="267"/>
      <c r="BW93" s="267"/>
      <c r="BX93" s="267"/>
      <c r="BY93" s="267"/>
      <c r="BZ93" s="267"/>
      <c r="CA93" s="267"/>
      <c r="CB93" s="267"/>
      <c r="CC93" s="267"/>
      <c r="CD93" s="267"/>
      <c r="CE93" s="267"/>
      <c r="CF93" s="267"/>
      <c r="CG93" s="267"/>
      <c r="CH93" s="267"/>
      <c r="CI93" s="267"/>
      <c r="CJ93" s="267"/>
      <c r="CK93" s="267"/>
      <c r="CL93" s="267"/>
      <c r="CM93" s="267"/>
      <c r="CN93" s="267"/>
      <c r="CO93" s="267"/>
      <c r="CP93" s="268"/>
      <c r="CQ93" s="268"/>
      <c r="CR93" s="268"/>
      <c r="CS93" s="268"/>
      <c r="CT93" s="268"/>
      <c r="CU93" s="268"/>
      <c r="CV93" s="268"/>
      <c r="CW93" s="268"/>
      <c r="CX93" s="268"/>
      <c r="CY93" s="268"/>
      <c r="CZ93" s="268"/>
      <c r="DA93" s="268"/>
      <c r="DB93" s="268"/>
      <c r="DC93" s="268"/>
      <c r="DD93" s="268"/>
      <c r="DE93" s="268"/>
      <c r="DF93" s="268"/>
      <c r="DG93" s="268"/>
      <c r="DH93" s="268"/>
      <c r="DI93" s="268"/>
      <c r="DJ93" s="268"/>
      <c r="DK93" s="268"/>
      <c r="DL93" s="268"/>
      <c r="DM93" s="268"/>
      <c r="DN93" s="268"/>
      <c r="DO93" s="268"/>
      <c r="DP93" s="268"/>
      <c r="DQ93" s="268"/>
      <c r="DR93" s="268"/>
      <c r="DS93" s="268"/>
      <c r="DT93" s="268"/>
      <c r="DU93" s="268"/>
      <c r="DV93" s="268"/>
      <c r="DW93" s="268"/>
      <c r="DX93" s="268"/>
      <c r="DY93" s="268"/>
      <c r="DZ93" s="268"/>
      <c r="EA93" s="268"/>
      <c r="EB93" s="268"/>
      <c r="EC93" s="268"/>
      <c r="ED93" s="268"/>
      <c r="EE93" s="268"/>
      <c r="EF93" s="268"/>
      <c r="EG93" s="268"/>
      <c r="EH93" s="268"/>
      <c r="EI93" s="268"/>
      <c r="EJ93" s="268"/>
      <c r="EK93" s="268"/>
      <c r="EL93" s="268"/>
      <c r="EM93" s="268"/>
      <c r="EN93" s="268"/>
      <c r="EO93" s="268"/>
      <c r="EP93" s="268"/>
      <c r="EQ93" s="268"/>
      <c r="ER93" s="268"/>
      <c r="ES93" s="268"/>
      <c r="ET93" s="268"/>
      <c r="EU93" s="268"/>
      <c r="EV93" s="268"/>
      <c r="EW93" s="268"/>
      <c r="EX93" s="268"/>
      <c r="EY93" s="268"/>
      <c r="EZ93" s="268"/>
      <c r="FA93" s="268"/>
      <c r="FB93" s="268"/>
      <c r="FC93" s="268"/>
      <c r="FD93" s="268"/>
      <c r="FE93" s="268"/>
      <c r="FF93" s="268"/>
      <c r="FG93" s="268"/>
      <c r="FH93" s="268"/>
      <c r="FI93" s="268"/>
      <c r="FJ93" s="268"/>
      <c r="FK93" s="268"/>
      <c r="FL93" s="268"/>
      <c r="FM93" s="268"/>
      <c r="FN93" s="268"/>
      <c r="FO93" s="268"/>
      <c r="FP93" s="268"/>
      <c r="FQ93" s="268"/>
      <c r="FR93" s="268"/>
      <c r="FS93" s="268"/>
      <c r="FT93" s="268"/>
      <c r="FU93" s="268"/>
      <c r="FV93" s="268"/>
      <c r="FW93" s="268"/>
      <c r="FX93" s="268"/>
      <c r="FY93" s="268"/>
      <c r="FZ93" s="268"/>
      <c r="GA93" s="268"/>
      <c r="GB93" s="268"/>
      <c r="GC93" s="268"/>
      <c r="GD93" s="268"/>
      <c r="GE93" s="268"/>
      <c r="GF93" s="268"/>
      <c r="GG93" s="268"/>
      <c r="GH93" s="268"/>
      <c r="GI93" s="268"/>
      <c r="GJ93" s="268"/>
      <c r="GK93" s="268"/>
      <c r="GL93" s="268"/>
      <c r="GM93" s="268"/>
      <c r="GN93" s="268"/>
      <c r="GO93" s="268"/>
      <c r="GP93" s="268"/>
      <c r="GQ93" s="268"/>
      <c r="GR93" s="268"/>
      <c r="GS93" s="268"/>
      <c r="GT93" s="268"/>
      <c r="GU93" s="268"/>
      <c r="GV93" s="268"/>
      <c r="GW93" s="268"/>
      <c r="GX93" s="268"/>
      <c r="GY93" s="268"/>
      <c r="GZ93" s="268"/>
      <c r="HA93" s="268"/>
      <c r="HB93" s="268"/>
      <c r="HC93" s="268"/>
    </row>
    <row r="94" spans="1:211" outlineLevel="2" x14ac:dyDescent="0.2">
      <c r="B94" s="61"/>
      <c r="D94" s="39"/>
      <c r="E94" t="str">
        <f xml:space="preserve"> E81</f>
        <v>Water losses</v>
      </c>
      <c r="G94" s="82"/>
      <c r="H94" s="165" t="s">
        <v>177</v>
      </c>
      <c r="I94" s="55">
        <f t="shared" ref="I94" si="55" xml:space="preserve"> SUM( K94:CO94 )</f>
        <v>104748.26771479909</v>
      </c>
      <c r="K94" s="303">
        <f xml:space="preserve"> SUBTOTAL( 9, K90:K93 )</f>
        <v>23.138425765846932</v>
      </c>
      <c r="L94" s="303">
        <f t="shared" ref="L94:BW94" si="56" xml:space="preserve"> SUBTOTAL( 9, L90:L93 )</f>
        <v>186.03682240818762</v>
      </c>
      <c r="M94" s="303">
        <f t="shared" si="56"/>
        <v>301.34236466805669</v>
      </c>
      <c r="N94" s="303">
        <f t="shared" si="56"/>
        <v>419.18418064549223</v>
      </c>
      <c r="O94" s="303">
        <f t="shared" si="56"/>
        <v>536.32096975095465</v>
      </c>
      <c r="P94" s="303">
        <f t="shared" si="56"/>
        <v>656.22620563055807</v>
      </c>
      <c r="Q94" s="303">
        <f t="shared" si="56"/>
        <v>777.79340035048517</v>
      </c>
      <c r="R94" s="303">
        <f t="shared" si="56"/>
        <v>903.53138688939453</v>
      </c>
      <c r="S94" s="303">
        <f t="shared" si="56"/>
        <v>1026.0757430549984</v>
      </c>
      <c r="T94" s="303">
        <f t="shared" si="56"/>
        <v>1148.3888710133215</v>
      </c>
      <c r="U94" s="303">
        <f t="shared" si="56"/>
        <v>1206.9577586131745</v>
      </c>
      <c r="V94" s="303">
        <f t="shared" si="56"/>
        <v>1269.4382362123206</v>
      </c>
      <c r="W94" s="303">
        <f t="shared" si="56"/>
        <v>1325.4308527403264</v>
      </c>
      <c r="X94" s="303">
        <f t="shared" si="56"/>
        <v>1385.346726883723</v>
      </c>
      <c r="Y94" s="303">
        <f t="shared" si="56"/>
        <v>1445.7234448234221</v>
      </c>
      <c r="Z94" s="303">
        <f t="shared" si="56"/>
        <v>971.65535504691161</v>
      </c>
      <c r="AA94" s="303">
        <f t="shared" si="56"/>
        <v>1007.0383848839665</v>
      </c>
      <c r="AB94" s="303">
        <f t="shared" si="56"/>
        <v>1045.3925634423122</v>
      </c>
      <c r="AC94" s="303">
        <f t="shared" si="56"/>
        <v>1084.0674557165867</v>
      </c>
      <c r="AD94" s="303">
        <f t="shared" si="56"/>
        <v>1126.1444015924981</v>
      </c>
      <c r="AE94" s="303">
        <f t="shared" si="56"/>
        <v>1162.3972353532608</v>
      </c>
      <c r="AF94" s="303">
        <f t="shared" si="56"/>
        <v>1202.0612603741656</v>
      </c>
      <c r="AG94" s="303">
        <f t="shared" si="56"/>
        <v>1242.0642784312158</v>
      </c>
      <c r="AH94" s="303">
        <f t="shared" si="56"/>
        <v>1285.9245331581506</v>
      </c>
      <c r="AI94" s="303">
        <f t="shared" si="56"/>
        <v>1323.1065398791616</v>
      </c>
      <c r="AJ94" s="303">
        <f t="shared" si="56"/>
        <v>1364.1556379052381</v>
      </c>
      <c r="AK94" s="303">
        <f t="shared" si="56"/>
        <v>1405.563442722173</v>
      </c>
      <c r="AL94" s="303">
        <f t="shared" si="56"/>
        <v>1451.3004250822751</v>
      </c>
      <c r="AM94" s="303">
        <f t="shared" si="56"/>
        <v>1489.4759498657495</v>
      </c>
      <c r="AN94" s="303">
        <f t="shared" si="56"/>
        <v>1531.9912956398803</v>
      </c>
      <c r="AO94" s="303">
        <f t="shared" si="56"/>
        <v>1037.3200838605626</v>
      </c>
      <c r="AP94" s="303">
        <f t="shared" si="56"/>
        <v>1078.3836354812765</v>
      </c>
      <c r="AQ94" s="303">
        <f t="shared" si="56"/>
        <v>1113.8708712468751</v>
      </c>
      <c r="AR94" s="303">
        <f t="shared" si="56"/>
        <v>1152.6253626522848</v>
      </c>
      <c r="AS94" s="303">
        <f t="shared" si="56"/>
        <v>1191.7051492577584</v>
      </c>
      <c r="AT94" s="303">
        <f t="shared" si="56"/>
        <v>1234.4876746298651</v>
      </c>
      <c r="AU94" s="303">
        <f t="shared" si="56"/>
        <v>1270.8587992203438</v>
      </c>
      <c r="AV94" s="303">
        <f t="shared" si="56"/>
        <v>1310.9419738338047</v>
      </c>
      <c r="AW94" s="303">
        <f t="shared" si="56"/>
        <v>1351.3690702776212</v>
      </c>
      <c r="AX94" s="303">
        <f t="shared" si="56"/>
        <v>1395.9590650349901</v>
      </c>
      <c r="AY94" s="303">
        <f t="shared" si="56"/>
        <v>1433.2746453006575</v>
      </c>
      <c r="AZ94" s="303">
        <f t="shared" si="56"/>
        <v>1474.7631693162839</v>
      </c>
      <c r="BA94" s="303">
        <f t="shared" si="56"/>
        <v>1516.6157106500796</v>
      </c>
      <c r="BB94" s="303">
        <f t="shared" si="56"/>
        <v>1563.1083274165485</v>
      </c>
      <c r="BC94" s="303">
        <f t="shared" si="56"/>
        <v>1601.4340300516806</v>
      </c>
      <c r="BD94" s="303">
        <f t="shared" si="56"/>
        <v>1106.844105391513</v>
      </c>
      <c r="BE94" s="303">
        <f t="shared" si="56"/>
        <v>1145.0426835678281</v>
      </c>
      <c r="BF94" s="303">
        <f t="shared" si="56"/>
        <v>1186.8005201591295</v>
      </c>
      <c r="BG94" s="303">
        <f t="shared" si="56"/>
        <v>1222.3941037531076</v>
      </c>
      <c r="BH94" s="303">
        <f t="shared" si="56"/>
        <v>1261.555750738411</v>
      </c>
      <c r="BI94" s="303">
        <f t="shared" si="56"/>
        <v>1301.0473635034832</v>
      </c>
      <c r="BJ94" s="303">
        <f t="shared" si="56"/>
        <v>1344.5471804462186</v>
      </c>
      <c r="BK94" s="303">
        <f t="shared" si="56"/>
        <v>1381.0390227512698</v>
      </c>
      <c r="BL94" s="303">
        <f t="shared" si="56"/>
        <v>1421.5485582387319</v>
      </c>
      <c r="BM94" s="303">
        <f t="shared" si="56"/>
        <v>1462.4070417512894</v>
      </c>
      <c r="BN94" s="303">
        <f t="shared" si="56"/>
        <v>1507.7389535823513</v>
      </c>
      <c r="BO94" s="303">
        <f t="shared" si="56"/>
        <v>1545.1908488859845</v>
      </c>
      <c r="BP94" s="303">
        <f t="shared" si="56"/>
        <v>1587.1264133941813</v>
      </c>
      <c r="BQ94" s="303">
        <f t="shared" si="56"/>
        <v>1629.4314124496877</v>
      </c>
      <c r="BR94" s="303">
        <f t="shared" si="56"/>
        <v>1676.6923468053355</v>
      </c>
      <c r="BS94" s="303">
        <f t="shared" si="56"/>
        <v>1177.6047604136011</v>
      </c>
      <c r="BT94" s="303">
        <f t="shared" si="56"/>
        <v>1215.8869514267344</v>
      </c>
      <c r="BU94" s="303">
        <f t="shared" si="56"/>
        <v>1254.4859247704335</v>
      </c>
      <c r="BV94" s="303">
        <f t="shared" si="56"/>
        <v>1296.9496206979347</v>
      </c>
      <c r="BW94" s="303">
        <f t="shared" si="56"/>
        <v>1332.6517482378413</v>
      </c>
      <c r="BX94" s="303">
        <f t="shared" ref="BX94:CO94" si="57" xml:space="preserve"> SUBTOTAL( 9, BX90:BX93 )</f>
        <v>1372.2275690994438</v>
      </c>
      <c r="BY94" s="303">
        <f t="shared" si="57"/>
        <v>1412.1381176599125</v>
      </c>
      <c r="BZ94" s="303">
        <f t="shared" si="57"/>
        <v>1456.3672394501618</v>
      </c>
      <c r="CA94" s="303">
        <f t="shared" si="57"/>
        <v>1492.9822877291963</v>
      </c>
      <c r="CB94" s="303">
        <f t="shared" si="57"/>
        <v>1533.9255802618627</v>
      </c>
      <c r="CC94" s="303">
        <f t="shared" si="57"/>
        <v>1575.2229468991436</v>
      </c>
      <c r="CD94" s="303">
        <f t="shared" si="57"/>
        <v>1621.3092659047907</v>
      </c>
      <c r="CE94" s="303">
        <f t="shared" si="57"/>
        <v>1658.9002871458342</v>
      </c>
      <c r="CF94" s="303">
        <f t="shared" si="57"/>
        <v>1701.2907018764226</v>
      </c>
      <c r="CG94" s="303">
        <f t="shared" si="57"/>
        <v>1744.056077843813</v>
      </c>
      <c r="CH94" s="303">
        <f t="shared" si="57"/>
        <v>1253.0589977196132</v>
      </c>
      <c r="CI94" s="303">
        <f t="shared" si="57"/>
        <v>1288.0034047377349</v>
      </c>
      <c r="CJ94" s="303">
        <f t="shared" si="57"/>
        <v>1326.6884062113704</v>
      </c>
      <c r="CK94" s="303">
        <f t="shared" si="57"/>
        <v>1365.6947060982484</v>
      </c>
      <c r="CL94" s="303">
        <f t="shared" si="57"/>
        <v>1405.026748390781</v>
      </c>
      <c r="CM94" s="303">
        <f t="shared" si="57"/>
        <v>1444.6890605713988</v>
      </c>
      <c r="CN94" s="303">
        <f t="shared" si="57"/>
        <v>1484.6862555860289</v>
      </c>
      <c r="CO94" s="303">
        <f t="shared" si="57"/>
        <v>1525.0230338738429</v>
      </c>
    </row>
    <row r="95" spans="1:211" outlineLevel="2" x14ac:dyDescent="0.2">
      <c r="B95" s="61"/>
      <c r="D95" s="39"/>
      <c r="H95" s="163"/>
      <c r="I95" s="78"/>
    </row>
    <row r="96" spans="1:211" s="149" customFormat="1" outlineLevel="2" x14ac:dyDescent="0.2">
      <c r="B96" s="150"/>
      <c r="D96" s="151"/>
      <c r="E96" s="149" t="s">
        <v>487</v>
      </c>
      <c r="G96" s="175">
        <f xml:space="preserve"> MAX( K96:CO96 )</f>
        <v>8927.7042948116396</v>
      </c>
      <c r="H96" s="165" t="s">
        <v>177</v>
      </c>
      <c r="I96" s="55">
        <f xml:space="preserve"> SUM( K96:CO96 )</f>
        <v>696465.9604444193</v>
      </c>
      <c r="K96" s="175">
        <f t="shared" ref="K96:AP96" si="58" xml:space="preserve"> SUBTOTAL( 9, K88:K95 )</f>
        <v>2313.8425765846687</v>
      </c>
      <c r="L96" s="95">
        <f t="shared" si="58"/>
        <v>7363.5764949738286</v>
      </c>
      <c r="M96" s="95">
        <f t="shared" si="58"/>
        <v>7484.9905816358805</v>
      </c>
      <c r="N96" s="95">
        <f t="shared" si="58"/>
        <v>7622.51362560501</v>
      </c>
      <c r="O96" s="95">
        <f t="shared" si="58"/>
        <v>7719.9691867187785</v>
      </c>
      <c r="P96" s="95">
        <f t="shared" si="58"/>
        <v>7839.8744225983828</v>
      </c>
      <c r="Q96" s="95">
        <f t="shared" si="58"/>
        <v>7961.441617318309</v>
      </c>
      <c r="R96" s="95">
        <f t="shared" si="58"/>
        <v>8106.8608318489123</v>
      </c>
      <c r="S96" s="95">
        <f t="shared" si="58"/>
        <v>8209.723960022824</v>
      </c>
      <c r="T96" s="95">
        <f t="shared" si="58"/>
        <v>8332.0370879811453</v>
      </c>
      <c r="U96" s="95">
        <f t="shared" si="58"/>
        <v>8390.6059755809983</v>
      </c>
      <c r="V96" s="95">
        <f t="shared" si="58"/>
        <v>8472.7676811718393</v>
      </c>
      <c r="W96" s="95">
        <f t="shared" si="58"/>
        <v>8509.0790697081502</v>
      </c>
      <c r="X96" s="95">
        <f t="shared" si="58"/>
        <v>8568.9949438515469</v>
      </c>
      <c r="Y96" s="95">
        <f t="shared" si="58"/>
        <v>8629.3716617912469</v>
      </c>
      <c r="Z96" s="95">
        <f t="shared" si="58"/>
        <v>8174.9848000064285</v>
      </c>
      <c r="AA96" s="95">
        <f t="shared" si="58"/>
        <v>8190.6866018517912</v>
      </c>
      <c r="AB96" s="95">
        <f t="shared" si="58"/>
        <v>8229.040780410136</v>
      </c>
      <c r="AC96" s="95">
        <f t="shared" si="58"/>
        <v>8267.7156726844096</v>
      </c>
      <c r="AD96" s="95">
        <f t="shared" si="58"/>
        <v>8329.4738465520168</v>
      </c>
      <c r="AE96" s="95">
        <f t="shared" si="58"/>
        <v>8346.0454523210865</v>
      </c>
      <c r="AF96" s="95">
        <f t="shared" si="58"/>
        <v>8385.7094773419885</v>
      </c>
      <c r="AG96" s="95">
        <f t="shared" si="58"/>
        <v>8425.7124953990406</v>
      </c>
      <c r="AH96" s="95">
        <f t="shared" si="58"/>
        <v>8489.2539781176692</v>
      </c>
      <c r="AI96" s="95">
        <f t="shared" si="58"/>
        <v>8506.7547568469854</v>
      </c>
      <c r="AJ96" s="95">
        <f t="shared" si="58"/>
        <v>8547.8038548730638</v>
      </c>
      <c r="AK96" s="95">
        <f t="shared" si="58"/>
        <v>8589.2116596899959</v>
      </c>
      <c r="AL96" s="95">
        <f t="shared" si="58"/>
        <v>8654.6298700417938</v>
      </c>
      <c r="AM96" s="95">
        <f t="shared" si="58"/>
        <v>8673.1241668335733</v>
      </c>
      <c r="AN96" s="95">
        <f t="shared" si="58"/>
        <v>8715.6395126077041</v>
      </c>
      <c r="AO96" s="95">
        <f t="shared" si="58"/>
        <v>8220.9683008283864</v>
      </c>
      <c r="AP96" s="95">
        <f t="shared" si="58"/>
        <v>8281.7130804407952</v>
      </c>
      <c r="AQ96" s="95">
        <f t="shared" ref="AQ96:BV96" si="59" xml:space="preserve"> SUBTOTAL( 9, AQ88:AQ95 )</f>
        <v>8297.5190882147017</v>
      </c>
      <c r="AR96" s="95">
        <f t="shared" si="59"/>
        <v>8336.2735796201086</v>
      </c>
      <c r="AS96" s="95">
        <f t="shared" si="59"/>
        <v>8375.3533662255832</v>
      </c>
      <c r="AT96" s="95">
        <f t="shared" si="59"/>
        <v>8437.8171195893829</v>
      </c>
      <c r="AU96" s="95">
        <f t="shared" si="59"/>
        <v>8454.5070161881704</v>
      </c>
      <c r="AV96" s="95">
        <f t="shared" si="59"/>
        <v>8494.5901908016313</v>
      </c>
      <c r="AW96" s="95">
        <f t="shared" si="59"/>
        <v>8535.0172872454459</v>
      </c>
      <c r="AX96" s="95">
        <f t="shared" si="59"/>
        <v>8599.2885099945088</v>
      </c>
      <c r="AY96" s="95">
        <f t="shared" si="59"/>
        <v>8616.9228622684859</v>
      </c>
      <c r="AZ96" s="95">
        <f t="shared" si="59"/>
        <v>8658.4113862841114</v>
      </c>
      <c r="BA96" s="95">
        <f t="shared" si="59"/>
        <v>8700.2639276179016</v>
      </c>
      <c r="BB96" s="95">
        <f t="shared" si="59"/>
        <v>8766.4377723760663</v>
      </c>
      <c r="BC96" s="95">
        <f t="shared" si="59"/>
        <v>8785.0822470195071</v>
      </c>
      <c r="BD96" s="95">
        <f t="shared" si="59"/>
        <v>8290.4923223593378</v>
      </c>
      <c r="BE96" s="95">
        <f t="shared" si="59"/>
        <v>8328.6909005356538</v>
      </c>
      <c r="BF96" s="95">
        <f t="shared" si="59"/>
        <v>8390.1299651186491</v>
      </c>
      <c r="BG96" s="95">
        <f t="shared" si="59"/>
        <v>8406.0423207209351</v>
      </c>
      <c r="BH96" s="95">
        <f t="shared" si="59"/>
        <v>8445.2039677062367</v>
      </c>
      <c r="BI96" s="95">
        <f t="shared" si="59"/>
        <v>8484.6955804713089</v>
      </c>
      <c r="BJ96" s="95">
        <f t="shared" si="59"/>
        <v>8547.8766254057373</v>
      </c>
      <c r="BK96" s="95">
        <f t="shared" si="59"/>
        <v>8564.6872397190928</v>
      </c>
      <c r="BL96" s="95">
        <f t="shared" si="59"/>
        <v>8605.1967752065575</v>
      </c>
      <c r="BM96" s="95">
        <f t="shared" si="59"/>
        <v>8646.0552587191141</v>
      </c>
      <c r="BN96" s="95">
        <f t="shared" si="59"/>
        <v>8711.0683985418691</v>
      </c>
      <c r="BO96" s="95">
        <f t="shared" si="59"/>
        <v>8728.8390658538101</v>
      </c>
      <c r="BP96" s="95">
        <f t="shared" si="59"/>
        <v>8770.7746303620061</v>
      </c>
      <c r="BQ96" s="95">
        <f t="shared" si="59"/>
        <v>8813.0796294175088</v>
      </c>
      <c r="BR96" s="95">
        <f t="shared" si="59"/>
        <v>8880.0217917648533</v>
      </c>
      <c r="BS96" s="95">
        <f t="shared" si="59"/>
        <v>8361.2529773814258</v>
      </c>
      <c r="BT96" s="95">
        <f t="shared" si="59"/>
        <v>8399.5351683945573</v>
      </c>
      <c r="BU96" s="95">
        <f t="shared" si="59"/>
        <v>8438.1341417382573</v>
      </c>
      <c r="BV96" s="95">
        <f t="shared" si="59"/>
        <v>8500.2790656574543</v>
      </c>
      <c r="BW96" s="95">
        <f t="shared" ref="BW96:CO96" si="60" xml:space="preserve"> SUBTOTAL( 9, BW88:BW95 )</f>
        <v>8516.2999652056642</v>
      </c>
      <c r="BX96" s="95">
        <f t="shared" si="60"/>
        <v>8555.8757860672686</v>
      </c>
      <c r="BY96" s="95">
        <f t="shared" si="60"/>
        <v>8595.7863346277372</v>
      </c>
      <c r="BZ96" s="95">
        <f t="shared" si="60"/>
        <v>8659.6966844096787</v>
      </c>
      <c r="CA96" s="95">
        <f t="shared" si="60"/>
        <v>8676.6305046970228</v>
      </c>
      <c r="CB96" s="95">
        <f t="shared" si="60"/>
        <v>8717.5737972296865</v>
      </c>
      <c r="CC96" s="95">
        <f t="shared" si="60"/>
        <v>8758.8711638669665</v>
      </c>
      <c r="CD96" s="95">
        <f t="shared" si="60"/>
        <v>8824.6387108643103</v>
      </c>
      <c r="CE96" s="95">
        <f t="shared" si="60"/>
        <v>8842.5485041136581</v>
      </c>
      <c r="CF96" s="95">
        <f t="shared" si="60"/>
        <v>8884.9389188442474</v>
      </c>
      <c r="CG96" s="95">
        <f t="shared" si="60"/>
        <v>8927.7042948116396</v>
      </c>
      <c r="CH96" s="95">
        <f t="shared" si="60"/>
        <v>8456.3884426791337</v>
      </c>
      <c r="CI96" s="95">
        <f t="shared" si="60"/>
        <v>8471.6516217055614</v>
      </c>
      <c r="CJ96" s="95">
        <f t="shared" si="60"/>
        <v>8510.3366231791952</v>
      </c>
      <c r="CK96" s="95">
        <f t="shared" si="60"/>
        <v>8549.3429230660731</v>
      </c>
      <c r="CL96" s="95">
        <f t="shared" si="60"/>
        <v>8588.6749653586066</v>
      </c>
      <c r="CM96" s="95">
        <f t="shared" si="60"/>
        <v>8628.3372775392236</v>
      </c>
      <c r="CN96" s="95">
        <f t="shared" si="60"/>
        <v>8668.3344725538518</v>
      </c>
      <c r="CO96" s="95">
        <f t="shared" si="60"/>
        <v>8708.6712508416695</v>
      </c>
    </row>
    <row r="97" spans="1:93" s="149" customFormat="1" outlineLevel="2" x14ac:dyDescent="0.2">
      <c r="B97" s="150"/>
      <c r="D97" s="151"/>
      <c r="E97" s="149" t="s">
        <v>415</v>
      </c>
      <c r="G97" s="99">
        <f xml:space="preserve"> I86 / $I$88</f>
        <v>1</v>
      </c>
      <c r="H97" s="165" t="s">
        <v>177</v>
      </c>
      <c r="I97" s="55">
        <f t="shared" ref="I97:I98" si="61" xml:space="preserve"> SUM( K97:CO97 )</f>
        <v>696465.9604444193</v>
      </c>
      <c r="K97" s="95">
        <f xml:space="preserve"> K$96 * $G97</f>
        <v>2313.8425765846687</v>
      </c>
      <c r="L97" s="95">
        <f t="shared" ref="L97:AA98" si="62" xml:space="preserve"> L$96 * $G97</f>
        <v>7363.5764949738286</v>
      </c>
      <c r="M97" s="95">
        <f t="shared" si="62"/>
        <v>7484.9905816358805</v>
      </c>
      <c r="N97" s="95">
        <f t="shared" si="62"/>
        <v>7622.51362560501</v>
      </c>
      <c r="O97" s="95">
        <f t="shared" si="62"/>
        <v>7719.9691867187785</v>
      </c>
      <c r="P97" s="95">
        <f t="shared" si="62"/>
        <v>7839.8744225983828</v>
      </c>
      <c r="Q97" s="95">
        <f t="shared" si="62"/>
        <v>7961.441617318309</v>
      </c>
      <c r="R97" s="95">
        <f t="shared" si="62"/>
        <v>8106.8608318489123</v>
      </c>
      <c r="S97" s="95">
        <f t="shared" si="62"/>
        <v>8209.723960022824</v>
      </c>
      <c r="T97" s="95">
        <f t="shared" si="62"/>
        <v>8332.0370879811453</v>
      </c>
      <c r="U97" s="95">
        <f t="shared" si="62"/>
        <v>8390.6059755809983</v>
      </c>
      <c r="V97" s="95">
        <f t="shared" si="62"/>
        <v>8472.7676811718393</v>
      </c>
      <c r="W97" s="95">
        <f t="shared" si="62"/>
        <v>8509.0790697081502</v>
      </c>
      <c r="X97" s="95">
        <f t="shared" si="62"/>
        <v>8568.9949438515469</v>
      </c>
      <c r="Y97" s="95">
        <f t="shared" si="62"/>
        <v>8629.3716617912469</v>
      </c>
      <c r="Z97" s="95">
        <f t="shared" si="62"/>
        <v>8174.9848000064285</v>
      </c>
      <c r="AA97" s="95">
        <f t="shared" si="62"/>
        <v>8190.6866018517912</v>
      </c>
      <c r="AB97" s="95">
        <f t="shared" ref="AB97:AQ98" si="63" xml:space="preserve"> AB$96 * $G97</f>
        <v>8229.040780410136</v>
      </c>
      <c r="AC97" s="95">
        <f t="shared" si="63"/>
        <v>8267.7156726844096</v>
      </c>
      <c r="AD97" s="95">
        <f t="shared" si="63"/>
        <v>8329.4738465520168</v>
      </c>
      <c r="AE97" s="95">
        <f t="shared" si="63"/>
        <v>8346.0454523210865</v>
      </c>
      <c r="AF97" s="95">
        <f t="shared" si="63"/>
        <v>8385.7094773419885</v>
      </c>
      <c r="AG97" s="95">
        <f t="shared" si="63"/>
        <v>8425.7124953990406</v>
      </c>
      <c r="AH97" s="95">
        <f t="shared" si="63"/>
        <v>8489.2539781176692</v>
      </c>
      <c r="AI97" s="95">
        <f t="shared" si="63"/>
        <v>8506.7547568469854</v>
      </c>
      <c r="AJ97" s="95">
        <f t="shared" si="63"/>
        <v>8547.8038548730638</v>
      </c>
      <c r="AK97" s="95">
        <f t="shared" si="63"/>
        <v>8589.2116596899959</v>
      </c>
      <c r="AL97" s="95">
        <f t="shared" si="63"/>
        <v>8654.6298700417938</v>
      </c>
      <c r="AM97" s="95">
        <f t="shared" si="63"/>
        <v>8673.1241668335733</v>
      </c>
      <c r="AN97" s="95">
        <f t="shared" si="63"/>
        <v>8715.6395126077041</v>
      </c>
      <c r="AO97" s="95">
        <f t="shared" si="63"/>
        <v>8220.9683008283864</v>
      </c>
      <c r="AP97" s="95">
        <f t="shared" si="63"/>
        <v>8281.7130804407952</v>
      </c>
      <c r="AQ97" s="95">
        <f t="shared" si="63"/>
        <v>8297.5190882147017</v>
      </c>
      <c r="AR97" s="95">
        <f t="shared" ref="AR97:BG98" si="64" xml:space="preserve"> AR$96 * $G97</f>
        <v>8336.2735796201086</v>
      </c>
      <c r="AS97" s="95">
        <f t="shared" si="64"/>
        <v>8375.3533662255832</v>
      </c>
      <c r="AT97" s="95">
        <f t="shared" si="64"/>
        <v>8437.8171195893829</v>
      </c>
      <c r="AU97" s="95">
        <f t="shared" si="64"/>
        <v>8454.5070161881704</v>
      </c>
      <c r="AV97" s="95">
        <f t="shared" si="64"/>
        <v>8494.5901908016313</v>
      </c>
      <c r="AW97" s="95">
        <f t="shared" si="64"/>
        <v>8535.0172872454459</v>
      </c>
      <c r="AX97" s="95">
        <f t="shared" si="64"/>
        <v>8599.2885099945088</v>
      </c>
      <c r="AY97" s="95">
        <f t="shared" si="64"/>
        <v>8616.9228622684859</v>
      </c>
      <c r="AZ97" s="95">
        <f t="shared" si="64"/>
        <v>8658.4113862841114</v>
      </c>
      <c r="BA97" s="95">
        <f t="shared" si="64"/>
        <v>8700.2639276179016</v>
      </c>
      <c r="BB97" s="95">
        <f t="shared" si="64"/>
        <v>8766.4377723760663</v>
      </c>
      <c r="BC97" s="95">
        <f t="shared" si="64"/>
        <v>8785.0822470195071</v>
      </c>
      <c r="BD97" s="95">
        <f t="shared" si="64"/>
        <v>8290.4923223593378</v>
      </c>
      <c r="BE97" s="95">
        <f t="shared" si="64"/>
        <v>8328.6909005356538</v>
      </c>
      <c r="BF97" s="95">
        <f t="shared" si="64"/>
        <v>8390.1299651186491</v>
      </c>
      <c r="BG97" s="95">
        <f t="shared" si="64"/>
        <v>8406.0423207209351</v>
      </c>
      <c r="BH97" s="95">
        <f t="shared" ref="BH97:BW98" si="65" xml:space="preserve"> BH$96 * $G97</f>
        <v>8445.2039677062367</v>
      </c>
      <c r="BI97" s="95">
        <f t="shared" si="65"/>
        <v>8484.6955804713089</v>
      </c>
      <c r="BJ97" s="95">
        <f t="shared" si="65"/>
        <v>8547.8766254057373</v>
      </c>
      <c r="BK97" s="95">
        <f t="shared" si="65"/>
        <v>8564.6872397190928</v>
      </c>
      <c r="BL97" s="95">
        <f t="shared" si="65"/>
        <v>8605.1967752065575</v>
      </c>
      <c r="BM97" s="95">
        <f t="shared" si="65"/>
        <v>8646.0552587191141</v>
      </c>
      <c r="BN97" s="95">
        <f t="shared" si="65"/>
        <v>8711.0683985418691</v>
      </c>
      <c r="BO97" s="95">
        <f t="shared" si="65"/>
        <v>8728.8390658538101</v>
      </c>
      <c r="BP97" s="95">
        <f t="shared" si="65"/>
        <v>8770.7746303620061</v>
      </c>
      <c r="BQ97" s="95">
        <f t="shared" si="65"/>
        <v>8813.0796294175088</v>
      </c>
      <c r="BR97" s="95">
        <f t="shared" si="65"/>
        <v>8880.0217917648533</v>
      </c>
      <c r="BS97" s="95">
        <f t="shared" si="65"/>
        <v>8361.2529773814258</v>
      </c>
      <c r="BT97" s="95">
        <f t="shared" si="65"/>
        <v>8399.5351683945573</v>
      </c>
      <c r="BU97" s="95">
        <f t="shared" si="65"/>
        <v>8438.1341417382573</v>
      </c>
      <c r="BV97" s="95">
        <f t="shared" si="65"/>
        <v>8500.2790656574543</v>
      </c>
      <c r="BW97" s="95">
        <f t="shared" si="65"/>
        <v>8516.2999652056642</v>
      </c>
      <c r="BX97" s="95">
        <f t="shared" ref="BX97:CM98" si="66" xml:space="preserve"> BX$96 * $G97</f>
        <v>8555.8757860672686</v>
      </c>
      <c r="BY97" s="95">
        <f t="shared" si="66"/>
        <v>8595.7863346277372</v>
      </c>
      <c r="BZ97" s="95">
        <f t="shared" si="66"/>
        <v>8659.6966844096787</v>
      </c>
      <c r="CA97" s="95">
        <f t="shared" si="66"/>
        <v>8676.6305046970228</v>
      </c>
      <c r="CB97" s="95">
        <f t="shared" si="66"/>
        <v>8717.5737972296865</v>
      </c>
      <c r="CC97" s="95">
        <f t="shared" si="66"/>
        <v>8758.8711638669665</v>
      </c>
      <c r="CD97" s="95">
        <f t="shared" si="66"/>
        <v>8824.6387108643103</v>
      </c>
      <c r="CE97" s="95">
        <f t="shared" si="66"/>
        <v>8842.5485041136581</v>
      </c>
      <c r="CF97" s="95">
        <f t="shared" si="66"/>
        <v>8884.9389188442474</v>
      </c>
      <c r="CG97" s="95">
        <f t="shared" si="66"/>
        <v>8927.7042948116396</v>
      </c>
      <c r="CH97" s="95">
        <f t="shared" si="66"/>
        <v>8456.3884426791337</v>
      </c>
      <c r="CI97" s="95">
        <f t="shared" si="66"/>
        <v>8471.6516217055614</v>
      </c>
      <c r="CJ97" s="95">
        <f t="shared" si="66"/>
        <v>8510.3366231791952</v>
      </c>
      <c r="CK97" s="95">
        <f t="shared" si="66"/>
        <v>8549.3429230660731</v>
      </c>
      <c r="CL97" s="95">
        <f t="shared" si="66"/>
        <v>8588.6749653586066</v>
      </c>
      <c r="CM97" s="95">
        <f t="shared" si="66"/>
        <v>8628.3372775392236</v>
      </c>
      <c r="CN97" s="95">
        <f t="shared" ref="CN97:CO98" si="67" xml:space="preserve"> CN$96 * $G97</f>
        <v>8668.3344725538518</v>
      </c>
      <c r="CO97" s="95">
        <f t="shared" si="67"/>
        <v>8708.6712508416695</v>
      </c>
    </row>
    <row r="98" spans="1:93" s="149" customFormat="1" outlineLevel="2" x14ac:dyDescent="0.2">
      <c r="B98" s="150"/>
      <c r="D98" s="151"/>
      <c r="E98" s="149" t="s">
        <v>416</v>
      </c>
      <c r="G98" s="99">
        <f xml:space="preserve"> I87 / $I$88</f>
        <v>0</v>
      </c>
      <c r="H98" s="165" t="s">
        <v>177</v>
      </c>
      <c r="I98" s="55">
        <f t="shared" si="61"/>
        <v>0</v>
      </c>
      <c r="K98" s="95">
        <f t="shared" ref="K98" si="68" xml:space="preserve"> K$96 * $G98</f>
        <v>0</v>
      </c>
      <c r="L98" s="95">
        <f t="shared" si="62"/>
        <v>0</v>
      </c>
      <c r="M98" s="95">
        <f t="shared" si="62"/>
        <v>0</v>
      </c>
      <c r="N98" s="95">
        <f t="shared" si="62"/>
        <v>0</v>
      </c>
      <c r="O98" s="95">
        <f t="shared" si="62"/>
        <v>0</v>
      </c>
      <c r="P98" s="95">
        <f t="shared" si="62"/>
        <v>0</v>
      </c>
      <c r="Q98" s="95">
        <f t="shared" si="62"/>
        <v>0</v>
      </c>
      <c r="R98" s="95">
        <f t="shared" si="62"/>
        <v>0</v>
      </c>
      <c r="S98" s="95">
        <f t="shared" si="62"/>
        <v>0</v>
      </c>
      <c r="T98" s="95">
        <f t="shared" si="62"/>
        <v>0</v>
      </c>
      <c r="U98" s="95">
        <f t="shared" si="62"/>
        <v>0</v>
      </c>
      <c r="V98" s="95">
        <f t="shared" si="62"/>
        <v>0</v>
      </c>
      <c r="W98" s="95">
        <f t="shared" si="62"/>
        <v>0</v>
      </c>
      <c r="X98" s="95">
        <f t="shared" si="62"/>
        <v>0</v>
      </c>
      <c r="Y98" s="95">
        <f t="shared" si="62"/>
        <v>0</v>
      </c>
      <c r="Z98" s="95">
        <f t="shared" si="62"/>
        <v>0</v>
      </c>
      <c r="AA98" s="95">
        <f t="shared" si="62"/>
        <v>0</v>
      </c>
      <c r="AB98" s="95">
        <f t="shared" si="63"/>
        <v>0</v>
      </c>
      <c r="AC98" s="95">
        <f t="shared" si="63"/>
        <v>0</v>
      </c>
      <c r="AD98" s="95">
        <f t="shared" si="63"/>
        <v>0</v>
      </c>
      <c r="AE98" s="95">
        <f t="shared" si="63"/>
        <v>0</v>
      </c>
      <c r="AF98" s="95">
        <f t="shared" si="63"/>
        <v>0</v>
      </c>
      <c r="AG98" s="95">
        <f t="shared" si="63"/>
        <v>0</v>
      </c>
      <c r="AH98" s="95">
        <f t="shared" si="63"/>
        <v>0</v>
      </c>
      <c r="AI98" s="95">
        <f t="shared" si="63"/>
        <v>0</v>
      </c>
      <c r="AJ98" s="95">
        <f t="shared" si="63"/>
        <v>0</v>
      </c>
      <c r="AK98" s="95">
        <f t="shared" si="63"/>
        <v>0</v>
      </c>
      <c r="AL98" s="95">
        <f t="shared" si="63"/>
        <v>0</v>
      </c>
      <c r="AM98" s="95">
        <f t="shared" si="63"/>
        <v>0</v>
      </c>
      <c r="AN98" s="95">
        <f t="shared" si="63"/>
        <v>0</v>
      </c>
      <c r="AO98" s="95">
        <f t="shared" si="63"/>
        <v>0</v>
      </c>
      <c r="AP98" s="95">
        <f t="shared" si="63"/>
        <v>0</v>
      </c>
      <c r="AQ98" s="95">
        <f t="shared" si="63"/>
        <v>0</v>
      </c>
      <c r="AR98" s="95">
        <f t="shared" si="64"/>
        <v>0</v>
      </c>
      <c r="AS98" s="95">
        <f t="shared" si="64"/>
        <v>0</v>
      </c>
      <c r="AT98" s="95">
        <f t="shared" si="64"/>
        <v>0</v>
      </c>
      <c r="AU98" s="95">
        <f t="shared" si="64"/>
        <v>0</v>
      </c>
      <c r="AV98" s="95">
        <f t="shared" si="64"/>
        <v>0</v>
      </c>
      <c r="AW98" s="95">
        <f t="shared" si="64"/>
        <v>0</v>
      </c>
      <c r="AX98" s="95">
        <f t="shared" si="64"/>
        <v>0</v>
      </c>
      <c r="AY98" s="95">
        <f t="shared" si="64"/>
        <v>0</v>
      </c>
      <c r="AZ98" s="95">
        <f t="shared" si="64"/>
        <v>0</v>
      </c>
      <c r="BA98" s="95">
        <f t="shared" si="64"/>
        <v>0</v>
      </c>
      <c r="BB98" s="95">
        <f t="shared" si="64"/>
        <v>0</v>
      </c>
      <c r="BC98" s="95">
        <f t="shared" si="64"/>
        <v>0</v>
      </c>
      <c r="BD98" s="95">
        <f t="shared" si="64"/>
        <v>0</v>
      </c>
      <c r="BE98" s="95">
        <f t="shared" si="64"/>
        <v>0</v>
      </c>
      <c r="BF98" s="95">
        <f t="shared" si="64"/>
        <v>0</v>
      </c>
      <c r="BG98" s="95">
        <f t="shared" si="64"/>
        <v>0</v>
      </c>
      <c r="BH98" s="95">
        <f t="shared" si="65"/>
        <v>0</v>
      </c>
      <c r="BI98" s="95">
        <f t="shared" si="65"/>
        <v>0</v>
      </c>
      <c r="BJ98" s="95">
        <f t="shared" si="65"/>
        <v>0</v>
      </c>
      <c r="BK98" s="95">
        <f t="shared" si="65"/>
        <v>0</v>
      </c>
      <c r="BL98" s="95">
        <f t="shared" si="65"/>
        <v>0</v>
      </c>
      <c r="BM98" s="95">
        <f t="shared" si="65"/>
        <v>0</v>
      </c>
      <c r="BN98" s="95">
        <f t="shared" si="65"/>
        <v>0</v>
      </c>
      <c r="BO98" s="95">
        <f t="shared" si="65"/>
        <v>0</v>
      </c>
      <c r="BP98" s="95">
        <f t="shared" si="65"/>
        <v>0</v>
      </c>
      <c r="BQ98" s="95">
        <f t="shared" si="65"/>
        <v>0</v>
      </c>
      <c r="BR98" s="95">
        <f t="shared" si="65"/>
        <v>0</v>
      </c>
      <c r="BS98" s="95">
        <f t="shared" si="65"/>
        <v>0</v>
      </c>
      <c r="BT98" s="95">
        <f t="shared" si="65"/>
        <v>0</v>
      </c>
      <c r="BU98" s="95">
        <f t="shared" si="65"/>
        <v>0</v>
      </c>
      <c r="BV98" s="95">
        <f t="shared" si="65"/>
        <v>0</v>
      </c>
      <c r="BW98" s="95">
        <f t="shared" si="65"/>
        <v>0</v>
      </c>
      <c r="BX98" s="95">
        <f t="shared" si="66"/>
        <v>0</v>
      </c>
      <c r="BY98" s="95">
        <f t="shared" si="66"/>
        <v>0</v>
      </c>
      <c r="BZ98" s="95">
        <f t="shared" si="66"/>
        <v>0</v>
      </c>
      <c r="CA98" s="95">
        <f t="shared" si="66"/>
        <v>0</v>
      </c>
      <c r="CB98" s="95">
        <f t="shared" si="66"/>
        <v>0</v>
      </c>
      <c r="CC98" s="95">
        <f t="shared" si="66"/>
        <v>0</v>
      </c>
      <c r="CD98" s="95">
        <f t="shared" si="66"/>
        <v>0</v>
      </c>
      <c r="CE98" s="95">
        <f t="shared" si="66"/>
        <v>0</v>
      </c>
      <c r="CF98" s="95">
        <f t="shared" si="66"/>
        <v>0</v>
      </c>
      <c r="CG98" s="95">
        <f t="shared" si="66"/>
        <v>0</v>
      </c>
      <c r="CH98" s="95">
        <f t="shared" si="66"/>
        <v>0</v>
      </c>
      <c r="CI98" s="95">
        <f t="shared" si="66"/>
        <v>0</v>
      </c>
      <c r="CJ98" s="95">
        <f t="shared" si="66"/>
        <v>0</v>
      </c>
      <c r="CK98" s="95">
        <f t="shared" si="66"/>
        <v>0</v>
      </c>
      <c r="CL98" s="95">
        <f t="shared" si="66"/>
        <v>0</v>
      </c>
      <c r="CM98" s="95">
        <f t="shared" si="66"/>
        <v>0</v>
      </c>
      <c r="CN98" s="95">
        <f t="shared" si="67"/>
        <v>0</v>
      </c>
      <c r="CO98" s="95">
        <f t="shared" si="67"/>
        <v>0</v>
      </c>
    </row>
    <row r="99" spans="1:93" s="234" customFormat="1" outlineLevel="2" x14ac:dyDescent="0.2">
      <c r="B99" s="364"/>
      <c r="D99" s="365"/>
      <c r="G99" s="144"/>
      <c r="H99" s="366"/>
      <c r="I99" s="82"/>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c r="BV99" s="144"/>
      <c r="BW99" s="144"/>
      <c r="BX99" s="144"/>
      <c r="BY99" s="144"/>
      <c r="BZ99" s="144"/>
      <c r="CA99" s="144"/>
      <c r="CB99" s="144"/>
      <c r="CC99" s="144"/>
      <c r="CD99" s="144"/>
      <c r="CE99" s="144"/>
      <c r="CF99" s="144"/>
      <c r="CG99" s="144"/>
      <c r="CH99" s="144"/>
      <c r="CI99" s="144"/>
      <c r="CJ99" s="144"/>
      <c r="CK99" s="144"/>
      <c r="CL99" s="144"/>
      <c r="CM99" s="144"/>
      <c r="CN99" s="144"/>
      <c r="CO99" s="144"/>
    </row>
    <row r="100" spans="1:93" outlineLevel="2" x14ac:dyDescent="0.2">
      <c r="B100" s="61"/>
      <c r="D100" s="39"/>
      <c r="E100" s="240" t="str">
        <f xml:space="preserve"> INDEX( E16:E18, MATCH( 1, $G$16:$G$18, 0 ), 1 )</f>
        <v>Water: standard volumetric rate</v>
      </c>
      <c r="G100" s="128"/>
      <c r="H100" s="163" t="s">
        <v>30</v>
      </c>
      <c r="I100" s="78"/>
      <c r="K100" s="446">
        <f xml:space="preserve"> INDEX( K16:K18, MATCH( 1, $G$16:$G$18, 0 ), 1 )</f>
        <v>1.4165999999999999</v>
      </c>
      <c r="L100" s="446">
        <f t="shared" ref="L100:BW100" si="69" xml:space="preserve"> INDEX( L16:L18, MATCH( 1, $G$16:$G$18, 0 ), 1 )</f>
        <v>1.5236000000000001</v>
      </c>
      <c r="M100" s="446">
        <f t="shared" si="69"/>
        <v>1.5708000000000002</v>
      </c>
      <c r="N100" s="446">
        <f t="shared" si="69"/>
        <v>1.5522</v>
      </c>
      <c r="O100" s="446">
        <f t="shared" si="69"/>
        <v>1.4638</v>
      </c>
      <c r="P100" s="446">
        <f t="shared" si="69"/>
        <v>1.3274000000000001</v>
      </c>
      <c r="Q100" s="446">
        <f t="shared" si="69"/>
        <v>1.3023</v>
      </c>
      <c r="R100" s="446">
        <f t="shared" si="69"/>
        <v>1.3084</v>
      </c>
      <c r="S100" s="446">
        <f t="shared" si="69"/>
        <v>1.3199000000000001</v>
      </c>
      <c r="T100" s="446">
        <f t="shared" si="69"/>
        <v>1.3462937830884023</v>
      </c>
      <c r="U100" s="446">
        <f t="shared" si="69"/>
        <v>1.3732153575138133</v>
      </c>
      <c r="V100" s="446">
        <f t="shared" si="69"/>
        <v>1.4006752774167472</v>
      </c>
      <c r="W100" s="446">
        <f t="shared" si="69"/>
        <v>1.4286843079868097</v>
      </c>
      <c r="X100" s="446">
        <f t="shared" si="69"/>
        <v>1.4572534296830049</v>
      </c>
      <c r="Y100" s="446">
        <f t="shared" si="69"/>
        <v>1.486393842538436</v>
      </c>
      <c r="Z100" s="446">
        <f t="shared" si="69"/>
        <v>1.5161169705510857</v>
      </c>
      <c r="AA100" s="446">
        <f t="shared" si="69"/>
        <v>1.5464344661623979</v>
      </c>
      <c r="AB100" s="446">
        <f t="shared" si="69"/>
        <v>1.5773582148254175</v>
      </c>
      <c r="AC100" s="446">
        <f t="shared" si="69"/>
        <v>1.6089003396642776</v>
      </c>
      <c r="AD100" s="446">
        <f t="shared" si="69"/>
        <v>1.6410732062268625</v>
      </c>
      <c r="AE100" s="446">
        <f t="shared" si="69"/>
        <v>1.6738894273325073</v>
      </c>
      <c r="AF100" s="446">
        <f t="shared" si="69"/>
        <v>1.707361868016638</v>
      </c>
      <c r="AG100" s="446">
        <f t="shared" si="69"/>
        <v>1.7415036505742867</v>
      </c>
      <c r="AH100" s="446">
        <f t="shared" si="69"/>
        <v>1.776328159704462</v>
      </c>
      <c r="AI100" s="446">
        <f t="shared" si="69"/>
        <v>1.8118490477573905</v>
      </c>
      <c r="AJ100" s="446">
        <f t="shared" si="69"/>
        <v>1.8480802400866858</v>
      </c>
      <c r="AK100" s="446">
        <f t="shared" si="69"/>
        <v>1.885035940508544</v>
      </c>
      <c r="AL100" s="446">
        <f t="shared" si="69"/>
        <v>1.9227306368701054</v>
      </c>
      <c r="AM100" s="446">
        <f t="shared" si="69"/>
        <v>1.9611791067291668</v>
      </c>
      <c r="AN100" s="446">
        <f t="shared" si="69"/>
        <v>2.0003964231474685</v>
      </c>
      <c r="AO100" s="446">
        <f t="shared" si="69"/>
        <v>2.0403979605998286</v>
      </c>
      <c r="AP100" s="446">
        <f t="shared" si="69"/>
        <v>2.0811994010014425</v>
      </c>
      <c r="AQ100" s="446">
        <f t="shared" si="69"/>
        <v>2.1228167398557081</v>
      </c>
      <c r="AR100" s="446">
        <f t="shared" si="69"/>
        <v>2.1652662925249868</v>
      </c>
      <c r="AS100" s="446">
        <f t="shared" si="69"/>
        <v>2.2085647006267624</v>
      </c>
      <c r="AT100" s="446">
        <f t="shared" si="69"/>
        <v>2.2527289385577003</v>
      </c>
      <c r="AU100" s="446">
        <f t="shared" si="69"/>
        <v>2.2977763201481682</v>
      </c>
      <c r="AV100" s="446">
        <f t="shared" si="69"/>
        <v>2.3437245054498259</v>
      </c>
      <c r="AW100" s="446">
        <f t="shared" si="69"/>
        <v>2.3905915076589443</v>
      </c>
      <c r="AX100" s="446">
        <f t="shared" si="69"/>
        <v>2.4383957001781704</v>
      </c>
      <c r="AY100" s="446">
        <f t="shared" si="69"/>
        <v>2.4871558238195033</v>
      </c>
      <c r="AZ100" s="446">
        <f t="shared" si="69"/>
        <v>2.5368909941513076</v>
      </c>
      <c r="BA100" s="446">
        <f t="shared" si="69"/>
        <v>2.5876207089922429</v>
      </c>
      <c r="BB100" s="446">
        <f t="shared" si="69"/>
        <v>2.63936485605505</v>
      </c>
      <c r="BC100" s="446">
        <f t="shared" si="69"/>
        <v>2.6921437207431849</v>
      </c>
      <c r="BD100" s="446">
        <f t="shared" si="69"/>
        <v>2.7459779941033635</v>
      </c>
      <c r="BE100" s="446">
        <f t="shared" si="69"/>
        <v>2.8008887809371315</v>
      </c>
      <c r="BF100" s="446">
        <f t="shared" si="69"/>
        <v>2.8568976080746373</v>
      </c>
      <c r="BG100" s="446">
        <f t="shared" si="69"/>
        <v>2.9140264328138579</v>
      </c>
      <c r="BH100" s="446">
        <f t="shared" si="69"/>
        <v>2.9722976515285784</v>
      </c>
      <c r="BI100" s="446">
        <f t="shared" si="69"/>
        <v>3.0317341084485063</v>
      </c>
      <c r="BJ100" s="446">
        <f t="shared" si="69"/>
        <v>3.092359104614959</v>
      </c>
      <c r="BK100" s="446">
        <f t="shared" si="69"/>
        <v>3.1541964070156356</v>
      </c>
      <c r="BL100" s="446">
        <f t="shared" si="69"/>
        <v>3.2172702579020576</v>
      </c>
      <c r="BM100" s="446">
        <f t="shared" si="69"/>
        <v>3.2816053842933259</v>
      </c>
      <c r="BN100" s="446">
        <f t="shared" si="69"/>
        <v>3.3472270076699235</v>
      </c>
      <c r="BO100" s="446">
        <f t="shared" si="69"/>
        <v>3.4141608538613637</v>
      </c>
      <c r="BP100" s="446">
        <f t="shared" si="69"/>
        <v>3.4824331631315593</v>
      </c>
      <c r="BQ100" s="446">
        <f t="shared" si="69"/>
        <v>3.5520707004658671</v>
      </c>
      <c r="BR100" s="446">
        <f t="shared" si="69"/>
        <v>3.6231007660638408</v>
      </c>
      <c r="BS100" s="446">
        <f t="shared" si="69"/>
        <v>3.6955512060418036</v>
      </c>
      <c r="BT100" s="446">
        <f t="shared" si="69"/>
        <v>3.7694504233494412</v>
      </c>
      <c r="BU100" s="446">
        <f t="shared" si="69"/>
        <v>3.8448273889046889</v>
      </c>
      <c r="BV100" s="446">
        <f t="shared" si="69"/>
        <v>3.9217116529512821</v>
      </c>
      <c r="BW100" s="446">
        <f t="shared" si="69"/>
        <v>4.0001333566434223</v>
      </c>
      <c r="BX100" s="446">
        <f t="shared" ref="BX100:CO100" si="70" xml:space="preserve"> INDEX( BX16:BX18, MATCH( 1, $G$16:$G$18, 0 ), 1 )</f>
        <v>4.0801232438620971</v>
      </c>
      <c r="BY100" s="446">
        <f t="shared" si="70"/>
        <v>4.1617126732676919</v>
      </c>
      <c r="BZ100" s="446">
        <f t="shared" si="70"/>
        <v>4.2449336305936125</v>
      </c>
      <c r="CA100" s="446">
        <f t="shared" si="70"/>
        <v>4.3298187411857425</v>
      </c>
      <c r="CB100" s="446">
        <f t="shared" si="70"/>
        <v>4.4164012827926484</v>
      </c>
      <c r="CC100" s="446">
        <f t="shared" si="70"/>
        <v>4.5047151986115521</v>
      </c>
      <c r="CD100" s="446">
        <f t="shared" si="70"/>
        <v>4.5947951105951743</v>
      </c>
      <c r="CE100" s="446">
        <f t="shared" si="70"/>
        <v>4.6866763330246766</v>
      </c>
      <c r="CF100" s="446">
        <f t="shared" si="70"/>
        <v>4.7803948863540215</v>
      </c>
      <c r="CG100" s="446">
        <f t="shared" si="70"/>
        <v>4.8759875113311679</v>
      </c>
      <c r="CH100" s="446">
        <f t="shared" si="70"/>
        <v>4.9734916834016527</v>
      </c>
      <c r="CI100" s="446">
        <f t="shared" si="70"/>
        <v>5.0729456274001947</v>
      </c>
      <c r="CJ100" s="446">
        <f t="shared" si="70"/>
        <v>5.1743883325360835</v>
      </c>
      <c r="CK100" s="446">
        <f t="shared" si="70"/>
        <v>5.2778595676782283</v>
      </c>
      <c r="CL100" s="446">
        <f t="shared" si="70"/>
        <v>5.3833998969458605</v>
      </c>
      <c r="CM100" s="446">
        <f t="shared" si="70"/>
        <v>5.4910506956109995</v>
      </c>
      <c r="CN100" s="446">
        <f t="shared" si="70"/>
        <v>5.6008541663189142</v>
      </c>
      <c r="CO100" s="446">
        <f t="shared" si="70"/>
        <v>5.7128533556329497</v>
      </c>
    </row>
    <row r="101" spans="1:93" outlineLevel="2" x14ac:dyDescent="0.2">
      <c r="B101" s="61"/>
      <c r="D101" s="39"/>
      <c r="E101" s="20" t="str">
        <f xml:space="preserve"> E65</f>
        <v>Water: Weighted average NHH rate</v>
      </c>
      <c r="G101" s="128"/>
      <c r="H101" s="98" t="str">
        <f xml:space="preserve"> H65</f>
        <v>£/m3</v>
      </c>
      <c r="I101" s="78"/>
      <c r="K101" s="198">
        <f t="shared" ref="K101:AP101" si="71" xml:space="preserve"> K65</f>
        <v>0</v>
      </c>
      <c r="L101" s="198">
        <f t="shared" si="71"/>
        <v>0</v>
      </c>
      <c r="M101" s="198">
        <f t="shared" si="71"/>
        <v>0</v>
      </c>
      <c r="N101" s="198">
        <f t="shared" si="71"/>
        <v>0</v>
      </c>
      <c r="O101" s="198">
        <f t="shared" si="71"/>
        <v>0</v>
      </c>
      <c r="P101" s="198">
        <f t="shared" si="71"/>
        <v>0</v>
      </c>
      <c r="Q101" s="198">
        <f t="shared" si="71"/>
        <v>0</v>
      </c>
      <c r="R101" s="198">
        <f t="shared" si="71"/>
        <v>0</v>
      </c>
      <c r="S101" s="198">
        <f t="shared" si="71"/>
        <v>0</v>
      </c>
      <c r="T101" s="198">
        <f t="shared" si="71"/>
        <v>0</v>
      </c>
      <c r="U101" s="198">
        <f t="shared" si="71"/>
        <v>0</v>
      </c>
      <c r="V101" s="198">
        <f t="shared" si="71"/>
        <v>0</v>
      </c>
      <c r="W101" s="198">
        <f t="shared" si="71"/>
        <v>0</v>
      </c>
      <c r="X101" s="198">
        <f t="shared" si="71"/>
        <v>0</v>
      </c>
      <c r="Y101" s="198">
        <f t="shared" si="71"/>
        <v>0</v>
      </c>
      <c r="Z101" s="198">
        <f t="shared" si="71"/>
        <v>0</v>
      </c>
      <c r="AA101" s="198">
        <f t="shared" si="71"/>
        <v>0</v>
      </c>
      <c r="AB101" s="198">
        <f t="shared" si="71"/>
        <v>0</v>
      </c>
      <c r="AC101" s="198">
        <f t="shared" si="71"/>
        <v>0</v>
      </c>
      <c r="AD101" s="198">
        <f t="shared" si="71"/>
        <v>0</v>
      </c>
      <c r="AE101" s="198">
        <f t="shared" si="71"/>
        <v>0</v>
      </c>
      <c r="AF101" s="198">
        <f t="shared" si="71"/>
        <v>0</v>
      </c>
      <c r="AG101" s="198">
        <f t="shared" si="71"/>
        <v>0</v>
      </c>
      <c r="AH101" s="198">
        <f t="shared" si="71"/>
        <v>0</v>
      </c>
      <c r="AI101" s="198">
        <f t="shared" si="71"/>
        <v>0</v>
      </c>
      <c r="AJ101" s="198">
        <f t="shared" si="71"/>
        <v>0</v>
      </c>
      <c r="AK101" s="198">
        <f t="shared" si="71"/>
        <v>0</v>
      </c>
      <c r="AL101" s="198">
        <f t="shared" si="71"/>
        <v>0</v>
      </c>
      <c r="AM101" s="198">
        <f t="shared" si="71"/>
        <v>0</v>
      </c>
      <c r="AN101" s="198">
        <f t="shared" si="71"/>
        <v>0</v>
      </c>
      <c r="AO101" s="198">
        <f t="shared" si="71"/>
        <v>0</v>
      </c>
      <c r="AP101" s="198">
        <f t="shared" si="71"/>
        <v>0</v>
      </c>
      <c r="AQ101" s="198">
        <f t="shared" ref="AQ101:BV101" si="72" xml:space="preserve"> AQ65</f>
        <v>0</v>
      </c>
      <c r="AR101" s="198">
        <f t="shared" si="72"/>
        <v>0</v>
      </c>
      <c r="AS101" s="198">
        <f t="shared" si="72"/>
        <v>0</v>
      </c>
      <c r="AT101" s="198">
        <f t="shared" si="72"/>
        <v>0</v>
      </c>
      <c r="AU101" s="198">
        <f t="shared" si="72"/>
        <v>0</v>
      </c>
      <c r="AV101" s="198">
        <f t="shared" si="72"/>
        <v>0</v>
      </c>
      <c r="AW101" s="198">
        <f t="shared" si="72"/>
        <v>0</v>
      </c>
      <c r="AX101" s="198">
        <f t="shared" si="72"/>
        <v>0</v>
      </c>
      <c r="AY101" s="198">
        <f t="shared" si="72"/>
        <v>0</v>
      </c>
      <c r="AZ101" s="198">
        <f t="shared" si="72"/>
        <v>0</v>
      </c>
      <c r="BA101" s="198">
        <f t="shared" si="72"/>
        <v>0</v>
      </c>
      <c r="BB101" s="198">
        <f t="shared" si="72"/>
        <v>0</v>
      </c>
      <c r="BC101" s="198">
        <f t="shared" si="72"/>
        <v>0</v>
      </c>
      <c r="BD101" s="198">
        <f t="shared" si="72"/>
        <v>0</v>
      </c>
      <c r="BE101" s="198">
        <f t="shared" si="72"/>
        <v>0</v>
      </c>
      <c r="BF101" s="198">
        <f t="shared" si="72"/>
        <v>0</v>
      </c>
      <c r="BG101" s="198">
        <f t="shared" si="72"/>
        <v>0</v>
      </c>
      <c r="BH101" s="198">
        <f t="shared" si="72"/>
        <v>0</v>
      </c>
      <c r="BI101" s="198">
        <f t="shared" si="72"/>
        <v>0</v>
      </c>
      <c r="BJ101" s="198">
        <f t="shared" si="72"/>
        <v>0</v>
      </c>
      <c r="BK101" s="198">
        <f t="shared" si="72"/>
        <v>0</v>
      </c>
      <c r="BL101" s="198">
        <f t="shared" si="72"/>
        <v>0</v>
      </c>
      <c r="BM101" s="198">
        <f t="shared" si="72"/>
        <v>0</v>
      </c>
      <c r="BN101" s="198">
        <f t="shared" si="72"/>
        <v>0</v>
      </c>
      <c r="BO101" s="198">
        <f t="shared" si="72"/>
        <v>0</v>
      </c>
      <c r="BP101" s="198">
        <f t="shared" si="72"/>
        <v>0</v>
      </c>
      <c r="BQ101" s="198">
        <f t="shared" si="72"/>
        <v>0</v>
      </c>
      <c r="BR101" s="198">
        <f t="shared" si="72"/>
        <v>0</v>
      </c>
      <c r="BS101" s="198">
        <f t="shared" si="72"/>
        <v>0</v>
      </c>
      <c r="BT101" s="198">
        <f t="shared" si="72"/>
        <v>0</v>
      </c>
      <c r="BU101" s="198">
        <f t="shared" si="72"/>
        <v>0</v>
      </c>
      <c r="BV101" s="198">
        <f t="shared" si="72"/>
        <v>0</v>
      </c>
      <c r="BW101" s="198">
        <f t="shared" ref="BW101:CO101" si="73" xml:space="preserve"> BW65</f>
        <v>0</v>
      </c>
      <c r="BX101" s="198">
        <f t="shared" si="73"/>
        <v>0</v>
      </c>
      <c r="BY101" s="198">
        <f t="shared" si="73"/>
        <v>0</v>
      </c>
      <c r="BZ101" s="198">
        <f t="shared" si="73"/>
        <v>0</v>
      </c>
      <c r="CA101" s="198">
        <f t="shared" si="73"/>
        <v>0</v>
      </c>
      <c r="CB101" s="198">
        <f t="shared" si="73"/>
        <v>0</v>
      </c>
      <c r="CC101" s="198">
        <f t="shared" si="73"/>
        <v>0</v>
      </c>
      <c r="CD101" s="198">
        <f t="shared" si="73"/>
        <v>0</v>
      </c>
      <c r="CE101" s="198">
        <f t="shared" si="73"/>
        <v>0</v>
      </c>
      <c r="CF101" s="198">
        <f t="shared" si="73"/>
        <v>0</v>
      </c>
      <c r="CG101" s="198">
        <f t="shared" si="73"/>
        <v>0</v>
      </c>
      <c r="CH101" s="198">
        <f t="shared" si="73"/>
        <v>0</v>
      </c>
      <c r="CI101" s="198">
        <f t="shared" si="73"/>
        <v>0</v>
      </c>
      <c r="CJ101" s="198">
        <f t="shared" si="73"/>
        <v>0</v>
      </c>
      <c r="CK101" s="198">
        <f t="shared" si="73"/>
        <v>0</v>
      </c>
      <c r="CL101" s="198">
        <f t="shared" si="73"/>
        <v>0</v>
      </c>
      <c r="CM101" s="198">
        <f t="shared" si="73"/>
        <v>0</v>
      </c>
      <c r="CN101" s="198">
        <f t="shared" si="73"/>
        <v>0</v>
      </c>
      <c r="CO101" s="198">
        <f t="shared" si="73"/>
        <v>0</v>
      </c>
    </row>
    <row r="102" spans="1:93" s="128" customFormat="1" outlineLevel="2" x14ac:dyDescent="0.2">
      <c r="B102" s="152"/>
      <c r="D102" s="153"/>
      <c r="H102" s="166"/>
    </row>
    <row r="103" spans="1:93" s="128" customFormat="1" outlineLevel="2" x14ac:dyDescent="0.2">
      <c r="B103" s="152"/>
      <c r="D103" s="153"/>
      <c r="E103" s="128" t="s">
        <v>214</v>
      </c>
      <c r="H103" s="163" t="s">
        <v>8</v>
      </c>
      <c r="I103" s="55">
        <f xml:space="preserve"> SUM( K103:CO103 )</f>
        <v>2013153.3770584736</v>
      </c>
      <c r="K103" s="95">
        <f xml:space="preserve"> SUMPRODUCT( K97:K98,K100:K101 )</f>
        <v>3277.7893939898413</v>
      </c>
      <c r="L103" s="95">
        <f t="shared" ref="L103:BW103" si="74" xml:space="preserve"> SUMPRODUCT( L97:L98,L100:L101 )</f>
        <v>11219.145147742125</v>
      </c>
      <c r="M103" s="95">
        <f t="shared" si="74"/>
        <v>11757.423205633642</v>
      </c>
      <c r="N103" s="95">
        <f t="shared" si="74"/>
        <v>11831.665649664097</v>
      </c>
      <c r="O103" s="95">
        <f t="shared" si="74"/>
        <v>11300.490895518948</v>
      </c>
      <c r="P103" s="95">
        <f t="shared" si="74"/>
        <v>10406.649308557095</v>
      </c>
      <c r="Q103" s="95">
        <f t="shared" si="74"/>
        <v>10368.185418233634</v>
      </c>
      <c r="R103" s="95">
        <f t="shared" si="74"/>
        <v>10607.016712391118</v>
      </c>
      <c r="S103" s="95">
        <f t="shared" si="74"/>
        <v>10836.014654834125</v>
      </c>
      <c r="T103" s="95">
        <f t="shared" si="74"/>
        <v>11217.369732011011</v>
      </c>
      <c r="U103" s="95">
        <f t="shared" si="74"/>
        <v>11522.108984514998</v>
      </c>
      <c r="V103" s="95">
        <f t="shared" si="74"/>
        <v>11867.596222313015</v>
      </c>
      <c r="W103" s="95">
        <f t="shared" si="74"/>
        <v>12156.787742311035</v>
      </c>
      <c r="X103" s="95">
        <f t="shared" si="74"/>
        <v>12487.197270863995</v>
      </c>
      <c r="Y103" s="95">
        <f t="shared" si="74"/>
        <v>12826.644903062181</v>
      </c>
      <c r="Z103" s="95">
        <f t="shared" si="74"/>
        <v>12394.233189286921</v>
      </c>
      <c r="AA103" s="95">
        <f t="shared" si="74"/>
        <v>12666.360062638179</v>
      </c>
      <c r="AB103" s="95">
        <f t="shared" si="74"/>
        <v>12980.145075113292</v>
      </c>
      <c r="AC103" s="95">
        <f t="shared" si="74"/>
        <v>13301.930554029617</v>
      </c>
      <c r="AD103" s="95">
        <f t="shared" si="74"/>
        <v>13669.276351543915</v>
      </c>
      <c r="AE103" s="95">
        <f t="shared" si="74"/>
        <v>13970.357242676821</v>
      </c>
      <c r="AF103" s="95">
        <f t="shared" si="74"/>
        <v>14317.440597879442</v>
      </c>
      <c r="AG103" s="95">
        <f t="shared" si="74"/>
        <v>14673.409069426812</v>
      </c>
      <c r="AH103" s="95">
        <f t="shared" si="74"/>
        <v>15079.700896213542</v>
      </c>
      <c r="AI103" s="95">
        <f t="shared" si="74"/>
        <v>15412.955505698863</v>
      </c>
      <c r="AJ103" s="95">
        <f t="shared" si="74"/>
        <v>15797.02740032771</v>
      </c>
      <c r="AK103" s="95">
        <f t="shared" si="74"/>
        <v>16190.972679150684</v>
      </c>
      <c r="AL103" s="95">
        <f t="shared" si="74"/>
        <v>16640.522001900496</v>
      </c>
      <c r="AM103" s="95">
        <f t="shared" si="74"/>
        <v>17009.549906061817</v>
      </c>
      <c r="AN103" s="95">
        <f t="shared" si="74"/>
        <v>17434.734106463198</v>
      </c>
      <c r="AO103" s="95">
        <f t="shared" si="74"/>
        <v>16774.046955166079</v>
      </c>
      <c r="AP103" s="95">
        <f t="shared" si="74"/>
        <v>17235.896302279194</v>
      </c>
      <c r="AQ103" s="95">
        <f t="shared" si="74"/>
        <v>17614.11241973444</v>
      </c>
      <c r="AR103" s="95">
        <f t="shared" si="74"/>
        <v>18050.252187218033</v>
      </c>
      <c r="AS103" s="95">
        <f t="shared" si="74"/>
        <v>18497.50979992135</v>
      </c>
      <c r="AT103" s="95">
        <f t="shared" si="74"/>
        <v>19008.114803556582</v>
      </c>
      <c r="AU103" s="95">
        <f t="shared" si="74"/>
        <v>19426.566020323724</v>
      </c>
      <c r="AV103" s="95">
        <f t="shared" si="74"/>
        <v>19908.979193935495</v>
      </c>
      <c r="AW103" s="95">
        <f t="shared" si="74"/>
        <v>20403.739844611246</v>
      </c>
      <c r="AX103" s="95">
        <f t="shared" si="74"/>
        <v>20968.468127362157</v>
      </c>
      <c r="AY103" s="95">
        <f t="shared" si="74"/>
        <v>21431.629880294488</v>
      </c>
      <c r="AZ103" s="95">
        <f t="shared" si="74"/>
        <v>21965.4458695213</v>
      </c>
      <c r="BA103" s="95">
        <f t="shared" si="74"/>
        <v>22512.983112802271</v>
      </c>
      <c r="BB103" s="95">
        <f t="shared" si="74"/>
        <v>23137.827769202908</v>
      </c>
      <c r="BC103" s="95">
        <f t="shared" si="74"/>
        <v>23650.704007525994</v>
      </c>
      <c r="BD103" s="95">
        <f t="shared" si="74"/>
        <v>22765.509477481632</v>
      </c>
      <c r="BE103" s="95">
        <f t="shared" si="74"/>
        <v>23327.736903203488</v>
      </c>
      <c r="BF103" s="95">
        <f t="shared" si="74"/>
        <v>23969.742228782809</v>
      </c>
      <c r="BG103" s="95">
        <f t="shared" si="74"/>
        <v>24495.429517932749</v>
      </c>
      <c r="BH103" s="95">
        <f t="shared" si="74"/>
        <v>25101.659919893078</v>
      </c>
      <c r="BI103" s="95">
        <f t="shared" si="74"/>
        <v>25723.340991117166</v>
      </c>
      <c r="BJ103" s="95">
        <f t="shared" si="74"/>
        <v>26433.104107698822</v>
      </c>
      <c r="BK103" s="95">
        <f t="shared" si="74"/>
        <v>27014.705718734625</v>
      </c>
      <c r="BL103" s="95">
        <f t="shared" si="74"/>
        <v>27685.243648266754</v>
      </c>
      <c r="BM103" s="95">
        <f t="shared" si="74"/>
        <v>28372.94148991027</v>
      </c>
      <c r="BN103" s="95">
        <f t="shared" si="74"/>
        <v>29157.923409259332</v>
      </c>
      <c r="BO103" s="95">
        <f t="shared" si="74"/>
        <v>29801.660638293873</v>
      </c>
      <c r="BP103" s="95">
        <f t="shared" si="74"/>
        <v>30543.636439125592</v>
      </c>
      <c r="BQ103" s="95">
        <f t="shared" si="74"/>
        <v>31304.681932526517</v>
      </c>
      <c r="BR103" s="95">
        <f t="shared" si="74"/>
        <v>32173.21375640684</v>
      </c>
      <c r="BS103" s="95">
        <f t="shared" si="74"/>
        <v>30899.438524582551</v>
      </c>
      <c r="BT103" s="95">
        <f t="shared" si="74"/>
        <v>31661.631396443383</v>
      </c>
      <c r="BU103" s="95">
        <f t="shared" si="74"/>
        <v>32443.169259407012</v>
      </c>
      <c r="BV103" s="95">
        <f t="shared" si="74"/>
        <v>33335.643465126675</v>
      </c>
      <c r="BW103" s="95">
        <f t="shared" si="74"/>
        <v>34066.335566000394</v>
      </c>
      <c r="BX103" s="95">
        <f t="shared" ref="BX103:CO103" si="75" xml:space="preserve"> SUMPRODUCT( BX97:BX98,BX100:BX101 )</f>
        <v>34909.027666329952</v>
      </c>
      <c r="BY103" s="95">
        <f t="shared" si="75"/>
        <v>35773.192925521493</v>
      </c>
      <c r="BZ103" s="95">
        <f t="shared" si="75"/>
        <v>36759.837686390645</v>
      </c>
      <c r="CA103" s="95">
        <f t="shared" si="75"/>
        <v>37568.237369581075</v>
      </c>
      <c r="CB103" s="95">
        <f t="shared" si="75"/>
        <v>38500.304100924768</v>
      </c>
      <c r="CC103" s="95">
        <f t="shared" si="75"/>
        <v>39456.220054551981</v>
      </c>
      <c r="CD103" s="95">
        <f t="shared" si="75"/>
        <v>40547.406801448233</v>
      </c>
      <c r="CE103" s="95">
        <f t="shared" si="75"/>
        <v>41442.162797852237</v>
      </c>
      <c r="CF103" s="95">
        <f t="shared" si="75"/>
        <v>42473.516573210873</v>
      </c>
      <c r="CG103" s="95">
        <f t="shared" si="75"/>
        <v>43531.374646359189</v>
      </c>
      <c r="CH103" s="95">
        <f t="shared" si="75"/>
        <v>42057.777591278522</v>
      </c>
      <c r="CI103" s="95">
        <f t="shared" si="75"/>
        <v>42976.228051188999</v>
      </c>
      <c r="CJ103" s="95">
        <f t="shared" si="75"/>
        <v>44035.786528932957</v>
      </c>
      <c r="CK103" s="95">
        <f t="shared" si="75"/>
        <v>45122.231343866428</v>
      </c>
      <c r="CL103" s="95">
        <f t="shared" si="75"/>
        <v>46236.271923413013</v>
      </c>
      <c r="CM103" s="95">
        <f t="shared" si="75"/>
        <v>47378.637409798073</v>
      </c>
      <c r="CN103" s="95">
        <f t="shared" si="75"/>
        <v>48550.07724564911</v>
      </c>
      <c r="CO103" s="95">
        <f t="shared" si="75"/>
        <v>49751.361778475031</v>
      </c>
    </row>
    <row r="104" spans="1:93" outlineLevel="2" x14ac:dyDescent="0.2">
      <c r="B104" s="61"/>
      <c r="D104" s="39"/>
      <c r="E104" t="s">
        <v>466</v>
      </c>
      <c r="G104">
        <f xml:space="preserve"> G68</f>
        <v>0</v>
      </c>
      <c r="H104" s="163" t="str">
        <f xml:space="preserve"> H68</f>
        <v>£</v>
      </c>
      <c r="I104" s="55">
        <f xml:space="preserve"> SUM( K104:CO104 )</f>
        <v>220613.15062689755</v>
      </c>
      <c r="K104" s="55">
        <f xml:space="preserve"> K68</f>
        <v>196.50000000000003</v>
      </c>
      <c r="L104" s="55">
        <f t="shared" ref="L104:BW104" si="76" xml:space="preserve"> L68</f>
        <v>625.88333333333333</v>
      </c>
      <c r="M104" s="55">
        <f t="shared" si="76"/>
        <v>865.53599999999983</v>
      </c>
      <c r="N104" s="55">
        <f t="shared" si="76"/>
        <v>1021.5519999999997</v>
      </c>
      <c r="O104" s="55">
        <f t="shared" si="76"/>
        <v>1159.5359999999996</v>
      </c>
      <c r="P104" s="55">
        <f t="shared" si="76"/>
        <v>1179.92</v>
      </c>
      <c r="Q104" s="55">
        <f t="shared" si="76"/>
        <v>1201.0879999999997</v>
      </c>
      <c r="R104" s="55">
        <f t="shared" si="76"/>
        <v>1223.8239999999998</v>
      </c>
      <c r="S104" s="55">
        <f t="shared" si="76"/>
        <v>1248.1279999999999</v>
      </c>
      <c r="T104" s="55">
        <f t="shared" si="76"/>
        <v>1273.0865723907577</v>
      </c>
      <c r="U104" s="55">
        <f t="shared" si="76"/>
        <v>1298.5442364898861</v>
      </c>
      <c r="V104" s="55">
        <f t="shared" si="76"/>
        <v>1324.5109725370178</v>
      </c>
      <c r="W104" s="55">
        <f t="shared" si="76"/>
        <v>1350.9969603446932</v>
      </c>
      <c r="X104" s="55">
        <f t="shared" si="76"/>
        <v>1378.0125832891802</v>
      </c>
      <c r="Y104" s="55">
        <f t="shared" si="76"/>
        <v>1405.5684323810995</v>
      </c>
      <c r="Z104" s="55">
        <f t="shared" si="76"/>
        <v>1433.6753104174441</v>
      </c>
      <c r="AA104" s="55">
        <f t="shared" si="76"/>
        <v>1462.3442362166381</v>
      </c>
      <c r="AB104" s="55">
        <f t="shared" si="76"/>
        <v>1491.5864489382664</v>
      </c>
      <c r="AC104" s="55">
        <f t="shared" si="76"/>
        <v>1521.4134124891996</v>
      </c>
      <c r="AD104" s="55">
        <f t="shared" si="76"/>
        <v>1551.8368200178202</v>
      </c>
      <c r="AE104" s="55">
        <f t="shared" si="76"/>
        <v>1582.8685984981187</v>
      </c>
      <c r="AF104" s="55">
        <f t="shared" si="76"/>
        <v>1614.5209134054621</v>
      </c>
      <c r="AG104" s="55">
        <f t="shared" si="76"/>
        <v>1646.806173485857</v>
      </c>
      <c r="AH104" s="55">
        <f t="shared" si="76"/>
        <v>1679.7370356205849</v>
      </c>
      <c r="AI104" s="55">
        <f t="shared" si="76"/>
        <v>1713.3264097881167</v>
      </c>
      <c r="AJ104" s="55">
        <f t="shared" si="76"/>
        <v>1747.5874641252478</v>
      </c>
      <c r="AK104" s="55">
        <f t="shared" si="76"/>
        <v>1782.5336300894357</v>
      </c>
      <c r="AL104" s="55">
        <f t="shared" si="76"/>
        <v>1818.1786077243803</v>
      </c>
      <c r="AM104" s="55">
        <f t="shared" si="76"/>
        <v>1854.5363710308809</v>
      </c>
      <c r="AN104" s="55">
        <f t="shared" si="76"/>
        <v>1891.6211734451108</v>
      </c>
      <c r="AO104" s="55">
        <f t="shared" si="76"/>
        <v>1929.4475534264268</v>
      </c>
      <c r="AP104" s="55">
        <f t="shared" si="76"/>
        <v>1968.0303401569261</v>
      </c>
      <c r="AQ104" s="55">
        <f t="shared" si="76"/>
        <v>2007.384659354969</v>
      </c>
      <c r="AR104" s="55">
        <f t="shared" si="76"/>
        <v>2047.5259392049584</v>
      </c>
      <c r="AS104" s="55">
        <f t="shared" si="76"/>
        <v>2088.4699164056956</v>
      </c>
      <c r="AT104" s="55">
        <f t="shared" si="76"/>
        <v>2130.2326423396794</v>
      </c>
      <c r="AU104" s="55">
        <f t="shared" si="76"/>
        <v>2172.8304893657787</v>
      </c>
      <c r="AV104" s="55">
        <f t="shared" si="76"/>
        <v>2216.2801572377289</v>
      </c>
      <c r="AW104" s="55">
        <f t="shared" si="76"/>
        <v>2260.5986796509897</v>
      </c>
      <c r="AX104" s="55">
        <f t="shared" si="76"/>
        <v>2305.8034309205077</v>
      </c>
      <c r="AY104" s="55">
        <f t="shared" si="76"/>
        <v>2351.9121327920207</v>
      </c>
      <c r="AZ104" s="55">
        <f t="shared" si="76"/>
        <v>2398.9428613895611</v>
      </c>
      <c r="BA104" s="55">
        <f t="shared" si="76"/>
        <v>2446.9140543018921</v>
      </c>
      <c r="BB104" s="55">
        <f t="shared" si="76"/>
        <v>2495.8445178106485</v>
      </c>
      <c r="BC104" s="55">
        <f t="shared" si="76"/>
        <v>2545.7534342630115</v>
      </c>
      <c r="BD104" s="55">
        <f t="shared" si="76"/>
        <v>2596.6603695918184</v>
      </c>
      <c r="BE104" s="55">
        <f t="shared" si="76"/>
        <v>2648.585280986058</v>
      </c>
      <c r="BF104" s="55">
        <f t="shared" si="76"/>
        <v>2701.5485247147353</v>
      </c>
      <c r="BG104" s="55">
        <f t="shared" si="76"/>
        <v>2755.5708641072006</v>
      </c>
      <c r="BH104" s="55">
        <f t="shared" si="76"/>
        <v>2810.673477693053</v>
      </c>
      <c r="BI104" s="55">
        <f t="shared" si="76"/>
        <v>2866.8779675048231</v>
      </c>
      <c r="BJ104" s="55">
        <f t="shared" si="76"/>
        <v>2924.2063675466757</v>
      </c>
      <c r="BK104" s="55">
        <f t="shared" si="76"/>
        <v>2982.6811524324639</v>
      </c>
      <c r="BL104" s="55">
        <f t="shared" si="76"/>
        <v>3042.325246196513</v>
      </c>
      <c r="BM104" s="55">
        <f t="shared" si="76"/>
        <v>3103.1620312805958</v>
      </c>
      <c r="BN104" s="55">
        <f t="shared" si="76"/>
        <v>3165.2153577006166</v>
      </c>
      <c r="BO104" s="55">
        <f t="shared" si="76"/>
        <v>3228.5095523966015</v>
      </c>
      <c r="BP104" s="55">
        <f t="shared" si="76"/>
        <v>3293.0694287696529</v>
      </c>
      <c r="BQ104" s="55">
        <f t="shared" si="76"/>
        <v>3358.9202964096207</v>
      </c>
      <c r="BR104" s="55">
        <f t="shared" si="76"/>
        <v>3426.087971017294</v>
      </c>
      <c r="BS104" s="55">
        <f t="shared" si="76"/>
        <v>3494.5987845249956</v>
      </c>
      <c r="BT104" s="55">
        <f t="shared" si="76"/>
        <v>3564.4795954195674</v>
      </c>
      <c r="BU104" s="55">
        <f t="shared" si="76"/>
        <v>3635.7577992717852</v>
      </c>
      <c r="BV104" s="55">
        <f t="shared" si="76"/>
        <v>3708.4613394763069</v>
      </c>
      <c r="BW104" s="55">
        <f t="shared" si="76"/>
        <v>3782.6187182064086</v>
      </c>
      <c r="BX104" s="55">
        <f t="shared" ref="BX104:CO104" si="77" xml:space="preserve"> BX68</f>
        <v>3858.2590075877793</v>
      </c>
      <c r="BY104" s="55">
        <f t="shared" si="77"/>
        <v>3935.4118610957312</v>
      </c>
      <c r="BZ104" s="55">
        <f t="shared" si="77"/>
        <v>4014.1075251803472</v>
      </c>
      <c r="CA104" s="55">
        <f t="shared" si="77"/>
        <v>4094.3768511240823</v>
      </c>
      <c r="CB104" s="55">
        <f t="shared" si="77"/>
        <v>4176.2513071364638</v>
      </c>
      <c r="CC104" s="55">
        <f t="shared" si="77"/>
        <v>4259.7629906906841</v>
      </c>
      <c r="CD104" s="55">
        <f t="shared" si="77"/>
        <v>4344.9446411068493</v>
      </c>
      <c r="CE104" s="55">
        <f t="shared" si="77"/>
        <v>4431.8296523868612</v>
      </c>
      <c r="CF104" s="55">
        <f t="shared" si="77"/>
        <v>4520.4520863059834</v>
      </c>
      <c r="CG104" s="55">
        <f t="shared" si="77"/>
        <v>4610.8466857661524</v>
      </c>
      <c r="CH104" s="55">
        <f t="shared" si="77"/>
        <v>4703.048888416346</v>
      </c>
      <c r="CI104" s="55">
        <f t="shared" si="77"/>
        <v>4797.0948405453046</v>
      </c>
      <c r="CJ104" s="55">
        <f t="shared" si="77"/>
        <v>4893.0214112520598</v>
      </c>
      <c r="CK104" s="55">
        <f t="shared" si="77"/>
        <v>4990.8662068998319</v>
      </c>
      <c r="CL104" s="55">
        <f t="shared" si="77"/>
        <v>5090.6675858589588</v>
      </c>
      <c r="CM104" s="55">
        <f t="shared" si="77"/>
        <v>5192.4646735446322</v>
      </c>
      <c r="CN104" s="55">
        <f t="shared" si="77"/>
        <v>5296.2973777553507</v>
      </c>
      <c r="CO104" s="55">
        <f t="shared" si="77"/>
        <v>5402.2064043180826</v>
      </c>
    </row>
    <row r="105" spans="1:93" s="189" customFormat="1" outlineLevel="2" x14ac:dyDescent="0.2">
      <c r="A105" s="187"/>
      <c r="B105" s="188"/>
      <c r="D105" s="190"/>
      <c r="E105" s="189" t="s">
        <v>178</v>
      </c>
      <c r="H105" s="191" t="s">
        <v>8</v>
      </c>
      <c r="I105" s="192">
        <f xml:space="preserve"> SUM( K105:CO105 )</f>
        <v>2233766.5276853708</v>
      </c>
      <c r="K105" s="192">
        <f t="shared" ref="K105:AP105" si="78">SUM(K103:K104)</f>
        <v>3474.2893939898413</v>
      </c>
      <c r="L105" s="192">
        <f t="shared" si="78"/>
        <v>11845.028481075458</v>
      </c>
      <c r="M105" s="192">
        <f t="shared" si="78"/>
        <v>12622.959205633642</v>
      </c>
      <c r="N105" s="192">
        <f t="shared" si="78"/>
        <v>12853.217649664097</v>
      </c>
      <c r="O105" s="192">
        <f t="shared" si="78"/>
        <v>12460.026895518948</v>
      </c>
      <c r="P105" s="192">
        <f t="shared" si="78"/>
        <v>11586.569308557095</v>
      </c>
      <c r="Q105" s="192">
        <f t="shared" si="78"/>
        <v>11569.273418233633</v>
      </c>
      <c r="R105" s="192">
        <f t="shared" si="78"/>
        <v>11830.840712391118</v>
      </c>
      <c r="S105" s="192">
        <f t="shared" si="78"/>
        <v>12084.142654834126</v>
      </c>
      <c r="T105" s="192">
        <f t="shared" si="78"/>
        <v>12490.456304401769</v>
      </c>
      <c r="U105" s="192">
        <f t="shared" si="78"/>
        <v>12820.653221004884</v>
      </c>
      <c r="V105" s="192">
        <f t="shared" si="78"/>
        <v>13192.107194850034</v>
      </c>
      <c r="W105" s="192">
        <f t="shared" si="78"/>
        <v>13507.784702655728</v>
      </c>
      <c r="X105" s="192">
        <f t="shared" si="78"/>
        <v>13865.209854153176</v>
      </c>
      <c r="Y105" s="192">
        <f t="shared" si="78"/>
        <v>14232.213335443281</v>
      </c>
      <c r="Z105" s="192">
        <f t="shared" si="78"/>
        <v>13827.908499704365</v>
      </c>
      <c r="AA105" s="192">
        <f t="shared" si="78"/>
        <v>14128.704298854818</v>
      </c>
      <c r="AB105" s="192">
        <f t="shared" si="78"/>
        <v>14471.731524051558</v>
      </c>
      <c r="AC105" s="192">
        <f t="shared" si="78"/>
        <v>14823.343966518816</v>
      </c>
      <c r="AD105" s="192">
        <f t="shared" si="78"/>
        <v>15221.113171561734</v>
      </c>
      <c r="AE105" s="192">
        <f t="shared" si="78"/>
        <v>15553.225841174939</v>
      </c>
      <c r="AF105" s="192">
        <f t="shared" si="78"/>
        <v>15931.961511284904</v>
      </c>
      <c r="AG105" s="192">
        <f t="shared" si="78"/>
        <v>16320.215242912669</v>
      </c>
      <c r="AH105" s="192">
        <f t="shared" si="78"/>
        <v>16759.437931834127</v>
      </c>
      <c r="AI105" s="192">
        <f t="shared" si="78"/>
        <v>17126.281915486979</v>
      </c>
      <c r="AJ105" s="192">
        <f t="shared" si="78"/>
        <v>17544.614864452957</v>
      </c>
      <c r="AK105" s="192">
        <f t="shared" si="78"/>
        <v>17973.506309240118</v>
      </c>
      <c r="AL105" s="192">
        <f t="shared" si="78"/>
        <v>18458.700609624877</v>
      </c>
      <c r="AM105" s="192">
        <f t="shared" si="78"/>
        <v>18864.086277092698</v>
      </c>
      <c r="AN105" s="192">
        <f t="shared" si="78"/>
        <v>19326.355279908308</v>
      </c>
      <c r="AO105" s="192">
        <f t="shared" si="78"/>
        <v>18703.494508592506</v>
      </c>
      <c r="AP105" s="192">
        <f t="shared" si="78"/>
        <v>19203.926642436119</v>
      </c>
      <c r="AQ105" s="192">
        <f t="shared" ref="AQ105:BV105" si="79">SUM(AQ103:AQ104)</f>
        <v>19621.497079089408</v>
      </c>
      <c r="AR105" s="192">
        <f t="shared" si="79"/>
        <v>20097.778126422993</v>
      </c>
      <c r="AS105" s="192">
        <f t="shared" si="79"/>
        <v>20585.979716327045</v>
      </c>
      <c r="AT105" s="192">
        <f t="shared" si="79"/>
        <v>21138.347445896263</v>
      </c>
      <c r="AU105" s="192">
        <f t="shared" si="79"/>
        <v>21599.396509689504</v>
      </c>
      <c r="AV105" s="192">
        <f t="shared" si="79"/>
        <v>22125.259351173223</v>
      </c>
      <c r="AW105" s="192">
        <f t="shared" si="79"/>
        <v>22664.338524262235</v>
      </c>
      <c r="AX105" s="192">
        <f t="shared" si="79"/>
        <v>23274.271558282664</v>
      </c>
      <c r="AY105" s="192">
        <f t="shared" si="79"/>
        <v>23783.54201308651</v>
      </c>
      <c r="AZ105" s="192">
        <f t="shared" si="79"/>
        <v>24364.388730910861</v>
      </c>
      <c r="BA105" s="192">
        <f t="shared" si="79"/>
        <v>24959.897167104162</v>
      </c>
      <c r="BB105" s="192">
        <f t="shared" si="79"/>
        <v>25633.672287013556</v>
      </c>
      <c r="BC105" s="192">
        <f t="shared" si="79"/>
        <v>26196.457441789003</v>
      </c>
      <c r="BD105" s="192">
        <f t="shared" si="79"/>
        <v>25362.169847073448</v>
      </c>
      <c r="BE105" s="192">
        <f t="shared" si="79"/>
        <v>25976.322184189547</v>
      </c>
      <c r="BF105" s="192">
        <f t="shared" si="79"/>
        <v>26671.290753497546</v>
      </c>
      <c r="BG105" s="192">
        <f t="shared" si="79"/>
        <v>27251.000382039951</v>
      </c>
      <c r="BH105" s="192">
        <f t="shared" si="79"/>
        <v>27912.333397586131</v>
      </c>
      <c r="BI105" s="192">
        <f t="shared" si="79"/>
        <v>28590.21895862199</v>
      </c>
      <c r="BJ105" s="192">
        <f t="shared" si="79"/>
        <v>29357.310475245496</v>
      </c>
      <c r="BK105" s="192">
        <f t="shared" si="79"/>
        <v>29997.386871167088</v>
      </c>
      <c r="BL105" s="192">
        <f t="shared" si="79"/>
        <v>30727.568894463267</v>
      </c>
      <c r="BM105" s="192">
        <f t="shared" si="79"/>
        <v>31476.103521190867</v>
      </c>
      <c r="BN105" s="192">
        <f t="shared" si="79"/>
        <v>32323.13876695995</v>
      </c>
      <c r="BO105" s="192">
        <f t="shared" si="79"/>
        <v>33030.170190690478</v>
      </c>
      <c r="BP105" s="192">
        <f t="shared" si="79"/>
        <v>33836.705867895245</v>
      </c>
      <c r="BQ105" s="192">
        <f t="shared" si="79"/>
        <v>34663.602228936135</v>
      </c>
      <c r="BR105" s="192">
        <f t="shared" si="79"/>
        <v>35599.301727424136</v>
      </c>
      <c r="BS105" s="192">
        <f t="shared" si="79"/>
        <v>34394.037309107545</v>
      </c>
      <c r="BT105" s="192">
        <f t="shared" si="79"/>
        <v>35226.110991862952</v>
      </c>
      <c r="BU105" s="192">
        <f t="shared" si="79"/>
        <v>36078.927058678797</v>
      </c>
      <c r="BV105" s="192">
        <f t="shared" si="79"/>
        <v>37044.104804602983</v>
      </c>
      <c r="BW105" s="192">
        <f t="shared" ref="BW105:CO105" si="80">SUM(BW103:BW104)</f>
        <v>37848.954284206804</v>
      </c>
      <c r="BX105" s="192">
        <f t="shared" si="80"/>
        <v>38767.286673917733</v>
      </c>
      <c r="BY105" s="192">
        <f t="shared" si="80"/>
        <v>39708.604786617223</v>
      </c>
      <c r="BZ105" s="192">
        <f t="shared" si="80"/>
        <v>40773.945211570994</v>
      </c>
      <c r="CA105" s="192">
        <f t="shared" si="80"/>
        <v>41662.61422070516</v>
      </c>
      <c r="CB105" s="192">
        <f t="shared" si="80"/>
        <v>42676.555408061235</v>
      </c>
      <c r="CC105" s="192">
        <f t="shared" si="80"/>
        <v>43715.983045242669</v>
      </c>
      <c r="CD105" s="192">
        <f t="shared" si="80"/>
        <v>44892.351442555082</v>
      </c>
      <c r="CE105" s="192">
        <f t="shared" si="80"/>
        <v>45873.9924502391</v>
      </c>
      <c r="CF105" s="192">
        <f t="shared" si="80"/>
        <v>46993.968659516853</v>
      </c>
      <c r="CG105" s="192">
        <f t="shared" si="80"/>
        <v>48142.221332125344</v>
      </c>
      <c r="CH105" s="192">
        <f t="shared" si="80"/>
        <v>46760.826479694864</v>
      </c>
      <c r="CI105" s="192">
        <f t="shared" si="80"/>
        <v>47773.3228917343</v>
      </c>
      <c r="CJ105" s="192">
        <f t="shared" si="80"/>
        <v>48928.807940185019</v>
      </c>
      <c r="CK105" s="192">
        <f t="shared" si="80"/>
        <v>50113.097550766259</v>
      </c>
      <c r="CL105" s="192">
        <f t="shared" si="80"/>
        <v>51326.939509271971</v>
      </c>
      <c r="CM105" s="192">
        <f t="shared" si="80"/>
        <v>52571.102083342703</v>
      </c>
      <c r="CN105" s="192">
        <f t="shared" si="80"/>
        <v>53846.374623404459</v>
      </c>
      <c r="CO105" s="192">
        <f t="shared" si="80"/>
        <v>55153.568182793111</v>
      </c>
    </row>
    <row r="106" spans="1:93" s="82" customFormat="1" outlineLevel="2" x14ac:dyDescent="0.2">
      <c r="A106" s="102"/>
      <c r="B106" s="103"/>
      <c r="D106" s="44"/>
      <c r="H106" s="269"/>
      <c r="I106" s="90"/>
    </row>
    <row r="107" spans="1:93" s="189" customFormat="1" outlineLevel="2" x14ac:dyDescent="0.2">
      <c r="A107" s="187"/>
      <c r="B107" s="188"/>
      <c r="D107" s="190"/>
      <c r="E107" s="189" t="s">
        <v>417</v>
      </c>
      <c r="G107" s="382"/>
      <c r="H107" s="244" t="s">
        <v>30</v>
      </c>
      <c r="I107" s="185"/>
      <c r="K107" s="375">
        <f xml:space="preserve"> K103 / K96</f>
        <v>1.4165999999999999</v>
      </c>
      <c r="L107" s="375">
        <f t="shared" ref="L107:BW107" si="81" xml:space="preserve"> L103 / L96</f>
        <v>1.5236000000000001</v>
      </c>
      <c r="M107" s="375">
        <f t="shared" si="81"/>
        <v>1.5708000000000002</v>
      </c>
      <c r="N107" s="375">
        <f t="shared" si="81"/>
        <v>1.5522</v>
      </c>
      <c r="O107" s="375">
        <f t="shared" si="81"/>
        <v>1.4638</v>
      </c>
      <c r="P107" s="375">
        <f t="shared" si="81"/>
        <v>1.3274000000000001</v>
      </c>
      <c r="Q107" s="375">
        <f t="shared" si="81"/>
        <v>1.3023</v>
      </c>
      <c r="R107" s="375">
        <f t="shared" si="81"/>
        <v>1.3084000000000002</v>
      </c>
      <c r="S107" s="375">
        <f t="shared" si="81"/>
        <v>1.3199000000000001</v>
      </c>
      <c r="T107" s="375">
        <f t="shared" si="81"/>
        <v>1.3462937830884023</v>
      </c>
      <c r="U107" s="375">
        <f t="shared" si="81"/>
        <v>1.3732153575138133</v>
      </c>
      <c r="V107" s="375">
        <f t="shared" si="81"/>
        <v>1.4006752774167472</v>
      </c>
      <c r="W107" s="375">
        <f t="shared" si="81"/>
        <v>1.4286843079868097</v>
      </c>
      <c r="X107" s="375">
        <f t="shared" si="81"/>
        <v>1.4572534296830049</v>
      </c>
      <c r="Y107" s="375">
        <f t="shared" si="81"/>
        <v>1.486393842538436</v>
      </c>
      <c r="Z107" s="375">
        <f t="shared" si="81"/>
        <v>1.5161169705510857</v>
      </c>
      <c r="AA107" s="375">
        <f t="shared" si="81"/>
        <v>1.5464344661623979</v>
      </c>
      <c r="AB107" s="375">
        <f t="shared" si="81"/>
        <v>1.5773582148254175</v>
      </c>
      <c r="AC107" s="375">
        <f t="shared" si="81"/>
        <v>1.6089003396642776</v>
      </c>
      <c r="AD107" s="375">
        <f t="shared" si="81"/>
        <v>1.6410732062268625</v>
      </c>
      <c r="AE107" s="375">
        <f t="shared" si="81"/>
        <v>1.6738894273325073</v>
      </c>
      <c r="AF107" s="375">
        <f t="shared" si="81"/>
        <v>1.707361868016638</v>
      </c>
      <c r="AG107" s="375">
        <f t="shared" si="81"/>
        <v>1.7415036505742867</v>
      </c>
      <c r="AH107" s="375">
        <f t="shared" si="81"/>
        <v>1.776328159704462</v>
      </c>
      <c r="AI107" s="375">
        <f t="shared" si="81"/>
        <v>1.8118490477573905</v>
      </c>
      <c r="AJ107" s="375">
        <f t="shared" si="81"/>
        <v>1.8480802400866858</v>
      </c>
      <c r="AK107" s="375">
        <f t="shared" si="81"/>
        <v>1.885035940508544</v>
      </c>
      <c r="AL107" s="375">
        <f t="shared" si="81"/>
        <v>1.9227306368701054</v>
      </c>
      <c r="AM107" s="375">
        <f t="shared" si="81"/>
        <v>1.9611791067291668</v>
      </c>
      <c r="AN107" s="375">
        <f t="shared" si="81"/>
        <v>2.0003964231474685</v>
      </c>
      <c r="AO107" s="375">
        <f t="shared" si="81"/>
        <v>2.0403979605998286</v>
      </c>
      <c r="AP107" s="375">
        <f t="shared" si="81"/>
        <v>2.0811994010014425</v>
      </c>
      <c r="AQ107" s="375">
        <f t="shared" si="81"/>
        <v>2.1228167398557081</v>
      </c>
      <c r="AR107" s="375">
        <f t="shared" si="81"/>
        <v>2.1652662925249868</v>
      </c>
      <c r="AS107" s="375">
        <f t="shared" si="81"/>
        <v>2.2085647006267624</v>
      </c>
      <c r="AT107" s="375">
        <f t="shared" si="81"/>
        <v>2.2527289385577003</v>
      </c>
      <c r="AU107" s="375">
        <f t="shared" si="81"/>
        <v>2.2977763201481682</v>
      </c>
      <c r="AV107" s="375">
        <f t="shared" si="81"/>
        <v>2.3437245054498259</v>
      </c>
      <c r="AW107" s="375">
        <f t="shared" si="81"/>
        <v>2.3905915076589443</v>
      </c>
      <c r="AX107" s="375">
        <f t="shared" si="81"/>
        <v>2.4383957001781704</v>
      </c>
      <c r="AY107" s="375">
        <f t="shared" si="81"/>
        <v>2.4871558238195033</v>
      </c>
      <c r="AZ107" s="375">
        <f t="shared" si="81"/>
        <v>2.5368909941513076</v>
      </c>
      <c r="BA107" s="375">
        <f t="shared" si="81"/>
        <v>2.5876207089922429</v>
      </c>
      <c r="BB107" s="375">
        <f t="shared" si="81"/>
        <v>2.63936485605505</v>
      </c>
      <c r="BC107" s="375">
        <f t="shared" si="81"/>
        <v>2.6921437207431849</v>
      </c>
      <c r="BD107" s="375">
        <f t="shared" si="81"/>
        <v>2.7459779941033635</v>
      </c>
      <c r="BE107" s="375">
        <f t="shared" si="81"/>
        <v>2.8008887809371315</v>
      </c>
      <c r="BF107" s="375">
        <f t="shared" si="81"/>
        <v>2.8568976080746373</v>
      </c>
      <c r="BG107" s="375">
        <f t="shared" si="81"/>
        <v>2.9140264328138579</v>
      </c>
      <c r="BH107" s="375">
        <f t="shared" si="81"/>
        <v>2.9722976515285784</v>
      </c>
      <c r="BI107" s="375">
        <f t="shared" si="81"/>
        <v>3.0317341084485063</v>
      </c>
      <c r="BJ107" s="375">
        <f t="shared" si="81"/>
        <v>3.092359104614959</v>
      </c>
      <c r="BK107" s="375">
        <f t="shared" si="81"/>
        <v>3.1541964070156356</v>
      </c>
      <c r="BL107" s="375">
        <f t="shared" si="81"/>
        <v>3.2172702579020576</v>
      </c>
      <c r="BM107" s="375">
        <f t="shared" si="81"/>
        <v>3.2816053842933259</v>
      </c>
      <c r="BN107" s="375">
        <f t="shared" si="81"/>
        <v>3.3472270076699235</v>
      </c>
      <c r="BO107" s="375">
        <f t="shared" si="81"/>
        <v>3.4141608538613637</v>
      </c>
      <c r="BP107" s="375">
        <f t="shared" si="81"/>
        <v>3.4824331631315593</v>
      </c>
      <c r="BQ107" s="375">
        <f t="shared" si="81"/>
        <v>3.5520707004658671</v>
      </c>
      <c r="BR107" s="375">
        <f t="shared" si="81"/>
        <v>3.6231007660638408</v>
      </c>
      <c r="BS107" s="375">
        <f t="shared" si="81"/>
        <v>3.6955512060418036</v>
      </c>
      <c r="BT107" s="375">
        <f t="shared" si="81"/>
        <v>3.7694504233494412</v>
      </c>
      <c r="BU107" s="375">
        <f t="shared" si="81"/>
        <v>3.8448273889046889</v>
      </c>
      <c r="BV107" s="375">
        <f t="shared" si="81"/>
        <v>3.9217116529512821</v>
      </c>
      <c r="BW107" s="375">
        <f t="shared" si="81"/>
        <v>4.0001333566434223</v>
      </c>
      <c r="BX107" s="375">
        <f t="shared" ref="BX107:CO107" si="82" xml:space="preserve"> BX103 / BX96</f>
        <v>4.0801232438620971</v>
      </c>
      <c r="BY107" s="375">
        <f t="shared" si="82"/>
        <v>4.1617126732676919</v>
      </c>
      <c r="BZ107" s="375">
        <f t="shared" si="82"/>
        <v>4.2449336305936125</v>
      </c>
      <c r="CA107" s="375">
        <f t="shared" si="82"/>
        <v>4.3298187411857425</v>
      </c>
      <c r="CB107" s="375">
        <f t="shared" si="82"/>
        <v>4.4164012827926484</v>
      </c>
      <c r="CC107" s="375">
        <f t="shared" si="82"/>
        <v>4.5047151986115521</v>
      </c>
      <c r="CD107" s="375">
        <f t="shared" si="82"/>
        <v>4.5947951105951743</v>
      </c>
      <c r="CE107" s="375">
        <f t="shared" si="82"/>
        <v>4.6866763330246766</v>
      </c>
      <c r="CF107" s="375">
        <f t="shared" si="82"/>
        <v>4.7803948863540215</v>
      </c>
      <c r="CG107" s="375">
        <f t="shared" si="82"/>
        <v>4.8759875113311679</v>
      </c>
      <c r="CH107" s="375">
        <f t="shared" si="82"/>
        <v>4.9734916834016527</v>
      </c>
      <c r="CI107" s="375">
        <f t="shared" si="82"/>
        <v>5.0729456274001947</v>
      </c>
      <c r="CJ107" s="375">
        <f t="shared" si="82"/>
        <v>5.1743883325360835</v>
      </c>
      <c r="CK107" s="375">
        <f t="shared" si="82"/>
        <v>5.2778595676782283</v>
      </c>
      <c r="CL107" s="375">
        <f t="shared" si="82"/>
        <v>5.3833998969458605</v>
      </c>
      <c r="CM107" s="375">
        <f t="shared" si="82"/>
        <v>5.4910506956109995</v>
      </c>
      <c r="CN107" s="375">
        <f t="shared" si="82"/>
        <v>5.6008541663189142</v>
      </c>
      <c r="CO107" s="375">
        <f t="shared" si="82"/>
        <v>5.7128533556329497</v>
      </c>
    </row>
    <row r="108" spans="1:93" s="130" customFormat="1" outlineLevel="2" x14ac:dyDescent="0.2">
      <c r="A108" s="427"/>
      <c r="B108" s="428"/>
      <c r="D108" s="429"/>
      <c r="E108" s="144" t="s">
        <v>500</v>
      </c>
      <c r="G108" s="129">
        <f xml:space="preserve"> DiscountCalc!I19</f>
        <v>262513.76655670191</v>
      </c>
      <c r="H108" s="163" t="s">
        <v>8</v>
      </c>
      <c r="I108" s="430"/>
      <c r="K108" s="421"/>
      <c r="L108" s="421"/>
      <c r="M108" s="421"/>
      <c r="N108" s="421"/>
      <c r="O108" s="421"/>
      <c r="P108" s="421"/>
      <c r="Q108" s="421"/>
      <c r="R108" s="421"/>
      <c r="S108" s="421"/>
      <c r="T108" s="421"/>
      <c r="U108" s="421"/>
      <c r="V108" s="421"/>
      <c r="W108" s="421"/>
      <c r="X108" s="421"/>
      <c r="Y108" s="421"/>
      <c r="Z108" s="421"/>
      <c r="AA108" s="421"/>
      <c r="AB108" s="421"/>
      <c r="AC108" s="421"/>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1"/>
      <c r="AY108" s="421"/>
      <c r="AZ108" s="421"/>
      <c r="BA108" s="421"/>
      <c r="BB108" s="421"/>
      <c r="BC108" s="421"/>
      <c r="BD108" s="421"/>
      <c r="BE108" s="421"/>
      <c r="BF108" s="421"/>
      <c r="BG108" s="421"/>
      <c r="BH108" s="421"/>
      <c r="BI108" s="421"/>
      <c r="BJ108" s="421"/>
      <c r="BK108" s="421"/>
      <c r="BL108" s="421"/>
      <c r="BM108" s="421"/>
      <c r="BN108" s="421"/>
      <c r="BO108" s="421"/>
      <c r="BP108" s="421"/>
      <c r="BQ108" s="421"/>
      <c r="BR108" s="421"/>
      <c r="BS108" s="421"/>
      <c r="BT108" s="421"/>
      <c r="BU108" s="421"/>
      <c r="BV108" s="421"/>
      <c r="BW108" s="421"/>
      <c r="BX108" s="421"/>
      <c r="BY108" s="421"/>
      <c r="BZ108" s="421"/>
      <c r="CA108" s="421"/>
      <c r="CB108" s="421"/>
      <c r="CC108" s="421"/>
      <c r="CD108" s="421"/>
      <c r="CE108" s="421"/>
      <c r="CF108" s="421"/>
      <c r="CG108" s="421"/>
      <c r="CH108" s="421"/>
      <c r="CI108" s="421"/>
      <c r="CJ108" s="421"/>
      <c r="CK108" s="421"/>
      <c r="CL108" s="421"/>
      <c r="CM108" s="421"/>
      <c r="CN108" s="421"/>
      <c r="CO108" s="421"/>
    </row>
    <row r="109" spans="1:93" s="130" customFormat="1" outlineLevel="2" x14ac:dyDescent="0.2">
      <c r="A109" s="427"/>
      <c r="B109" s="428"/>
      <c r="D109" s="429"/>
      <c r="E109" s="144" t="s">
        <v>501</v>
      </c>
      <c r="G109" s="431">
        <f xml:space="preserve"> SUM( DiscountCalc!$I$29:$I$36 )</f>
        <v>120864.45271832663</v>
      </c>
      <c r="H109" s="163" t="s">
        <v>8</v>
      </c>
      <c r="I109" s="430"/>
      <c r="K109" s="421"/>
      <c r="L109" s="421"/>
      <c r="M109" s="421"/>
      <c r="N109" s="421"/>
      <c r="O109" s="421"/>
      <c r="P109" s="421"/>
      <c r="Q109" s="421"/>
      <c r="R109" s="421"/>
      <c r="S109" s="421"/>
      <c r="T109" s="421"/>
      <c r="U109" s="421"/>
      <c r="V109" s="421"/>
      <c r="W109" s="421"/>
      <c r="X109" s="421"/>
      <c r="Y109" s="421"/>
      <c r="Z109" s="421"/>
      <c r="AA109" s="421"/>
      <c r="AB109" s="421"/>
      <c r="AC109" s="421"/>
      <c r="AD109" s="421"/>
      <c r="AE109" s="421"/>
      <c r="AF109" s="421"/>
      <c r="AG109" s="421"/>
      <c r="AH109" s="421"/>
      <c r="AI109" s="421"/>
      <c r="AJ109" s="421"/>
      <c r="AK109" s="421"/>
      <c r="AL109" s="421"/>
      <c r="AM109" s="421"/>
      <c r="AN109" s="421"/>
      <c r="AO109" s="421"/>
      <c r="AP109" s="421"/>
      <c r="AQ109" s="421"/>
      <c r="AR109" s="421"/>
      <c r="AS109" s="421"/>
      <c r="AT109" s="421"/>
      <c r="AU109" s="421"/>
      <c r="AV109" s="421"/>
      <c r="AW109" s="421"/>
      <c r="AX109" s="421"/>
      <c r="AY109" s="421"/>
      <c r="AZ109" s="421"/>
      <c r="BA109" s="421"/>
      <c r="BB109" s="421"/>
      <c r="BC109" s="421"/>
      <c r="BD109" s="421"/>
      <c r="BE109" s="421"/>
      <c r="BF109" s="421"/>
      <c r="BG109" s="421"/>
      <c r="BH109" s="421"/>
      <c r="BI109" s="421"/>
      <c r="BJ109" s="421"/>
      <c r="BK109" s="421"/>
      <c r="BL109" s="421"/>
      <c r="BM109" s="421"/>
      <c r="BN109" s="421"/>
      <c r="BO109" s="421"/>
      <c r="BP109" s="421"/>
      <c r="BQ109" s="421"/>
      <c r="BR109" s="421"/>
      <c r="BS109" s="421"/>
      <c r="BT109" s="421"/>
      <c r="BU109" s="421"/>
      <c r="BV109" s="421"/>
      <c r="BW109" s="421"/>
      <c r="BX109" s="421"/>
      <c r="BY109" s="421"/>
      <c r="BZ109" s="421"/>
      <c r="CA109" s="421"/>
      <c r="CB109" s="421"/>
      <c r="CC109" s="421"/>
      <c r="CD109" s="421"/>
      <c r="CE109" s="421"/>
      <c r="CF109" s="421"/>
      <c r="CG109" s="421"/>
      <c r="CH109" s="421"/>
      <c r="CI109" s="421"/>
      <c r="CJ109" s="421"/>
      <c r="CK109" s="421"/>
      <c r="CL109" s="421"/>
      <c r="CM109" s="421"/>
      <c r="CN109" s="421"/>
      <c r="CO109" s="421"/>
    </row>
    <row r="110" spans="1:93" s="130" customFormat="1" outlineLevel="2" x14ac:dyDescent="0.2">
      <c r="A110" s="427"/>
      <c r="B110" s="428"/>
      <c r="D110" s="429"/>
      <c r="E110" s="144" t="s">
        <v>502</v>
      </c>
      <c r="G110" s="401">
        <f xml:space="preserve"> G109 / G108</f>
        <v>0.46041186450395316</v>
      </c>
      <c r="H110" s="163" t="s">
        <v>14</v>
      </c>
      <c r="I110" s="430"/>
      <c r="K110" s="421"/>
      <c r="L110" s="421"/>
      <c r="M110" s="421"/>
      <c r="N110" s="421"/>
      <c r="O110" s="421"/>
      <c r="P110" s="421"/>
      <c r="Q110" s="421"/>
      <c r="R110" s="421"/>
      <c r="S110" s="421"/>
      <c r="T110" s="421"/>
      <c r="U110" s="421"/>
      <c r="V110" s="421"/>
      <c r="W110" s="421"/>
      <c r="X110" s="421"/>
      <c r="Y110" s="421"/>
      <c r="Z110" s="421"/>
      <c r="AA110" s="421"/>
      <c r="AB110" s="421"/>
      <c r="AC110" s="421"/>
      <c r="AD110" s="421"/>
      <c r="AE110" s="421"/>
      <c r="AF110" s="421"/>
      <c r="AG110" s="421"/>
      <c r="AH110" s="421"/>
      <c r="AI110" s="421"/>
      <c r="AJ110" s="421"/>
      <c r="AK110" s="421"/>
      <c r="AL110" s="421"/>
      <c r="AM110" s="421"/>
      <c r="AN110" s="421"/>
      <c r="AO110" s="421"/>
      <c r="AP110" s="421"/>
      <c r="AQ110" s="421"/>
      <c r="AR110" s="421"/>
      <c r="AS110" s="421"/>
      <c r="AT110" s="421"/>
      <c r="AU110" s="421"/>
      <c r="AV110" s="421"/>
      <c r="AW110" s="421"/>
      <c r="AX110" s="421"/>
      <c r="AY110" s="421"/>
      <c r="AZ110" s="421"/>
      <c r="BA110" s="421"/>
      <c r="BB110" s="421"/>
      <c r="BC110" s="421"/>
      <c r="BD110" s="421"/>
      <c r="BE110" s="421"/>
      <c r="BF110" s="421"/>
      <c r="BG110" s="421"/>
      <c r="BH110" s="421"/>
      <c r="BI110" s="421"/>
      <c r="BJ110" s="421"/>
      <c r="BK110" s="421"/>
      <c r="BL110" s="421"/>
      <c r="BM110" s="421"/>
      <c r="BN110" s="421"/>
      <c r="BO110" s="421"/>
      <c r="BP110" s="421"/>
      <c r="BQ110" s="421"/>
      <c r="BR110" s="421"/>
      <c r="BS110" s="421"/>
      <c r="BT110" s="421"/>
      <c r="BU110" s="421"/>
      <c r="BV110" s="421"/>
      <c r="BW110" s="421"/>
      <c r="BX110" s="421"/>
      <c r="BY110" s="421"/>
      <c r="BZ110" s="421"/>
      <c r="CA110" s="421"/>
      <c r="CB110" s="421"/>
      <c r="CC110" s="421"/>
      <c r="CD110" s="421"/>
      <c r="CE110" s="421"/>
      <c r="CF110" s="421"/>
      <c r="CG110" s="421"/>
      <c r="CH110" s="421"/>
      <c r="CI110" s="421"/>
      <c r="CJ110" s="421"/>
      <c r="CK110" s="421"/>
      <c r="CL110" s="421"/>
      <c r="CM110" s="421"/>
      <c r="CN110" s="421"/>
      <c r="CO110" s="421"/>
    </row>
    <row r="111" spans="1:93" s="20" customFormat="1" outlineLevel="2" x14ac:dyDescent="0.2">
      <c r="A111" s="87"/>
      <c r="B111" s="34"/>
      <c r="D111" s="88"/>
      <c r="E111" s="20" t="s">
        <v>499</v>
      </c>
      <c r="G111" s="234"/>
      <c r="H111" s="98" t="s">
        <v>30</v>
      </c>
      <c r="I111" s="134"/>
      <c r="K111" s="198">
        <f xml:space="preserve"> K107 * ( 1 - $G$110 - K81 )</f>
        <v>0.75021455274369975</v>
      </c>
      <c r="L111" s="198">
        <f t="shared" ref="L111:BW111" si="83" xml:space="preserve"> L107 * ( 1 - $G$110 - L81 )</f>
        <v>0.79994464153163913</v>
      </c>
      <c r="M111" s="198">
        <f t="shared" si="83"/>
        <v>0.81757562533448047</v>
      </c>
      <c r="N111" s="198">
        <f t="shared" si="83"/>
        <v>0.80082859384382943</v>
      </c>
      <c r="O111" s="198">
        <f t="shared" si="83"/>
        <v>0.74855664937523914</v>
      </c>
      <c r="P111" s="198">
        <f t="shared" si="83"/>
        <v>0.67276186139731586</v>
      </c>
      <c r="Q111" s="198">
        <f t="shared" si="83"/>
        <v>0.65411208543652632</v>
      </c>
      <c r="R111" s="198">
        <f t="shared" si="83"/>
        <v>0.65121976714277452</v>
      </c>
      <c r="S111" s="198">
        <f t="shared" si="83"/>
        <v>0.65093502890859445</v>
      </c>
      <c r="T111" s="198">
        <f t="shared" si="83"/>
        <v>0.65782295425976411</v>
      </c>
      <c r="U111" s="198">
        <f t="shared" si="83"/>
        <v>0.66472606178085747</v>
      </c>
      <c r="V111" s="198">
        <f t="shared" si="83"/>
        <v>0.6716422043716922</v>
      </c>
      <c r="W111" s="198">
        <f t="shared" si="83"/>
        <v>0.67856914299087012</v>
      </c>
      <c r="X111" s="198">
        <f t="shared" si="83"/>
        <v>0.68550454383728177</v>
      </c>
      <c r="Y111" s="198">
        <f t="shared" si="83"/>
        <v>0.69244597545565389</v>
      </c>
      <c r="Z111" s="198">
        <f t="shared" si="83"/>
        <v>0.80291755962806433</v>
      </c>
      <c r="AA111" s="198">
        <f t="shared" si="83"/>
        <v>0.81193355518932209</v>
      </c>
      <c r="AB111" s="198">
        <f t="shared" si="83"/>
        <v>0.82098906853983344</v>
      </c>
      <c r="AC111" s="198">
        <f t="shared" si="83"/>
        <v>0.8300820748925416</v>
      </c>
      <c r="AD111" s="198">
        <f t="shared" si="83"/>
        <v>0.83921045267977934</v>
      </c>
      <c r="AE111" s="198">
        <f t="shared" si="83"/>
        <v>0.84837198049231921</v>
      </c>
      <c r="AF111" s="198">
        <f t="shared" si="83"/>
        <v>0.85756433393470499</v>
      </c>
      <c r="AG111" s="198">
        <f t="shared" si="83"/>
        <v>0.8667850823947405</v>
      </c>
      <c r="AH111" s="198">
        <f t="shared" si="83"/>
        <v>0.87603168572495971</v>
      </c>
      <c r="AI111" s="198">
        <f t="shared" si="83"/>
        <v>0.88530149083385046</v>
      </c>
      <c r="AJ111" s="198">
        <f t="shared" si="83"/>
        <v>0.89459172818454802</v>
      </c>
      <c r="AK111" s="198">
        <f t="shared" si="83"/>
        <v>0.9038995081986636</v>
      </c>
      <c r="AL111" s="198">
        <f t="shared" si="83"/>
        <v>0.91322181756285026</v>
      </c>
      <c r="AM111" s="198">
        <f t="shared" si="83"/>
        <v>0.92255551543565817</v>
      </c>
      <c r="AN111" s="198">
        <f t="shared" si="83"/>
        <v>0.93189732955216498</v>
      </c>
      <c r="AO111" s="198">
        <f t="shared" si="83"/>
        <v>1.0805705516239996</v>
      </c>
      <c r="AP111" s="198">
        <f t="shared" si="83"/>
        <v>1.092704324488029</v>
      </c>
      <c r="AQ111" s="198">
        <f t="shared" si="83"/>
        <v>1.1048912805946227</v>
      </c>
      <c r="AR111" s="198">
        <f t="shared" si="83"/>
        <v>1.1171286949750208</v>
      </c>
      <c r="AS111" s="198">
        <f t="shared" si="83"/>
        <v>1.1294137124126229</v>
      </c>
      <c r="AT111" s="198">
        <f t="shared" si="83"/>
        <v>1.1417433433235482</v>
      </c>
      <c r="AU111" s="198">
        <f t="shared" si="83"/>
        <v>1.1541144595245225</v>
      </c>
      <c r="AV111" s="198">
        <f t="shared" si="83"/>
        <v>1.1665237898852412</v>
      </c>
      <c r="AW111" s="198">
        <f t="shared" si="83"/>
        <v>1.1789679158622739</v>
      </c>
      <c r="AX111" s="198">
        <f t="shared" si="83"/>
        <v>1.191443266911516</v>
      </c>
      <c r="AY111" s="198">
        <f t="shared" si="83"/>
        <v>1.2039461157761135</v>
      </c>
      <c r="AZ111" s="198">
        <f t="shared" si="83"/>
        <v>1.2164725736467157</v>
      </c>
      <c r="BA111" s="198">
        <f t="shared" si="83"/>
        <v>1.2290185851908335</v>
      </c>
      <c r="BB111" s="198">
        <f t="shared" si="83"/>
        <v>1.2415799234480063</v>
      </c>
      <c r="BC111" s="198">
        <f t="shared" si="83"/>
        <v>1.2541521845873924</v>
      </c>
      <c r="BD111" s="198">
        <f t="shared" si="83"/>
        <v>1.4542373660103749</v>
      </c>
      <c r="BE111" s="198">
        <f t="shared" si="83"/>
        <v>1.4705670594885425</v>
      </c>
      <c r="BF111" s="198">
        <f t="shared" si="83"/>
        <v>1.4869683272461185</v>
      </c>
      <c r="BG111" s="198">
        <f t="shared" si="83"/>
        <v>1.5034375020062312</v>
      </c>
      <c r="BH111" s="198">
        <f t="shared" si="83"/>
        <v>1.5199707412038015</v>
      </c>
      <c r="BI111" s="198">
        <f t="shared" si="83"/>
        <v>1.5365640214415766</v>
      </c>
      <c r="BJ111" s="198">
        <f t="shared" si="83"/>
        <v>1.5532131327945329</v>
      </c>
      <c r="BK111" s="198">
        <f t="shared" si="83"/>
        <v>1.569913672958803</v>
      </c>
      <c r="BL111" s="198">
        <f t="shared" si="83"/>
        <v>1.5866610412411826</v>
      </c>
      <c r="BM111" s="198">
        <f t="shared" si="83"/>
        <v>1.6034504323851841</v>
      </c>
      <c r="BN111" s="198">
        <f t="shared" si="83"/>
        <v>1.6202768302295008</v>
      </c>
      <c r="BO111" s="198">
        <f t="shared" si="83"/>
        <v>1.6371350011946515</v>
      </c>
      <c r="BP111" s="198">
        <f t="shared" si="83"/>
        <v>1.6540194875934651</v>
      </c>
      <c r="BQ111" s="198">
        <f t="shared" si="83"/>
        <v>1.6709246007609693</v>
      </c>
      <c r="BR111" s="198">
        <f t="shared" si="83"/>
        <v>1.6878444139991309</v>
      </c>
      <c r="BS111" s="198">
        <f t="shared" si="83"/>
        <v>1.9571200728378457</v>
      </c>
      <c r="BT111" s="198">
        <f t="shared" si="83"/>
        <v>1.9790966577038291</v>
      </c>
      <c r="BU111" s="198">
        <f t="shared" si="83"/>
        <v>2.0011695676005146</v>
      </c>
      <c r="BV111" s="198">
        <f t="shared" si="83"/>
        <v>2.0233338670879624</v>
      </c>
      <c r="BW111" s="198">
        <f t="shared" si="83"/>
        <v>2.045584384822468</v>
      </c>
      <c r="BX111" s="198">
        <f t="shared" ref="BX111:CO111" si="84" xml:space="preserve"> BX107 * ( 1 - $G$110 - BX81 )</f>
        <v>2.0679157060954636</v>
      </c>
      <c r="BY111" s="198">
        <f t="shared" si="84"/>
        <v>2.0903221651683568</v>
      </c>
      <c r="BZ111" s="198">
        <f t="shared" si="84"/>
        <v>2.1127978373981229</v>
      </c>
      <c r="CA111" s="198">
        <f t="shared" si="84"/>
        <v>2.1353365311483561</v>
      </c>
      <c r="CB111" s="198">
        <f t="shared" si="84"/>
        <v>2.1579317794803377</v>
      </c>
      <c r="CC111" s="198">
        <f t="shared" si="84"/>
        <v>2.1805768316185681</v>
      </c>
      <c r="CD111" s="198">
        <f t="shared" si="84"/>
        <v>2.2032646441850572</v>
      </c>
      <c r="CE111" s="198">
        <f t="shared" si="84"/>
        <v>2.2259878721965425</v>
      </c>
      <c r="CF111" s="198">
        <f t="shared" si="84"/>
        <v>2.2487388598186571</v>
      </c>
      <c r="CG111" s="198">
        <f t="shared" si="84"/>
        <v>2.2715096308709235</v>
      </c>
      <c r="CH111" s="198">
        <f t="shared" si="84"/>
        <v>2.6339021875177764</v>
      </c>
      <c r="CI111" s="198">
        <f t="shared" si="84"/>
        <v>2.6634783876477717</v>
      </c>
      <c r="CJ111" s="198">
        <f t="shared" si="84"/>
        <v>2.6931842224959435</v>
      </c>
      <c r="CK111" s="198">
        <f t="shared" si="84"/>
        <v>2.7230130499220184</v>
      </c>
      <c r="CL111" s="198">
        <f t="shared" si="84"/>
        <v>2.7529579103052337</v>
      </c>
      <c r="CM111" s="198">
        <f t="shared" si="84"/>
        <v>2.7830115165031502</v>
      </c>
      <c r="CN111" s="198">
        <f t="shared" si="84"/>
        <v>2.8131662435358384</v>
      </c>
      <c r="CO111" s="198">
        <f t="shared" si="84"/>
        <v>2.8434141179884644</v>
      </c>
    </row>
    <row r="112" spans="1:93" s="82" customFormat="1" outlineLevel="2" x14ac:dyDescent="0.2">
      <c r="A112" s="102"/>
      <c r="B112" s="103"/>
      <c r="D112" s="44"/>
      <c r="H112" s="269"/>
      <c r="I112" s="90"/>
    </row>
    <row r="113" spans="1:211" s="82" customFormat="1" outlineLevel="2" x14ac:dyDescent="0.2">
      <c r="A113" s="102"/>
      <c r="B113" s="103"/>
      <c r="D113" s="44" t="s">
        <v>320</v>
      </c>
      <c r="H113" s="269"/>
      <c r="I113" s="90"/>
    </row>
    <row r="114" spans="1:211" outlineLevel="2" x14ac:dyDescent="0.2">
      <c r="B114" s="61"/>
      <c r="D114" s="39"/>
      <c r="E114" t="str">
        <f xml:space="preserve"> E90</f>
        <v>Distribution losses (leakage)</v>
      </c>
      <c r="H114" s="163" t="s">
        <v>8</v>
      </c>
      <c r="I114" s="55">
        <f t="shared" ref="I114:I116" si="85" xml:space="preserve"> SUM( K114:CO114 )</f>
        <v>93040.062548440226</v>
      </c>
      <c r="K114" s="55">
        <f t="shared" ref="K114:AP114" si="86" xml:space="preserve"> K90 * K$111</f>
        <v>0</v>
      </c>
      <c r="L114" s="55">
        <f t="shared" si="86"/>
        <v>50.553171674874868</v>
      </c>
      <c r="M114" s="55">
        <f t="shared" si="86"/>
        <v>104.34138844717734</v>
      </c>
      <c r="N114" s="55">
        <f t="shared" si="86"/>
        <v>155.10391075005859</v>
      </c>
      <c r="O114" s="55">
        <f t="shared" si="86"/>
        <v>194.52179661957828</v>
      </c>
      <c r="P114" s="55">
        <f t="shared" si="86"/>
        <v>220.5263065058881</v>
      </c>
      <c r="Q114" s="55">
        <f t="shared" si="86"/>
        <v>259.66538479488787</v>
      </c>
      <c r="R114" s="55">
        <f t="shared" si="86"/>
        <v>305.24103090283887</v>
      </c>
      <c r="S114" s="55">
        <f t="shared" si="86"/>
        <v>351.00449328591588</v>
      </c>
      <c r="T114" s="55">
        <f t="shared" si="86"/>
        <v>399.88691819759322</v>
      </c>
      <c r="U114" s="55">
        <f t="shared" si="86"/>
        <v>407.06566186235318</v>
      </c>
      <c r="V114" s="55">
        <f t="shared" si="86"/>
        <v>415.45297976491156</v>
      </c>
      <c r="W114" s="55">
        <f t="shared" si="86"/>
        <v>421.64241733100016</v>
      </c>
      <c r="X114" s="55">
        <f t="shared" si="86"/>
        <v>429.03812560981208</v>
      </c>
      <c r="Y114" s="55">
        <f t="shared" si="86"/>
        <v>436.50368288885147</v>
      </c>
      <c r="Z114" s="55">
        <f t="shared" si="86"/>
        <v>511.16253895354089</v>
      </c>
      <c r="AA114" s="55">
        <f t="shared" si="86"/>
        <v>519.15824833247495</v>
      </c>
      <c r="AB114" s="55">
        <f t="shared" si="86"/>
        <v>528.6617768960956</v>
      </c>
      <c r="AC114" s="55">
        <f t="shared" si="86"/>
        <v>538.27587835371082</v>
      </c>
      <c r="AD114" s="55">
        <f t="shared" si="86"/>
        <v>549.50119643561879</v>
      </c>
      <c r="AE114" s="55">
        <f t="shared" si="86"/>
        <v>557.83279467765965</v>
      </c>
      <c r="AF114" s="55">
        <f t="shared" si="86"/>
        <v>567.77384585530785</v>
      </c>
      <c r="AG114" s="55">
        <f t="shared" si="86"/>
        <v>577.82193348307931</v>
      </c>
      <c r="AH114" s="55">
        <f t="shared" si="86"/>
        <v>589.58678685580753</v>
      </c>
      <c r="AI114" s="55">
        <f t="shared" si="86"/>
        <v>598.23444243273718</v>
      </c>
      <c r="AJ114" s="55">
        <f t="shared" si="86"/>
        <v>608.59616734925464</v>
      </c>
      <c r="AK114" s="55">
        <f t="shared" si="86"/>
        <v>619.05952555294505</v>
      </c>
      <c r="AL114" s="55">
        <f t="shared" si="86"/>
        <v>631.34783074109157</v>
      </c>
      <c r="AM114" s="55">
        <f t="shared" si="86"/>
        <v>640.28427751740946</v>
      </c>
      <c r="AN114" s="55">
        <f t="shared" si="86"/>
        <v>651.04187631876846</v>
      </c>
      <c r="AO114" s="55">
        <f t="shared" si="86"/>
        <v>759.86964477835704</v>
      </c>
      <c r="AP114" s="55">
        <f t="shared" si="86"/>
        <v>775.54451176891337</v>
      </c>
      <c r="AQ114" s="55">
        <f t="shared" ref="AQ114:BV114" si="87" xml:space="preserve"> AQ90 * AQ$111</f>
        <v>787.13680401511624</v>
      </c>
      <c r="AR114" s="55">
        <f t="shared" si="87"/>
        <v>801.00243075068522</v>
      </c>
      <c r="AS114" s="55">
        <f t="shared" si="87"/>
        <v>815.02126282870984</v>
      </c>
      <c r="AT114" s="55">
        <f t="shared" si="87"/>
        <v>831.46375585675185</v>
      </c>
      <c r="AU114" s="55">
        <f t="shared" si="87"/>
        <v>843.51317529432868</v>
      </c>
      <c r="AV114" s="55">
        <f t="shared" si="87"/>
        <v>857.98317884908101</v>
      </c>
      <c r="AW114" s="55">
        <f t="shared" si="87"/>
        <v>872.60022073687367</v>
      </c>
      <c r="AX114" s="55">
        <f t="shared" si="87"/>
        <v>889.79346884795484</v>
      </c>
      <c r="AY114" s="55">
        <f t="shared" si="87"/>
        <v>902.26739012672385</v>
      </c>
      <c r="AZ114" s="55">
        <f t="shared" si="87"/>
        <v>917.31304005106779</v>
      </c>
      <c r="BA114" s="55">
        <f t="shared" si="87"/>
        <v>932.4967579375334</v>
      </c>
      <c r="BB114" s="55">
        <f t="shared" si="87"/>
        <v>950.41256307247056</v>
      </c>
      <c r="BC114" s="55">
        <f t="shared" si="87"/>
        <v>963.26723858143987</v>
      </c>
      <c r="BD114" s="55">
        <f t="shared" si="87"/>
        <v>1123.7408779526047</v>
      </c>
      <c r="BE114" s="55">
        <f t="shared" si="87"/>
        <v>1143.2395219921045</v>
      </c>
      <c r="BF114" s="55">
        <f t="shared" si="87"/>
        <v>1166.1413068854933</v>
      </c>
      <c r="BG114" s="55">
        <f t="shared" si="87"/>
        <v>1182.8861032404864</v>
      </c>
      <c r="BH114" s="55">
        <f t="shared" si="87"/>
        <v>1203.0306477017207</v>
      </c>
      <c r="BI114" s="55">
        <f t="shared" si="87"/>
        <v>1223.3867498817804</v>
      </c>
      <c r="BJ114" s="55">
        <f t="shared" si="87"/>
        <v>1247.3602636627616</v>
      </c>
      <c r="BK114" s="55">
        <f t="shared" si="87"/>
        <v>1264.7244586785957</v>
      </c>
      <c r="BL114" s="55">
        <f t="shared" si="87"/>
        <v>1285.7008922016287</v>
      </c>
      <c r="BM114" s="55">
        <f t="shared" si="87"/>
        <v>1306.8785176670906</v>
      </c>
      <c r="BN114" s="55">
        <f t="shared" si="87"/>
        <v>1331.8931675190934</v>
      </c>
      <c r="BO114" s="55">
        <f t="shared" si="87"/>
        <v>1349.8241925826517</v>
      </c>
      <c r="BP114" s="55">
        <f t="shared" si="87"/>
        <v>1371.5849747918912</v>
      </c>
      <c r="BQ114" s="55">
        <f t="shared" si="87"/>
        <v>1393.5323921524839</v>
      </c>
      <c r="BR114" s="55">
        <f t="shared" si="87"/>
        <v>1419.5405951032155</v>
      </c>
      <c r="BS114" s="55">
        <f t="shared" si="87"/>
        <v>1650.8233099316312</v>
      </c>
      <c r="BT114" s="55">
        <f t="shared" si="87"/>
        <v>1678.7852400705808</v>
      </c>
      <c r="BU114" s="55">
        <f t="shared" si="87"/>
        <v>1707.0499632700441</v>
      </c>
      <c r="BV114" s="55">
        <f t="shared" si="87"/>
        <v>1740.3701280942842</v>
      </c>
      <c r="BW114" s="55">
        <f t="shared" ref="BW114:CO114" si="88" xml:space="preserve"> BW90 * BW$111</f>
        <v>1764.4776509286105</v>
      </c>
      <c r="BX114" s="55">
        <f t="shared" si="88"/>
        <v>1793.6347999921222</v>
      </c>
      <c r="BY114" s="55">
        <f t="shared" si="88"/>
        <v>1823.0830861448565</v>
      </c>
      <c r="BZ114" s="55">
        <f t="shared" si="88"/>
        <v>1857.8950137476279</v>
      </c>
      <c r="CA114" s="55">
        <f t="shared" si="88"/>
        <v>1882.8378779382824</v>
      </c>
      <c r="CB114" s="55">
        <f t="shared" si="88"/>
        <v>1913.135909364187</v>
      </c>
      <c r="CC114" s="55">
        <f t="shared" si="88"/>
        <v>1943.7081007584495</v>
      </c>
      <c r="CD114" s="55">
        <f t="shared" si="88"/>
        <v>1979.9589953364712</v>
      </c>
      <c r="CE114" s="55">
        <f t="shared" si="88"/>
        <v>2005.6538352061693</v>
      </c>
      <c r="CF114" s="55">
        <f t="shared" si="88"/>
        <v>2037.0157856195842</v>
      </c>
      <c r="CG114" s="55">
        <f t="shared" si="88"/>
        <v>2068.6286780822152</v>
      </c>
      <c r="CH114" s="55">
        <f t="shared" si="88"/>
        <v>2418.0145362533362</v>
      </c>
      <c r="CI114" s="55">
        <f t="shared" si="88"/>
        <v>2451.3983631273704</v>
      </c>
      <c r="CJ114" s="55">
        <f t="shared" si="88"/>
        <v>2491.811140989334</v>
      </c>
      <c r="CK114" s="55">
        <f t="shared" si="88"/>
        <v>2532.6425286159315</v>
      </c>
      <c r="CL114" s="55">
        <f t="shared" si="88"/>
        <v>2573.8883616164339</v>
      </c>
      <c r="CM114" s="55">
        <f t="shared" si="88"/>
        <v>2615.5440377990972</v>
      </c>
      <c r="CN114" s="55">
        <f t="shared" si="88"/>
        <v>2657.6044990486662</v>
      </c>
      <c r="CO114" s="55">
        <f t="shared" si="88"/>
        <v>2700.0642126040675</v>
      </c>
    </row>
    <row r="115" spans="1:211" outlineLevel="2" x14ac:dyDescent="0.2">
      <c r="B115" s="61"/>
      <c r="D115" s="39"/>
      <c r="E115" t="str">
        <f xml:space="preserve"> E91</f>
        <v>Water taken unbilled</v>
      </c>
      <c r="H115" s="163" t="s">
        <v>8</v>
      </c>
      <c r="I115" s="55">
        <f t="shared" si="85"/>
        <v>29410.391608118305</v>
      </c>
      <c r="K115" s="55">
        <f t="shared" ref="K115:AP115" si="89" xml:space="preserve"> K91 * K$111</f>
        <v>0</v>
      </c>
      <c r="L115" s="55">
        <f t="shared" si="89"/>
        <v>13.478308299948841</v>
      </c>
      <c r="M115" s="55">
        <f t="shared" si="89"/>
        <v>27.639076618747083</v>
      </c>
      <c r="N115" s="55">
        <f t="shared" si="89"/>
        <v>40.816686122338609</v>
      </c>
      <c r="O115" s="55">
        <f t="shared" si="89"/>
        <v>50.850926510682086</v>
      </c>
      <c r="P115" s="55">
        <f t="shared" si="89"/>
        <v>57.262923035920579</v>
      </c>
      <c r="Q115" s="55">
        <f t="shared" si="89"/>
        <v>66.969328884704453</v>
      </c>
      <c r="R115" s="55">
        <f t="shared" si="89"/>
        <v>78.184234249099319</v>
      </c>
      <c r="S115" s="55">
        <f t="shared" si="89"/>
        <v>89.282896596188863</v>
      </c>
      <c r="T115" s="55">
        <f t="shared" si="89"/>
        <v>101.74895066978273</v>
      </c>
      <c r="U115" s="55">
        <f t="shared" si="89"/>
        <v>114.51473228640913</v>
      </c>
      <c r="V115" s="55">
        <f t="shared" si="89"/>
        <v>127.93232353514736</v>
      </c>
      <c r="W115" s="55">
        <f t="shared" si="89"/>
        <v>140.95549575240446</v>
      </c>
      <c r="X115" s="55">
        <f t="shared" si="89"/>
        <v>154.63511785453744</v>
      </c>
      <c r="Y115" s="55">
        <f t="shared" si="89"/>
        <v>168.62372685590586</v>
      </c>
      <c r="Z115" s="55">
        <f t="shared" si="89"/>
        <v>210.57560045820611</v>
      </c>
      <c r="AA115" s="55">
        <f t="shared" si="89"/>
        <v>212.3583591435476</v>
      </c>
      <c r="AB115" s="55">
        <f t="shared" si="89"/>
        <v>214.72679673801147</v>
      </c>
      <c r="AC115" s="55">
        <f t="shared" si="89"/>
        <v>217.1050404950301</v>
      </c>
      <c r="AD115" s="55">
        <f t="shared" si="89"/>
        <v>220.09388493845901</v>
      </c>
      <c r="AE115" s="55">
        <f t="shared" si="89"/>
        <v>221.88870082934588</v>
      </c>
      <c r="AF115" s="55">
        <f t="shared" si="89"/>
        <v>224.29292846745281</v>
      </c>
      <c r="AG115" s="55">
        <f t="shared" si="89"/>
        <v>226.70458272232833</v>
      </c>
      <c r="AH115" s="55">
        <f t="shared" si="89"/>
        <v>229.75073347181544</v>
      </c>
      <c r="AI115" s="55">
        <f t="shared" si="89"/>
        <v>231.54748407580701</v>
      </c>
      <c r="AJ115" s="55">
        <f t="shared" si="89"/>
        <v>233.97731290507397</v>
      </c>
      <c r="AK115" s="55">
        <f t="shared" si="89"/>
        <v>236.4117299561168</v>
      </c>
      <c r="AL115" s="55">
        <f t="shared" si="89"/>
        <v>239.5043305241845</v>
      </c>
      <c r="AM115" s="55">
        <f t="shared" si="89"/>
        <v>241.29114288307056</v>
      </c>
      <c r="AN115" s="55">
        <f t="shared" si="89"/>
        <v>243.73446143361727</v>
      </c>
      <c r="AO115" s="55">
        <f t="shared" si="89"/>
        <v>282.61941856585122</v>
      </c>
      <c r="AP115" s="55">
        <f t="shared" si="89"/>
        <v>286.57595850678996</v>
      </c>
      <c r="AQ115" s="55">
        <f t="shared" ref="AQ115:BV115" si="90" xml:space="preserve"> AQ91 * AQ$111</f>
        <v>288.98041949304184</v>
      </c>
      <c r="AR115" s="55">
        <f t="shared" si="90"/>
        <v>292.18107208508184</v>
      </c>
      <c r="AS115" s="55">
        <f t="shared" si="90"/>
        <v>295.39417508892404</v>
      </c>
      <c r="AT115" s="55">
        <f t="shared" si="90"/>
        <v>299.43708068968783</v>
      </c>
      <c r="AU115" s="55">
        <f t="shared" si="90"/>
        <v>301.85456842133118</v>
      </c>
      <c r="AV115" s="55">
        <f t="shared" si="90"/>
        <v>305.10018503198836</v>
      </c>
      <c r="AW115" s="55">
        <f t="shared" si="90"/>
        <v>308.35490231343152</v>
      </c>
      <c r="AX115" s="55">
        <f t="shared" si="90"/>
        <v>312.47153376244319</v>
      </c>
      <c r="AY115" s="55">
        <f t="shared" si="90"/>
        <v>314.88786244811354</v>
      </c>
      <c r="AZ115" s="55">
        <f t="shared" si="90"/>
        <v>318.1641133460846</v>
      </c>
      <c r="BA115" s="55">
        <f t="shared" si="90"/>
        <v>321.44547843843338</v>
      </c>
      <c r="BB115" s="55">
        <f t="shared" si="90"/>
        <v>325.62052574616428</v>
      </c>
      <c r="BC115" s="55">
        <f t="shared" si="90"/>
        <v>328.01908276000864</v>
      </c>
      <c r="BD115" s="55">
        <f t="shared" si="90"/>
        <v>380.35065662385279</v>
      </c>
      <c r="BE115" s="55">
        <f t="shared" si="90"/>
        <v>384.62163038787241</v>
      </c>
      <c r="BF115" s="55">
        <f t="shared" si="90"/>
        <v>389.976834629488</v>
      </c>
      <c r="BG115" s="55">
        <f t="shared" si="90"/>
        <v>393.21877875397365</v>
      </c>
      <c r="BH115" s="55">
        <f t="shared" si="90"/>
        <v>397.54298918336667</v>
      </c>
      <c r="BI115" s="55">
        <f t="shared" si="90"/>
        <v>401.88290313516944</v>
      </c>
      <c r="BJ115" s="55">
        <f t="shared" si="90"/>
        <v>407.35039874988951</v>
      </c>
      <c r="BK115" s="55">
        <f t="shared" si="90"/>
        <v>410.60538692579934</v>
      </c>
      <c r="BL115" s="55">
        <f t="shared" si="90"/>
        <v>414.98560206247947</v>
      </c>
      <c r="BM115" s="55">
        <f t="shared" si="90"/>
        <v>419.37680813047854</v>
      </c>
      <c r="BN115" s="55">
        <f t="shared" si="90"/>
        <v>424.93872794629857</v>
      </c>
      <c r="BO115" s="55">
        <f t="shared" si="90"/>
        <v>428.1868883582485</v>
      </c>
      <c r="BP115" s="55">
        <f t="shared" si="90"/>
        <v>432.6029662549152</v>
      </c>
      <c r="BQ115" s="55">
        <f t="shared" si="90"/>
        <v>437.02443901021979</v>
      </c>
      <c r="BR115" s="55">
        <f t="shared" si="90"/>
        <v>442.65920790490213</v>
      </c>
      <c r="BS115" s="55">
        <f t="shared" si="90"/>
        <v>511.87785583986056</v>
      </c>
      <c r="BT115" s="55">
        <f t="shared" si="90"/>
        <v>517.62575414002504</v>
      </c>
      <c r="BU115" s="55">
        <f t="shared" si="90"/>
        <v>523.39884591240593</v>
      </c>
      <c r="BV115" s="55">
        <f t="shared" si="90"/>
        <v>530.64569192737292</v>
      </c>
      <c r="BW115" s="55">
        <f t="shared" ref="BW115:CO115" si="91" xml:space="preserve"> BW91 * BW$111</f>
        <v>535.01538478634779</v>
      </c>
      <c r="BX115" s="55">
        <f t="shared" si="91"/>
        <v>540.8560631432548</v>
      </c>
      <c r="BY115" s="55">
        <f t="shared" si="91"/>
        <v>546.7163935268502</v>
      </c>
      <c r="BZ115" s="55">
        <f t="shared" si="91"/>
        <v>554.10878479604037</v>
      </c>
      <c r="CA115" s="55">
        <f t="shared" si="91"/>
        <v>558.48974226493851</v>
      </c>
      <c r="CB115" s="55">
        <f t="shared" si="91"/>
        <v>564.39944981373139</v>
      </c>
      <c r="CC115" s="55">
        <f t="shared" si="91"/>
        <v>570.32218337248105</v>
      </c>
      <c r="CD115" s="55">
        <f t="shared" si="91"/>
        <v>577.83488460823003</v>
      </c>
      <c r="CE115" s="55">
        <f t="shared" si="91"/>
        <v>582.19928095331829</v>
      </c>
      <c r="CF115" s="55">
        <f t="shared" si="91"/>
        <v>588.14972156443571</v>
      </c>
      <c r="CG115" s="55">
        <f t="shared" si="91"/>
        <v>594.10533646196893</v>
      </c>
      <c r="CH115" s="55">
        <f t="shared" si="91"/>
        <v>690.77519607574936</v>
      </c>
      <c r="CI115" s="55">
        <f t="shared" si="91"/>
        <v>696.62338303446074</v>
      </c>
      <c r="CJ115" s="55">
        <f t="shared" si="91"/>
        <v>704.39283942042823</v>
      </c>
      <c r="CK115" s="55">
        <f t="shared" si="91"/>
        <v>712.19446408157478</v>
      </c>
      <c r="CL115" s="55">
        <f t="shared" si="91"/>
        <v>720.02643675362356</v>
      </c>
      <c r="CM115" s="55">
        <f t="shared" si="91"/>
        <v>727.88685151015829</v>
      </c>
      <c r="CN115" s="55">
        <f t="shared" si="91"/>
        <v>735.77371406455802</v>
      </c>
      <c r="CO115" s="55">
        <f t="shared" si="91"/>
        <v>743.68493899828047</v>
      </c>
    </row>
    <row r="116" spans="1:211" outlineLevel="2" x14ac:dyDescent="0.2">
      <c r="B116" s="61"/>
      <c r="D116" s="39"/>
      <c r="E116" t="str">
        <f xml:space="preserve"> E92</f>
        <v>Meter under-registration (assuming replacement)</v>
      </c>
      <c r="H116" s="163" t="s">
        <v>8</v>
      </c>
      <c r="I116" s="55">
        <f t="shared" si="85"/>
        <v>35302.645986404365</v>
      </c>
      <c r="K116" s="55">
        <f t="shared" ref="K116:AP116" si="92" xml:space="preserve"> K92 * K$111</f>
        <v>17.358783737118156</v>
      </c>
      <c r="L116" s="55">
        <f t="shared" si="92"/>
        <v>84.787679238179152</v>
      </c>
      <c r="M116" s="55">
        <f t="shared" si="92"/>
        <v>114.38970716733309</v>
      </c>
      <c r="N116" s="55">
        <f t="shared" si="92"/>
        <v>139.77408107551011</v>
      </c>
      <c r="O116" s="55">
        <f t="shared" si="92"/>
        <v>156.09390497619322</v>
      </c>
      <c r="P116" s="55">
        <f t="shared" si="92"/>
        <v>163.69473405590333</v>
      </c>
      <c r="Q116" s="55">
        <f t="shared" si="92"/>
        <v>182.12934946243058</v>
      </c>
      <c r="R116" s="55">
        <f t="shared" si="92"/>
        <v>204.97223422436142</v>
      </c>
      <c r="S116" s="55">
        <f t="shared" si="92"/>
        <v>227.62125358580815</v>
      </c>
      <c r="T116" s="55">
        <f t="shared" si="92"/>
        <v>253.80069090164241</v>
      </c>
      <c r="U116" s="55">
        <f t="shared" si="92"/>
        <v>280.71588347002398</v>
      </c>
      <c r="V116" s="55">
        <f t="shared" si="92"/>
        <v>309.22299198329699</v>
      </c>
      <c r="W116" s="55">
        <f t="shared" si="92"/>
        <v>336.7985647542568</v>
      </c>
      <c r="X116" s="55">
        <f t="shared" si="92"/>
        <v>365.98823260454839</v>
      </c>
      <c r="Y116" s="55">
        <f t="shared" si="92"/>
        <v>395.95797124510545</v>
      </c>
      <c r="Z116" s="55">
        <f t="shared" si="92"/>
        <v>58.421007062059644</v>
      </c>
      <c r="AA116" s="55">
        <f t="shared" si="92"/>
        <v>86.131648574929187</v>
      </c>
      <c r="AB116" s="55">
        <f t="shared" si="92"/>
        <v>114.86729328486553</v>
      </c>
      <c r="AC116" s="55">
        <f t="shared" si="92"/>
        <v>144.48404411596181</v>
      </c>
      <c r="AD116" s="55">
        <f t="shared" si="92"/>
        <v>175.47707166916172</v>
      </c>
      <c r="AE116" s="55">
        <f t="shared" si="92"/>
        <v>206.42374916843684</v>
      </c>
      <c r="AF116" s="55">
        <f t="shared" si="92"/>
        <v>238.77808977872269</v>
      </c>
      <c r="AG116" s="55">
        <f t="shared" si="92"/>
        <v>272.07627171415771</v>
      </c>
      <c r="AH116" s="55">
        <f t="shared" si="92"/>
        <v>307.17311616999353</v>
      </c>
      <c r="AI116" s="55">
        <f t="shared" si="92"/>
        <v>341.56626577849488</v>
      </c>
      <c r="AJ116" s="55">
        <f t="shared" si="92"/>
        <v>377.78886937201293</v>
      </c>
      <c r="AK116" s="55">
        <f t="shared" si="92"/>
        <v>415.01684910953088</v>
      </c>
      <c r="AL116" s="55">
        <f t="shared" si="92"/>
        <v>454.50705075809628</v>
      </c>
      <c r="AM116" s="55">
        <f t="shared" si="92"/>
        <v>492.548832256933</v>
      </c>
      <c r="AN116" s="55">
        <f t="shared" si="92"/>
        <v>532.88225955157986</v>
      </c>
      <c r="AO116" s="55">
        <f t="shared" si="92"/>
        <v>78.408471883653377</v>
      </c>
      <c r="AP116" s="55">
        <f t="shared" si="92"/>
        <v>116.23399167180995</v>
      </c>
      <c r="AQ116" s="55">
        <f t="shared" ref="AQ116:BV116" si="93" xml:space="preserve"> AQ92 * AQ$111</f>
        <v>154.58898984084996</v>
      </c>
      <c r="AR116" s="55">
        <f t="shared" si="93"/>
        <v>194.44736433908989</v>
      </c>
      <c r="AS116" s="55">
        <f t="shared" si="93"/>
        <v>235.51269880680999</v>
      </c>
      <c r="AT116" s="55">
        <f t="shared" si="93"/>
        <v>278.56724837717508</v>
      </c>
      <c r="AU116" s="55">
        <f t="shared" si="93"/>
        <v>321.34877247851097</v>
      </c>
      <c r="AV116" s="55">
        <f t="shared" si="93"/>
        <v>366.16163575517908</v>
      </c>
      <c r="AW116" s="55">
        <f t="shared" si="93"/>
        <v>412.26565329564056</v>
      </c>
      <c r="AX116" s="55">
        <f t="shared" si="93"/>
        <v>460.94102630963602</v>
      </c>
      <c r="AY116" s="55">
        <f t="shared" si="93"/>
        <v>508.43018947527617</v>
      </c>
      <c r="AZ116" s="55">
        <f t="shared" si="93"/>
        <v>558.53179470041459</v>
      </c>
      <c r="BA116" s="55">
        <f t="shared" si="93"/>
        <v>610.00665860538447</v>
      </c>
      <c r="BB116" s="55">
        <f t="shared" si="93"/>
        <v>664.69082867614463</v>
      </c>
      <c r="BC116" s="55">
        <f t="shared" si="93"/>
        <v>717.15566592045843</v>
      </c>
      <c r="BD116" s="55">
        <f t="shared" si="93"/>
        <v>105.52252183220624</v>
      </c>
      <c r="BE116" s="55">
        <f t="shared" si="93"/>
        <v>156.00089978323373</v>
      </c>
      <c r="BF116" s="55">
        <f t="shared" si="93"/>
        <v>208.61664272086276</v>
      </c>
      <c r="BG116" s="55">
        <f t="shared" si="93"/>
        <v>261.68825581925779</v>
      </c>
      <c r="BH116" s="55">
        <f t="shared" si="93"/>
        <v>316.95419263469336</v>
      </c>
      <c r="BI116" s="55">
        <f t="shared" si="93"/>
        <v>373.87291593392297</v>
      </c>
      <c r="BJ116" s="55">
        <f t="shared" si="93"/>
        <v>433.65767591827625</v>
      </c>
      <c r="BK116" s="55">
        <f t="shared" si="93"/>
        <v>492.78219910248697</v>
      </c>
      <c r="BL116" s="55">
        <f t="shared" si="93"/>
        <v>554.82922132585998</v>
      </c>
      <c r="BM116" s="55">
        <f t="shared" si="93"/>
        <v>618.64187762167387</v>
      </c>
      <c r="BN116" s="55">
        <f t="shared" si="93"/>
        <v>686.12259705856457</v>
      </c>
      <c r="BO116" s="55">
        <f t="shared" si="93"/>
        <v>751.67494129602062</v>
      </c>
      <c r="BP116" s="55">
        <f t="shared" si="93"/>
        <v>820.95007598149141</v>
      </c>
      <c r="BQ116" s="55">
        <f t="shared" si="93"/>
        <v>892.1002011521731</v>
      </c>
      <c r="BR116" s="55">
        <f t="shared" si="93"/>
        <v>967.79600854236139</v>
      </c>
      <c r="BS116" s="55">
        <f t="shared" si="93"/>
        <v>142.012748703369</v>
      </c>
      <c r="BT116" s="55">
        <f t="shared" si="93"/>
        <v>209.94680750374221</v>
      </c>
      <c r="BU116" s="55">
        <f t="shared" si="93"/>
        <v>279.99024645132999</v>
      </c>
      <c r="BV116" s="55">
        <f t="shared" si="93"/>
        <v>353.14627144336123</v>
      </c>
      <c r="BW116" s="55">
        <f t="shared" ref="BW116:CO116" si="94" xml:space="preserve"> BW92 * BW$111</f>
        <v>426.55857088673258</v>
      </c>
      <c r="BX116" s="55">
        <f t="shared" si="94"/>
        <v>503.160079342561</v>
      </c>
      <c r="BY116" s="55">
        <f t="shared" si="94"/>
        <v>582.02412795192947</v>
      </c>
      <c r="BZ116" s="55">
        <f t="shared" si="94"/>
        <v>665.00575542410775</v>
      </c>
      <c r="CA116" s="55">
        <f t="shared" si="94"/>
        <v>746.69199914237777</v>
      </c>
      <c r="CB116" s="55">
        <f t="shared" si="94"/>
        <v>832.57139782697243</v>
      </c>
      <c r="CC116" s="55">
        <f t="shared" si="94"/>
        <v>920.864378511268</v>
      </c>
      <c r="CD116" s="55">
        <f t="shared" si="94"/>
        <v>1014.3795029129537</v>
      </c>
      <c r="CE116" s="55">
        <f t="shared" si="94"/>
        <v>1104.8388042105012</v>
      </c>
      <c r="CF116" s="55">
        <f t="shared" si="94"/>
        <v>1200.5930059736495</v>
      </c>
      <c r="CG116" s="55">
        <f t="shared" si="94"/>
        <v>1298.9061630570061</v>
      </c>
      <c r="CH116" s="55">
        <f t="shared" si="94"/>
        <v>191.64510285343619</v>
      </c>
      <c r="CI116" s="55">
        <f t="shared" si="94"/>
        <v>282.54748557387109</v>
      </c>
      <c r="CJ116" s="55">
        <f t="shared" si="94"/>
        <v>376.81230336698974</v>
      </c>
      <c r="CK116" s="55">
        <f t="shared" si="94"/>
        <v>473.96751421743977</v>
      </c>
      <c r="CL116" s="55">
        <f t="shared" si="94"/>
        <v>574.06470280278427</v>
      </c>
      <c r="CM116" s="55">
        <f t="shared" si="94"/>
        <v>677.15540402706449</v>
      </c>
      <c r="CN116" s="55">
        <f t="shared" si="94"/>
        <v>783.29104334301462</v>
      </c>
      <c r="CO116" s="55">
        <f t="shared" si="94"/>
        <v>892.52287317213722</v>
      </c>
    </row>
    <row r="117" spans="1:211" s="263" customFormat="1" ht="2.1" customHeight="1" outlineLevel="2" x14ac:dyDescent="0.2">
      <c r="E117" s="264"/>
      <c r="H117" s="265"/>
      <c r="K117" s="266"/>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67"/>
      <c r="AI117" s="267"/>
      <c r="AJ117" s="267"/>
      <c r="AK117" s="267"/>
      <c r="AL117" s="267"/>
      <c r="AM117" s="267"/>
      <c r="AN117" s="267"/>
      <c r="AO117" s="267"/>
      <c r="AP117" s="267"/>
      <c r="AQ117" s="267"/>
      <c r="AR117" s="267"/>
      <c r="AS117" s="267"/>
      <c r="AT117" s="267"/>
      <c r="AU117" s="267"/>
      <c r="AV117" s="267"/>
      <c r="AW117" s="267"/>
      <c r="AX117" s="267"/>
      <c r="AY117" s="267"/>
      <c r="AZ117" s="267"/>
      <c r="BA117" s="267"/>
      <c r="BB117" s="267"/>
      <c r="BC117" s="267"/>
      <c r="BD117" s="267"/>
      <c r="BE117" s="267"/>
      <c r="BF117" s="267"/>
      <c r="BG117" s="267"/>
      <c r="BH117" s="267"/>
      <c r="BI117" s="267"/>
      <c r="BJ117" s="267"/>
      <c r="BK117" s="267"/>
      <c r="BL117" s="267"/>
      <c r="BM117" s="267"/>
      <c r="BN117" s="267"/>
      <c r="BO117" s="267"/>
      <c r="BP117" s="267"/>
      <c r="BQ117" s="267"/>
      <c r="BR117" s="267"/>
      <c r="BS117" s="267"/>
      <c r="BT117" s="267"/>
      <c r="BU117" s="267"/>
      <c r="BV117" s="267"/>
      <c r="BW117" s="267"/>
      <c r="BX117" s="267"/>
      <c r="BY117" s="267"/>
      <c r="BZ117" s="267"/>
      <c r="CA117" s="267"/>
      <c r="CB117" s="267"/>
      <c r="CC117" s="267"/>
      <c r="CD117" s="267"/>
      <c r="CE117" s="267"/>
      <c r="CF117" s="267"/>
      <c r="CG117" s="267"/>
      <c r="CH117" s="267"/>
      <c r="CI117" s="267"/>
      <c r="CJ117" s="267"/>
      <c r="CK117" s="267"/>
      <c r="CL117" s="267"/>
      <c r="CM117" s="267"/>
      <c r="CN117" s="267"/>
      <c r="CO117" s="267"/>
      <c r="CP117" s="268"/>
      <c r="CQ117" s="268"/>
      <c r="CR117" s="268"/>
      <c r="CS117" s="268"/>
      <c r="CT117" s="268"/>
      <c r="CU117" s="268"/>
      <c r="CV117" s="268"/>
      <c r="CW117" s="268"/>
      <c r="CX117" s="268"/>
      <c r="CY117" s="268"/>
      <c r="CZ117" s="268"/>
      <c r="DA117" s="268"/>
      <c r="DB117" s="268"/>
      <c r="DC117" s="268"/>
      <c r="DD117" s="268"/>
      <c r="DE117" s="268"/>
      <c r="DF117" s="268"/>
      <c r="DG117" s="268"/>
      <c r="DH117" s="268"/>
      <c r="DI117" s="268"/>
      <c r="DJ117" s="268"/>
      <c r="DK117" s="268"/>
      <c r="DL117" s="268"/>
      <c r="DM117" s="268"/>
      <c r="DN117" s="268"/>
      <c r="DO117" s="268"/>
      <c r="DP117" s="268"/>
      <c r="DQ117" s="268"/>
      <c r="DR117" s="268"/>
      <c r="DS117" s="268"/>
      <c r="DT117" s="268"/>
      <c r="DU117" s="268"/>
      <c r="DV117" s="268"/>
      <c r="DW117" s="268"/>
      <c r="DX117" s="268"/>
      <c r="DY117" s="268"/>
      <c r="DZ117" s="268"/>
      <c r="EA117" s="268"/>
      <c r="EB117" s="268"/>
      <c r="EC117" s="268"/>
      <c r="ED117" s="268"/>
      <c r="EE117" s="268"/>
      <c r="EF117" s="268"/>
      <c r="EG117" s="268"/>
      <c r="EH117" s="268"/>
      <c r="EI117" s="268"/>
      <c r="EJ117" s="268"/>
      <c r="EK117" s="268"/>
      <c r="EL117" s="268"/>
      <c r="EM117" s="268"/>
      <c r="EN117" s="268"/>
      <c r="EO117" s="268"/>
      <c r="EP117" s="268"/>
      <c r="EQ117" s="268"/>
      <c r="ER117" s="268"/>
      <c r="ES117" s="268"/>
      <c r="ET117" s="268"/>
      <c r="EU117" s="268"/>
      <c r="EV117" s="268"/>
      <c r="EW117" s="268"/>
      <c r="EX117" s="268"/>
      <c r="EY117" s="268"/>
      <c r="EZ117" s="268"/>
      <c r="FA117" s="268"/>
      <c r="FB117" s="268"/>
      <c r="FC117" s="268"/>
      <c r="FD117" s="268"/>
      <c r="FE117" s="268"/>
      <c r="FF117" s="268"/>
      <c r="FG117" s="268"/>
      <c r="FH117" s="268"/>
      <c r="FI117" s="268"/>
      <c r="FJ117" s="268"/>
      <c r="FK117" s="268"/>
      <c r="FL117" s="268"/>
      <c r="FM117" s="268"/>
      <c r="FN117" s="268"/>
      <c r="FO117" s="268"/>
      <c r="FP117" s="268"/>
      <c r="FQ117" s="268"/>
      <c r="FR117" s="268"/>
      <c r="FS117" s="268"/>
      <c r="FT117" s="268"/>
      <c r="FU117" s="268"/>
      <c r="FV117" s="268"/>
      <c r="FW117" s="268"/>
      <c r="FX117" s="268"/>
      <c r="FY117" s="268"/>
      <c r="FZ117" s="268"/>
      <c r="GA117" s="268"/>
      <c r="GB117" s="268"/>
      <c r="GC117" s="268"/>
      <c r="GD117" s="268"/>
      <c r="GE117" s="268"/>
      <c r="GF117" s="268"/>
      <c r="GG117" s="268"/>
      <c r="GH117" s="268"/>
      <c r="GI117" s="268"/>
      <c r="GJ117" s="268"/>
      <c r="GK117" s="268"/>
      <c r="GL117" s="268"/>
      <c r="GM117" s="268"/>
      <c r="GN117" s="268"/>
      <c r="GO117" s="268"/>
      <c r="GP117" s="268"/>
      <c r="GQ117" s="268"/>
      <c r="GR117" s="268"/>
      <c r="GS117" s="268"/>
      <c r="GT117" s="268"/>
      <c r="GU117" s="268"/>
      <c r="GV117" s="268"/>
      <c r="GW117" s="268"/>
      <c r="GX117" s="268"/>
      <c r="GY117" s="268"/>
      <c r="GZ117" s="268"/>
      <c r="HA117" s="268"/>
      <c r="HB117" s="268"/>
      <c r="HC117" s="268"/>
    </row>
    <row r="118" spans="1:211" outlineLevel="2" x14ac:dyDescent="0.2">
      <c r="B118" s="61"/>
      <c r="D118" s="39"/>
      <c r="E118" t="s">
        <v>303</v>
      </c>
      <c r="H118" s="163" t="s">
        <v>8</v>
      </c>
      <c r="I118" s="55">
        <f xml:space="preserve"> SUM( K118:CO118 )</f>
        <v>157753.10014296285</v>
      </c>
      <c r="K118" s="55">
        <f>SUM(K114:K117)</f>
        <v>17.358783737118156</v>
      </c>
      <c r="L118" s="55">
        <f t="shared" ref="L118:BW118" si="95">SUM(L114:L117)</f>
        <v>148.81915921300288</v>
      </c>
      <c r="M118" s="55">
        <f t="shared" si="95"/>
        <v>246.37017223325751</v>
      </c>
      <c r="N118" s="55">
        <f t="shared" si="95"/>
        <v>335.69467794790728</v>
      </c>
      <c r="O118" s="55">
        <f t="shared" si="95"/>
        <v>401.46662810645358</v>
      </c>
      <c r="P118" s="55">
        <f t="shared" si="95"/>
        <v>441.48396359771203</v>
      </c>
      <c r="Q118" s="55">
        <f t="shared" si="95"/>
        <v>508.76406314202291</v>
      </c>
      <c r="R118" s="55">
        <f t="shared" si="95"/>
        <v>588.39749937629961</v>
      </c>
      <c r="S118" s="55">
        <f t="shared" si="95"/>
        <v>667.90864346791295</v>
      </c>
      <c r="T118" s="55">
        <f t="shared" si="95"/>
        <v>755.43655976901834</v>
      </c>
      <c r="U118" s="55">
        <f t="shared" si="95"/>
        <v>802.29627761878623</v>
      </c>
      <c r="V118" s="55">
        <f t="shared" si="95"/>
        <v>852.60829528335591</v>
      </c>
      <c r="W118" s="55">
        <f t="shared" si="95"/>
        <v>899.39647783766145</v>
      </c>
      <c r="X118" s="55">
        <f t="shared" si="95"/>
        <v>949.66147606889785</v>
      </c>
      <c r="Y118" s="55">
        <f t="shared" si="95"/>
        <v>1001.0853809898628</v>
      </c>
      <c r="Z118" s="55">
        <f t="shared" si="95"/>
        <v>780.15914647380657</v>
      </c>
      <c r="AA118" s="55">
        <f t="shared" si="95"/>
        <v>817.64825605095166</v>
      </c>
      <c r="AB118" s="55">
        <f t="shared" si="95"/>
        <v>858.25586691897252</v>
      </c>
      <c r="AC118" s="55">
        <f t="shared" si="95"/>
        <v>899.86496296470273</v>
      </c>
      <c r="AD118" s="55">
        <f t="shared" si="95"/>
        <v>945.0721530432395</v>
      </c>
      <c r="AE118" s="55">
        <f t="shared" si="95"/>
        <v>986.14524467544243</v>
      </c>
      <c r="AF118" s="55">
        <f t="shared" si="95"/>
        <v>1030.8448641014834</v>
      </c>
      <c r="AG118" s="55">
        <f t="shared" si="95"/>
        <v>1076.6027879195653</v>
      </c>
      <c r="AH118" s="55">
        <f t="shared" si="95"/>
        <v>1126.5106364976166</v>
      </c>
      <c r="AI118" s="55">
        <f t="shared" si="95"/>
        <v>1171.3481922870392</v>
      </c>
      <c r="AJ118" s="55">
        <f t="shared" si="95"/>
        <v>1220.3623496263415</v>
      </c>
      <c r="AK118" s="55">
        <f t="shared" si="95"/>
        <v>1270.4881046185928</v>
      </c>
      <c r="AL118" s="55">
        <f t="shared" si="95"/>
        <v>1325.3592120233725</v>
      </c>
      <c r="AM118" s="55">
        <f t="shared" si="95"/>
        <v>1374.1242526574129</v>
      </c>
      <c r="AN118" s="55">
        <f t="shared" si="95"/>
        <v>1427.6585973039655</v>
      </c>
      <c r="AO118" s="55">
        <f t="shared" si="95"/>
        <v>1120.8975352278617</v>
      </c>
      <c r="AP118" s="55">
        <f t="shared" si="95"/>
        <v>1178.3544619475133</v>
      </c>
      <c r="AQ118" s="55">
        <f t="shared" si="95"/>
        <v>1230.7062133490081</v>
      </c>
      <c r="AR118" s="55">
        <f t="shared" si="95"/>
        <v>1287.630867174857</v>
      </c>
      <c r="AS118" s="55">
        <f t="shared" si="95"/>
        <v>1345.9281367244439</v>
      </c>
      <c r="AT118" s="55">
        <f t="shared" si="95"/>
        <v>1409.4680849236147</v>
      </c>
      <c r="AU118" s="55">
        <f t="shared" si="95"/>
        <v>1466.7165161941707</v>
      </c>
      <c r="AV118" s="55">
        <f t="shared" si="95"/>
        <v>1529.2449996362484</v>
      </c>
      <c r="AW118" s="55">
        <f t="shared" si="95"/>
        <v>1593.2207763459458</v>
      </c>
      <c r="AX118" s="55">
        <f t="shared" si="95"/>
        <v>1663.206028920034</v>
      </c>
      <c r="AY118" s="55">
        <f t="shared" si="95"/>
        <v>1725.5854420501137</v>
      </c>
      <c r="AZ118" s="55">
        <f t="shared" si="95"/>
        <v>1794.0089480975671</v>
      </c>
      <c r="BA118" s="55">
        <f t="shared" si="95"/>
        <v>1863.9488949813513</v>
      </c>
      <c r="BB118" s="55">
        <f t="shared" si="95"/>
        <v>1940.7239174947795</v>
      </c>
      <c r="BC118" s="55">
        <f t="shared" si="95"/>
        <v>2008.4419872619069</v>
      </c>
      <c r="BD118" s="55">
        <f t="shared" si="95"/>
        <v>1609.6140564086636</v>
      </c>
      <c r="BE118" s="55">
        <f t="shared" si="95"/>
        <v>1683.8620521632106</v>
      </c>
      <c r="BF118" s="55">
        <f t="shared" si="95"/>
        <v>1764.734784235844</v>
      </c>
      <c r="BG118" s="55">
        <f t="shared" si="95"/>
        <v>1837.7931378137177</v>
      </c>
      <c r="BH118" s="55">
        <f t="shared" si="95"/>
        <v>1917.5278295197807</v>
      </c>
      <c r="BI118" s="55">
        <f t="shared" si="95"/>
        <v>1999.1425689508728</v>
      </c>
      <c r="BJ118" s="55">
        <f t="shared" si="95"/>
        <v>2088.3683383309271</v>
      </c>
      <c r="BK118" s="55">
        <f t="shared" si="95"/>
        <v>2168.112044706882</v>
      </c>
      <c r="BL118" s="55">
        <f t="shared" si="95"/>
        <v>2255.5157155899683</v>
      </c>
      <c r="BM118" s="55">
        <f t="shared" si="95"/>
        <v>2344.8972034192429</v>
      </c>
      <c r="BN118" s="55">
        <f t="shared" si="95"/>
        <v>2442.9544925239566</v>
      </c>
      <c r="BO118" s="55">
        <f t="shared" si="95"/>
        <v>2529.686022236921</v>
      </c>
      <c r="BP118" s="55">
        <f t="shared" si="95"/>
        <v>2625.1380170282978</v>
      </c>
      <c r="BQ118" s="55">
        <f t="shared" si="95"/>
        <v>2722.6570323148767</v>
      </c>
      <c r="BR118" s="55">
        <f t="shared" si="95"/>
        <v>2829.9958115504792</v>
      </c>
      <c r="BS118" s="55">
        <f t="shared" si="95"/>
        <v>2304.7139144748612</v>
      </c>
      <c r="BT118" s="55">
        <f t="shared" si="95"/>
        <v>2406.3578017143482</v>
      </c>
      <c r="BU118" s="55">
        <f t="shared" si="95"/>
        <v>2510.4390556337803</v>
      </c>
      <c r="BV118" s="55">
        <f t="shared" si="95"/>
        <v>2624.1620914650184</v>
      </c>
      <c r="BW118" s="55">
        <f t="shared" si="95"/>
        <v>2726.0516066016908</v>
      </c>
      <c r="BX118" s="55">
        <f t="shared" ref="BX118:CO118" si="96">SUM(BX114:BX117)</f>
        <v>2837.6509424779379</v>
      </c>
      <c r="BY118" s="55">
        <f t="shared" si="96"/>
        <v>2951.8236076236362</v>
      </c>
      <c r="BZ118" s="55">
        <f t="shared" si="96"/>
        <v>3077.0095539677759</v>
      </c>
      <c r="CA118" s="55">
        <f t="shared" si="96"/>
        <v>3188.019619345599</v>
      </c>
      <c r="CB118" s="55">
        <f t="shared" si="96"/>
        <v>3310.1067570048908</v>
      </c>
      <c r="CC118" s="55">
        <f t="shared" si="96"/>
        <v>3434.8946626421985</v>
      </c>
      <c r="CD118" s="55">
        <f t="shared" si="96"/>
        <v>3572.1733828576548</v>
      </c>
      <c r="CE118" s="55">
        <f t="shared" si="96"/>
        <v>3692.6919203699886</v>
      </c>
      <c r="CF118" s="55">
        <f t="shared" si="96"/>
        <v>3825.7585131576698</v>
      </c>
      <c r="CG118" s="55">
        <f t="shared" si="96"/>
        <v>3961.6401776011899</v>
      </c>
      <c r="CH118" s="55">
        <f t="shared" si="96"/>
        <v>3300.4348351825215</v>
      </c>
      <c r="CI118" s="55">
        <f t="shared" si="96"/>
        <v>3430.5692317357025</v>
      </c>
      <c r="CJ118" s="55">
        <f t="shared" si="96"/>
        <v>3573.0162837767521</v>
      </c>
      <c r="CK118" s="55">
        <f t="shared" si="96"/>
        <v>3718.8045069149462</v>
      </c>
      <c r="CL118" s="55">
        <f t="shared" si="96"/>
        <v>3867.979501172842</v>
      </c>
      <c r="CM118" s="55">
        <f t="shared" si="96"/>
        <v>4020.5862933363201</v>
      </c>
      <c r="CN118" s="55">
        <f t="shared" si="96"/>
        <v>4176.6692564562391</v>
      </c>
      <c r="CO118" s="55">
        <f t="shared" si="96"/>
        <v>4336.2720247744855</v>
      </c>
    </row>
    <row r="119" spans="1:211" s="82" customFormat="1" outlineLevel="2" x14ac:dyDescent="0.2">
      <c r="A119" s="102"/>
      <c r="B119" s="103"/>
      <c r="D119" s="44"/>
      <c r="H119" s="269"/>
      <c r="I119" s="90"/>
    </row>
    <row r="120" spans="1:211" outlineLevel="1" x14ac:dyDescent="0.2">
      <c r="B120" s="61" t="s">
        <v>418</v>
      </c>
      <c r="D120" s="39"/>
      <c r="H120" s="163"/>
      <c r="I120" s="78"/>
    </row>
    <row r="121" spans="1:211" outlineLevel="2" x14ac:dyDescent="0.2">
      <c r="B121" s="61"/>
      <c r="D121" s="39"/>
      <c r="E121" t="s">
        <v>175</v>
      </c>
      <c r="G121" s="54" t="str">
        <f xml:space="preserve"> UserInput!G42</f>
        <v>Meter size 42 mm</v>
      </c>
      <c r="H121" s="163" t="s">
        <v>26</v>
      </c>
      <c r="I121" s="78"/>
    </row>
    <row r="122" spans="1:211" outlineLevel="2" x14ac:dyDescent="0.2">
      <c r="B122" s="61"/>
      <c r="D122" s="39"/>
      <c r="E122" s="18" t="str">
        <f xml:space="preserve"> InpC!E62</f>
        <v>Include standing charge for NAV</v>
      </c>
      <c r="G122" s="54" t="b">
        <f xml:space="preserve"> InpC!G62</f>
        <v>1</v>
      </c>
      <c r="H122" s="159" t="str">
        <f xml:space="preserve"> InpC!H62</f>
        <v>Boolean</v>
      </c>
      <c r="I122" s="78"/>
    </row>
    <row r="123" spans="1:211" s="82" customFormat="1" outlineLevel="2" x14ac:dyDescent="0.2">
      <c r="A123" s="102"/>
      <c r="B123" s="103"/>
      <c r="D123" s="44"/>
      <c r="E123" t="str">
        <f xml:space="preserve"> "Standing charge: " &amp; LOWER( $G$121 )</f>
        <v>Standing charge: meter size 42 mm</v>
      </c>
      <c r="F123"/>
      <c r="G123" s="19">
        <f xml:space="preserve"> MATCH( $G$121, InpS!E$60:E$70, 0 )</f>
        <v>4</v>
      </c>
      <c r="H123" s="163" t="s">
        <v>8</v>
      </c>
      <c r="I123" s="55">
        <f xml:space="preserve"> SUM( K123:CO123 )</f>
        <v>8638.7468081564602</v>
      </c>
      <c r="J123"/>
      <c r="K123" s="83">
        <f xml:space="preserve"> IF( INDEX( InpS!K$60:K$70, $G123, 1 ), INDEX( InpS!K$60:K$70, $G123, 1 ), J123 * ( 1 + K$6 ) )</f>
        <v>29.69</v>
      </c>
      <c r="L123" s="83">
        <f xml:space="preserve"> IF( INDEX( InpS!L$60:L$70, $G123, 1 ), INDEX( InpS!L$60:L$70, $G123, 1 ), K123 * ( 1 + L$6 ) )</f>
        <v>32.979999999999997</v>
      </c>
      <c r="M123" s="83">
        <f xml:space="preserve"> IF( INDEX( InpS!M$60:M$70, $G123, 1 ), INDEX( InpS!M$60:M$70, $G123, 1 ), L123 * ( 1 + M$6 ) )</f>
        <v>36.64</v>
      </c>
      <c r="N123" s="83">
        <f xml:space="preserve"> IF( INDEX( InpS!N$60:N$70, $G123, 1 ), INDEX( InpS!N$60:N$70, $G123, 1 ), M123 * ( 1 + N$6 ) )</f>
        <v>40.700000000000003</v>
      </c>
      <c r="O123" s="83">
        <f xml:space="preserve"> IF( INDEX( InpS!O$60:O$70, $G123, 1 ), INDEX( InpS!O$60:O$70, $G123, 1 ), N123 * ( 1 + O$6 ) )</f>
        <v>45.21</v>
      </c>
      <c r="P123" s="83">
        <f xml:space="preserve"> IF( INDEX( InpS!P$60:P$70, $G123, 1 ), INDEX( InpS!P$60:P$70, $G123, 1 ), O123 * ( 1 + P$6 ) )</f>
        <v>46.01</v>
      </c>
      <c r="Q123" s="83">
        <f xml:space="preserve"> IF( INDEX( InpS!Q$60:Q$70, $G123, 1 ), INDEX( InpS!Q$60:Q$70, $G123, 1 ), P123 * ( 1 + Q$6 ) )</f>
        <v>46.84</v>
      </c>
      <c r="R123" s="83">
        <f xml:space="preserve"> IF( INDEX( InpS!R$60:R$70, $G123, 1 ), INDEX( InpS!R$60:R$70, $G123, 1 ), Q123 * ( 1 + R$6 ) )</f>
        <v>47.73</v>
      </c>
      <c r="S123" s="83">
        <f xml:space="preserve"> IF( INDEX( InpS!S$60:S$70, $G123, 1 ), INDEX( InpS!S$60:S$70, $G123, 1 ), R123 * ( 1 + S$6 ) )</f>
        <v>48.68</v>
      </c>
      <c r="T123" s="83">
        <f xml:space="preserve"> IF( INDEX( InpS!T$60:T$70, $G123, 1 ), INDEX( InpS!T$60:T$70, $G123, 1 ), S123 * ( 1 + T$6 ) )</f>
        <v>49.653444473629385</v>
      </c>
      <c r="U123" s="83">
        <f xml:space="preserve"> IF( INDEX( InpS!U$60:U$70, $G123, 1 ), INDEX( InpS!U$60:U$70, $G123, 1 ), T123 * ( 1 + U$6 ) )</f>
        <v>50.646354726700828</v>
      </c>
      <c r="V123" s="83">
        <f xml:space="preserve"> IF( INDEX( InpS!V$60:V$70, $G123, 1 ), INDEX( InpS!V$60:V$70, $G123, 1 ), U123 * ( 1 + V$6 ) )</f>
        <v>51.659120012612505</v>
      </c>
      <c r="W123" s="83">
        <f xml:space="preserve"> IF( INDEX( InpS!W$60:W$70, $G123, 1 ), INDEX( InpS!W$60:W$70, $G123, 1 ), V123 * ( 1 + W$6 ) )</f>
        <v>52.692137368586927</v>
      </c>
      <c r="X123" s="83">
        <f xml:space="preserve"> IF( INDEX( InpS!X$60:X$70, $G123, 1 ), INDEX( InpS!X$60:X$70, $G123, 1 ), W123 * ( 1 + X$6 ) )</f>
        <v>53.745811771322572</v>
      </c>
      <c r="Y123" s="83">
        <f xml:space="preserve"> IF( INDEX( InpS!Y$60:Y$70, $G123, 1 ), INDEX( InpS!Y$60:Y$70, $G123, 1 ), X123 * ( 1 + Y$6 ) )</f>
        <v>54.820556295758053</v>
      </c>
      <c r="Z123" s="83">
        <f xml:space="preserve"> IF( INDEX( InpS!Z$60:Z$70, $G123, 1 ), INDEX( InpS!Z$60:Z$70, $G123, 1 ), Y123 * ( 1 + Z$6 ) )</f>
        <v>55.916792277011012</v>
      </c>
      <c r="AA123" s="83">
        <f xml:space="preserve"> IF( INDEX( InpS!AA$60:AA$70, $G123, 1 ), INDEX( InpS!AA$60:AA$70, $G123, 1 ), Z123 * ( 1 + AA$6 ) )</f>
        <v>57.034949475555358</v>
      </c>
      <c r="AB123" s="83">
        <f xml:space="preserve"> IF( INDEX( InpS!AB$60:AB$70, $G123, 1 ), INDEX( InpS!AB$60:AB$70, $G123, 1 ), AA123 * ( 1 + AB$6 ) )</f>
        <v>58.175466245701422</v>
      </c>
      <c r="AC123" s="83">
        <f xml:space="preserve"> IF( INDEX( InpS!AC$60:AC$70, $G123, 1 ), INDEX( InpS!AC$60:AC$70, $G123, 1 ), AB123 * ( 1 + AC$6 ) )</f>
        <v>59.338789707445272</v>
      </c>
      <c r="AD123" s="83">
        <f xml:space="preserve"> IF( INDEX( InpS!AD$60:AD$70, $G123, 1 ), INDEX( InpS!AD$60:AD$70, $G123, 1 ), AC123 * ( 1 + AD$6 ) )</f>
        <v>60.52537592175441</v>
      </c>
      <c r="AE123" s="83">
        <f xml:space="preserve"> IF( INDEX( InpS!AE$60:AE$70, $G123, 1 ), INDEX( InpS!AE$60:AE$70, $G123, 1 ), AD123 * ( 1 + AE$6 ) )</f>
        <v>61.735690069358618</v>
      </c>
      <c r="AF123" s="83">
        <f xml:space="preserve"> IF( INDEX( InpS!AF$60:AF$70, $G123, 1 ), INDEX( InpS!AF$60:AF$70, $G123, 1 ), AE123 * ( 1 + AF$6 ) )</f>
        <v>62.970206633116085</v>
      </c>
      <c r="AG123" s="83">
        <f xml:space="preserve"> IF( INDEX( InpS!AG$60:AG$70, $G123, 1 ), INDEX( InpS!AG$60:AG$70, $G123, 1 ), AF123 * ( 1 + AG$6 ) )</f>
        <v>64.229409584026257</v>
      </c>
      <c r="AH123" s="83">
        <f xml:space="preserve"> IF( INDEX( InpS!AH$60:AH$70, $G123, 1 ), INDEX( InpS!AH$60:AH$70, $G123, 1 ), AG123 * ( 1 + AH$6 ) )</f>
        <v>65.513792570962337</v>
      </c>
      <c r="AI123" s="83">
        <f xml:space="preserve"> IF( INDEX( InpS!AI$60:AI$70, $G123, 1 ), INDEX( InpS!AI$60:AI$70, $G123, 1 ), AH123 * ( 1 + AI$6 ) )</f>
        <v>66.823859114197859</v>
      </c>
      <c r="AJ123" s="83">
        <f xml:space="preserve"> IF( INDEX( InpS!AJ$60:AJ$70, $G123, 1 ), INDEX( InpS!AJ$60:AJ$70, $G123, 1 ), AI123 * ( 1 + AJ$6 ) )</f>
        <v>68.16012280280313</v>
      </c>
      <c r="AK123" s="83">
        <f xml:space="preserve"> IF( INDEX( InpS!AK$60:AK$70, $G123, 1 ), INDEX( InpS!AK$60:AK$70, $G123, 1 ), AJ123 * ( 1 + AK$6 ) )</f>
        <v>69.523107495989009</v>
      </c>
      <c r="AL123" s="83">
        <f xml:space="preserve"> IF( INDEX( InpS!AL$60:AL$70, $G123, 1 ), INDEX( InpS!AL$60:AL$70, $G123, 1 ), AK123 * ( 1 + AL$6 ) )</f>
        <v>70.913347528476933</v>
      </c>
      <c r="AM123" s="83">
        <f xml:space="preserve"> IF( INDEX( InpS!AM$60:AM$70, $G123, 1 ), INDEX( InpS!AM$60:AM$70, $G123, 1 ), AL123 * ( 1 + AM$6 ) )</f>
        <v>72.331387919975612</v>
      </c>
      <c r="AN123" s="83">
        <f xml:space="preserve"> IF( INDEX( InpS!AN$60:AN$70, $G123, 1 ), INDEX( InpS!AN$60:AN$70, $G123, 1 ), AM123 * ( 1 + AN$6 ) )</f>
        <v>73.777784588846671</v>
      </c>
      <c r="AO123" s="83">
        <f xml:space="preserve"> IF( INDEX( InpS!AO$60:AO$70, $G123, 1 ), INDEX( InpS!AO$60:AO$70, $G123, 1 ), AN123 * ( 1 + AO$6 ) )</f>
        <v>75.253104570042893</v>
      </c>
      <c r="AP123" s="83">
        <f xml:space="preserve"> IF( INDEX( InpS!AP$60:AP$70, $G123, 1 ), INDEX( InpS!AP$60:AP$70, $G123, 1 ), AO123 * ( 1 + AP$6 ) )</f>
        <v>76.75792623740449</v>
      </c>
      <c r="AQ123" s="83">
        <f xml:space="preserve"> IF( INDEX( InpS!AQ$60:AQ$70, $G123, 1 ), INDEX( InpS!AQ$60:AQ$70, $G123, 1 ), AP123 * ( 1 + AQ$6 ) )</f>
        <v>78.292839530400656</v>
      </c>
      <c r="AR123" s="83">
        <f xml:space="preserve"> IF( INDEX( InpS!AR$60:AR$70, $G123, 1 ), INDEX( InpS!AR$60:AR$70, $G123, 1 ), AQ123 * ( 1 + AR$6 ) )</f>
        <v>79.858446185405185</v>
      </c>
      <c r="AS123" s="83">
        <f xml:space="preserve"> IF( INDEX( InpS!AS$60:AS$70, $G123, 1 ), INDEX( InpS!AS$60:AS$70, $G123, 1 ), AR123 * ( 1 + AS$6 ) )</f>
        <v>81.455359971596891</v>
      </c>
      <c r="AT123" s="83">
        <f xml:space="preserve"> IF( INDEX( InpS!AT$60:AT$70, $G123, 1 ), INDEX( InpS!AT$60:AT$70, $G123, 1 ), AS123 * ( 1 + AT$6 ) )</f>
        <v>83.084206931577228</v>
      </c>
      <c r="AU123" s="83">
        <f xml:space="preserve"> IF( INDEX( InpS!AU$60:AU$70, $G123, 1 ), INDEX( InpS!AU$60:AU$70, $G123, 1 ), AT123 * ( 1 + AU$6 ) )</f>
        <v>84.74562562679958</v>
      </c>
      <c r="AV123" s="83">
        <f xml:space="preserve"> IF( INDEX( InpS!AV$60:AV$70, $G123, 1 ), INDEX( InpS!AV$60:AV$70, $G123, 1 ), AU123 * ( 1 + AV$6 ) )</f>
        <v>86.440267387906246</v>
      </c>
      <c r="AW123" s="83">
        <f xml:space="preserve"> IF( INDEX( InpS!AW$60:AW$70, $G123, 1 ), INDEX( InpS!AW$60:AW$70, $G123, 1 ), AV123 * ( 1 + AW$6 ) )</f>
        <v>88.168796570071478</v>
      </c>
      <c r="AX123" s="83">
        <f xml:space="preserve"> IF( INDEX( InpS!AX$60:AX$70, $G123, 1 ), INDEX( InpS!AX$60:AX$70, $G123, 1 ), AW123 * ( 1 + AX$6 ) )</f>
        <v>89.93189081345048</v>
      </c>
      <c r="AY123" s="83">
        <f xml:space="preserve"> IF( INDEX( InpS!AY$60:AY$70, $G123, 1 ), INDEX( InpS!AY$60:AY$70, $G123, 1 ), AX123 * ( 1 + AY$6 ) )</f>
        <v>91.730241308836568</v>
      </c>
      <c r="AZ123" s="83">
        <f xml:space="preserve"> IF( INDEX( InpS!AZ$60:AZ$70, $G123, 1 ), INDEX( InpS!AZ$60:AZ$70, $G123, 1 ), AY123 * ( 1 + AZ$6 ) )</f>
        <v>93.564553068630673</v>
      </c>
      <c r="BA123" s="83">
        <f xml:space="preserve"> IF( INDEX( InpS!BA$60:BA$70, $G123, 1 ), INDEX( InpS!BA$60:BA$70, $G123, 1 ), AZ123 * ( 1 + BA$6 ) )</f>
        <v>95.43554520322931</v>
      </c>
      <c r="BB123" s="83">
        <f xml:space="preserve"> IF( INDEX( InpS!BB$60:BB$70, $G123, 1 ), INDEX( InpS!BB$60:BB$70, $G123, 1 ), BA123 * ( 1 + BB$6 ) )</f>
        <v>97.343951202939479</v>
      </c>
      <c r="BC123" s="83">
        <f xml:space="preserve"> IF( INDEX( InpS!BC$60:BC$70, $G123, 1 ), INDEX( InpS!BC$60:BC$70, $G123, 1 ), BB123 * ( 1 + BC$6 ) )</f>
        <v>99.290519225530886</v>
      </c>
      <c r="BD123" s="83">
        <f xml:space="preserve"> IF( INDEX( InpS!BD$60:BD$70, $G123, 1 ), INDEX( InpS!BD$60:BD$70, $G123, 1 ), BC123 * ( 1 + BD$6 ) )</f>
        <v>101.27601238953838</v>
      </c>
      <c r="BE123" s="83">
        <f xml:space="preserve"> IF( INDEX( InpS!BE$60:BE$70, $G123, 1 ), INDEX( InpS!BE$60:BE$70, $G123, 1 ), BD123 * ( 1 + BE$6 ) )</f>
        <v>103.30120907342945</v>
      </c>
      <c r="BF123" s="83">
        <f xml:space="preserve"> IF( INDEX( InpS!BF$60:BF$70, $G123, 1 ), INDEX( InpS!BF$60:BF$70, $G123, 1 ), BE123 * ( 1 + BF$6 ) )</f>
        <v>105.36690322075408</v>
      </c>
      <c r="BG123" s="83">
        <f xml:space="preserve"> IF( INDEX( InpS!BG$60:BG$70, $G123, 1 ), INDEX( InpS!BG$60:BG$70, $G123, 1 ), BF123 * ( 1 + BG$6 ) )</f>
        <v>107.47390465139675</v>
      </c>
      <c r="BH123" s="83">
        <f xml:space="preserve"> IF( INDEX( InpS!BH$60:BH$70, $G123, 1 ), INDEX( InpS!BH$60:BH$70, $G123, 1 ), BG123 * ( 1 + BH$6 ) )</f>
        <v>109.62303937905233</v>
      </c>
      <c r="BI123" s="83">
        <f xml:space="preserve"> IF( INDEX( InpS!BI$60:BI$70, $G123, 1 ), INDEX( InpS!BI$60:BI$70, $G123, 1 ), BH123 * ( 1 + BI$6 ) )</f>
        <v>111.81514993505058</v>
      </c>
      <c r="BJ123" s="83">
        <f xml:space="preserve"> IF( INDEX( InpS!BJ$60:BJ$70, $G123, 1 ), INDEX( InpS!BJ$60:BJ$70, $G123, 1 ), BI123 * ( 1 + BJ$6 ) )</f>
        <v>114.05109569865608</v>
      </c>
      <c r="BK123" s="83">
        <f xml:space="preserve"> IF( INDEX( InpS!BK$60:BK$70, $G123, 1 ), INDEX( InpS!BK$60:BK$70, $G123, 1 ), BJ123 * ( 1 + BK$6 ) )</f>
        <v>116.3317532339731</v>
      </c>
      <c r="BL123" s="83">
        <f xml:space="preserve"> IF( INDEX( InpS!BL$60:BL$70, $G123, 1 ), INDEX( InpS!BL$60:BL$70, $G123, 1 ), BK123 * ( 1 + BL$6 ) )</f>
        <v>118.65801663358749</v>
      </c>
      <c r="BM123" s="83">
        <f xml:space="preserve"> IF( INDEX( InpS!BM$60:BM$70, $G123, 1 ), INDEX( InpS!BM$60:BM$70, $G123, 1 ), BL123 * ( 1 + BM$6 ) )</f>
        <v>121.03079786908029</v>
      </c>
      <c r="BN123" s="83">
        <f xml:space="preserve"> IF( INDEX( InpS!BN$60:BN$70, $G123, 1 ), INDEX( InpS!BN$60:BN$70, $G123, 1 ), BM123 * ( 1 + BN$6 ) )</f>
        <v>123.45102714855052</v>
      </c>
      <c r="BO123" s="83">
        <f xml:space="preserve"> IF( INDEX( InpS!BO$60:BO$70, $G123, 1 ), INDEX( InpS!BO$60:BO$70, $G123, 1 ), BN123 * ( 1 + BO$6 ) )</f>
        <v>125.91965328128732</v>
      </c>
      <c r="BP123" s="83">
        <f xml:space="preserve"> IF( INDEX( InpS!BP$60:BP$70, $G123, 1 ), INDEX( InpS!BP$60:BP$70, $G123, 1 ), BO123 * ( 1 + BP$6 ) )</f>
        <v>128.43764404973427</v>
      </c>
      <c r="BQ123" s="83">
        <f xml:space="preserve"> IF( INDEX( InpS!BQ$60:BQ$70, $G123, 1 ), INDEX( InpS!BQ$60:BQ$70, $G123, 1 ), BP123 * ( 1 + BQ$6 ) )</f>
        <v>131.00598658889186</v>
      </c>
      <c r="BR123" s="83">
        <f xml:space="preserve"> IF( INDEX( InpS!BR$60:BR$70, $G123, 1 ), INDEX( InpS!BR$60:BR$70, $G123, 1 ), BQ123 * ( 1 + BR$6 ) )</f>
        <v>133.62568777330685</v>
      </c>
      <c r="BS123" s="83">
        <f xml:space="preserve"> IF( INDEX( InpS!BS$60:BS$70, $G123, 1 ), INDEX( InpS!BS$60:BS$70, $G123, 1 ), BR123 * ( 1 + BS$6 ) )</f>
        <v>136.29777461180009</v>
      </c>
      <c r="BT123" s="83">
        <f xml:space="preserve"> IF( INDEX( InpS!BT$60:BT$70, $G123, 1 ), INDEX( InpS!BT$60:BT$70, $G123, 1 ), BS123 * ( 1 + BT$6 ) )</f>
        <v>139.02329465008768</v>
      </c>
      <c r="BU123" s="83">
        <f xml:space="preserve"> IF( INDEX( InpS!BU$60:BU$70, $G123, 1 ), INDEX( InpS!BU$60:BU$70, $G123, 1 ), BT123 * ( 1 + BU$6 ) )</f>
        <v>141.80331638145327</v>
      </c>
      <c r="BV123" s="83">
        <f xml:space="preserve"> IF( INDEX( InpS!BV$60:BV$70, $G123, 1 ), INDEX( InpS!BV$60:BV$70, $G123, 1 ), BU123 * ( 1 + BV$6 ) )</f>
        <v>144.6389296656325</v>
      </c>
      <c r="BW123" s="83">
        <f xml:space="preserve"> IF( INDEX( InpS!BW$60:BW$70, $G123, 1 ), INDEX( InpS!BW$60:BW$70, $G123, 1 ), BV123 * ( 1 + BW$6 ) )</f>
        <v>147.53124615607373</v>
      </c>
      <c r="BX123" s="83">
        <f xml:space="preserve"> IF( INDEX( InpS!BX$60:BX$70, $G123, 1 ), INDEX( InpS!BX$60:BX$70, $G123, 1 ), BW123 * ( 1 + BX$6 ) )</f>
        <v>150.48139973574271</v>
      </c>
      <c r="BY123" s="83">
        <f xml:space="preserve"> IF( INDEX( InpS!BY$60:BY$70, $G123, 1 ), INDEX( InpS!BY$60:BY$70, $G123, 1 ), BX123 * ( 1 + BY$6 ) )</f>
        <v>153.49054696164191</v>
      </c>
      <c r="BZ123" s="83">
        <f xml:space="preserve"> IF( INDEX( InpS!BZ$60:BZ$70, $G123, 1 ), INDEX( InpS!BZ$60:BZ$70, $G123, 1 ), BY123 * ( 1 + BZ$6 ) )</f>
        <v>156.55986751821877</v>
      </c>
      <c r="CA123" s="83">
        <f xml:space="preserve"> IF( INDEX( InpS!CA$60:CA$70, $G123, 1 ), INDEX( InpS!CA$60:CA$70, $G123, 1 ), BZ123 * ( 1 + CA$6 ) )</f>
        <v>159.69056467984075</v>
      </c>
      <c r="CB123" s="83">
        <f xml:space="preserve"> IF( INDEX( InpS!CB$60:CB$70, $G123, 1 ), INDEX( InpS!CB$60:CB$70, $G123, 1 ), CA123 * ( 1 + CB$6 ) )</f>
        <v>162.88386578251837</v>
      </c>
      <c r="CC123" s="83">
        <f xml:space="preserve"> IF( INDEX( InpS!CC$60:CC$70, $G123, 1 ), INDEX( InpS!CC$60:CC$70, $G123, 1 ), CB123 * ( 1 + CC$6 ) )</f>
        <v>166.14102270506115</v>
      </c>
      <c r="CD123" s="83">
        <f xml:space="preserve"> IF( INDEX( InpS!CD$60:CD$70, $G123, 1 ), INDEX( InpS!CD$60:CD$70, $G123, 1 ), CC123 * ( 1 + CD$6 ) )</f>
        <v>169.46331235985522</v>
      </c>
      <c r="CE123" s="83">
        <f xml:space="preserve"> IF( INDEX( InpS!CE$60:CE$70, $G123, 1 ), INDEX( InpS!CE$60:CE$70, $G123, 1 ), CD123 * ( 1 + CE$6 ) )</f>
        <v>172.85203719345486</v>
      </c>
      <c r="CF123" s="83">
        <f xml:space="preserve"> IF( INDEX( InpS!CF$60:CF$70, $G123, 1 ), INDEX( InpS!CF$60:CF$70, $G123, 1 ), CE123 * ( 1 + CF$6 ) )</f>
        <v>176.30852569718431</v>
      </c>
      <c r="CG123" s="83">
        <f xml:space="preserve"> IF( INDEX( InpS!CG$60:CG$70, $G123, 1 ), INDEX( InpS!CG$60:CG$70, $G123, 1 ), CF123 * ( 1 + CG$6 ) )</f>
        <v>179.8341329279499</v>
      </c>
      <c r="CH123" s="83">
        <f xml:space="preserve"> IF( INDEX( InpS!CH$60:CH$70, $G123, 1 ), INDEX( InpS!CH$60:CH$70, $G123, 1 ), CG123 * ( 1 + CH$6 ) )</f>
        <v>183.43024103946684</v>
      </c>
      <c r="CI123" s="83">
        <f xml:space="preserve"> IF( INDEX( InpS!CI$60:CI$70, $G123, 1 ), INDEX( InpS!CI$60:CI$70, $G123, 1 ), CH123 * ( 1 + CI$6 ) )</f>
        <v>187.09825982410888</v>
      </c>
      <c r="CJ123" s="83">
        <f xml:space="preserve"> IF( INDEX( InpS!CJ$60:CJ$70, $G123, 1 ), INDEX( InpS!CJ$60:CJ$70, $G123, 1 ), CI123 * ( 1 + CJ$6 ) )</f>
        <v>190.83962726559312</v>
      </c>
      <c r="CK123" s="83">
        <f xml:space="preserve"> IF( INDEX( InpS!CK$60:CK$70, $G123, 1 ), INDEX( InpS!CK$60:CK$70, $G123, 1 ), CJ123 * ( 1 + CK$6 ) )</f>
        <v>194.65581010271686</v>
      </c>
      <c r="CL123" s="83">
        <f xml:space="preserve"> IF( INDEX( InpS!CL$60:CL$70, $G123, 1 ), INDEX( InpS!CL$60:CL$70, $G123, 1 ), CK123 * ( 1 + CL$6 ) )</f>
        <v>198.54830440436723</v>
      </c>
      <c r="CM123" s="83">
        <f xml:space="preserve"> IF( INDEX( InpS!CM$60:CM$70, $G123, 1 ), INDEX( InpS!CM$60:CM$70, $G123, 1 ), CL123 * ( 1 + CM$6 ) )</f>
        <v>202.51863615602943</v>
      </c>
      <c r="CN123" s="83">
        <f xml:space="preserve"> IF( INDEX( InpS!CN$60:CN$70, $G123, 1 ), INDEX( InpS!CN$60:CN$70, $G123, 1 ), CM123 * ( 1 + CN$6 ) )</f>
        <v>206.568361858023</v>
      </c>
      <c r="CO123" s="83">
        <f xml:space="preserve"> IF( INDEX( InpS!CO$60:CO$70, $G123, 1 ), INDEX( InpS!CO$60:CO$70, $G123, 1 ), CN123 * ( 1 + CO$6 ) )</f>
        <v>210.69906913570105</v>
      </c>
    </row>
    <row r="124" spans="1:211" outlineLevel="2" x14ac:dyDescent="0.2">
      <c r="B124" s="61"/>
      <c r="D124" s="39"/>
      <c r="E124" s="75" t="str">
        <f>UserInput!E40</f>
        <v>Proportion of volume May-Sep</v>
      </c>
      <c r="F124" s="75">
        <f>UserInput!F40</f>
        <v>0</v>
      </c>
      <c r="G124" s="60">
        <f>UserInput!G40</f>
        <v>0.39829029051518317</v>
      </c>
      <c r="H124" s="136" t="str">
        <f>UserInput!H40</f>
        <v>%</v>
      </c>
      <c r="I124" s="78"/>
    </row>
    <row r="125" spans="1:211" s="20" customFormat="1" outlineLevel="2" x14ac:dyDescent="0.2">
      <c r="A125" s="87"/>
      <c r="B125" s="34"/>
      <c r="D125" s="88"/>
      <c r="E125" s="149" t="s">
        <v>373</v>
      </c>
      <c r="F125" s="149"/>
      <c r="G125" s="234"/>
      <c r="H125" s="330" t="s">
        <v>177</v>
      </c>
      <c r="I125" s="134"/>
      <c r="K125" s="95">
        <f t="shared" ref="K125:AP125" si="97" xml:space="preserve"> K$96 * $G$124</f>
        <v>921.58103203430767</v>
      </c>
      <c r="L125" s="95">
        <f t="shared" si="97"/>
        <v>2932.8410214139003</v>
      </c>
      <c r="M125" s="95">
        <f t="shared" si="97"/>
        <v>2981.1990732631648</v>
      </c>
      <c r="N125" s="95">
        <f t="shared" si="97"/>
        <v>3035.9731663981615</v>
      </c>
      <c r="O125" s="95">
        <f t="shared" si="97"/>
        <v>3074.7887701464847</v>
      </c>
      <c r="P125" s="95">
        <f t="shared" si="97"/>
        <v>3122.5458613792639</v>
      </c>
      <c r="Q125" s="95">
        <f t="shared" si="97"/>
        <v>3170.9648946813791</v>
      </c>
      <c r="R125" s="95">
        <f t="shared" si="97"/>
        <v>3228.8839558832628</v>
      </c>
      <c r="S125" s="95">
        <f t="shared" si="97"/>
        <v>3269.8533410869504</v>
      </c>
      <c r="T125" s="95">
        <f t="shared" si="97"/>
        <v>3318.5694723552911</v>
      </c>
      <c r="U125" s="95">
        <f t="shared" si="97"/>
        <v>3341.8968916125878</v>
      </c>
      <c r="V125" s="95">
        <f t="shared" si="97"/>
        <v>3374.6211012015865</v>
      </c>
      <c r="W125" s="95">
        <f t="shared" si="97"/>
        <v>3389.0835746907237</v>
      </c>
      <c r="X125" s="95">
        <f t="shared" si="97"/>
        <v>3412.9474856097681</v>
      </c>
      <c r="Y125" s="95">
        <f t="shared" si="97"/>
        <v>3436.9949461383248</v>
      </c>
      <c r="Z125" s="95">
        <f t="shared" si="97"/>
        <v>3256.017070951767</v>
      </c>
      <c r="AA125" s="95">
        <f t="shared" si="97"/>
        <v>3262.2709461703685</v>
      </c>
      <c r="AB125" s="95">
        <f t="shared" si="97"/>
        <v>3277.5470430908426</v>
      </c>
      <c r="AC125" s="95">
        <f t="shared" si="97"/>
        <v>3292.9508771704063</v>
      </c>
      <c r="AD125" s="95">
        <f t="shared" si="97"/>
        <v>3317.548558181823</v>
      </c>
      <c r="AE125" s="95">
        <f t="shared" si="97"/>
        <v>3324.1488678578889</v>
      </c>
      <c r="AF125" s="95">
        <f t="shared" si="97"/>
        <v>3339.9466639064653</v>
      </c>
      <c r="AG125" s="95">
        <f t="shared" si="97"/>
        <v>3355.8794775898928</v>
      </c>
      <c r="AH125" s="95">
        <f t="shared" si="97"/>
        <v>3381.187433201661</v>
      </c>
      <c r="AI125" s="95">
        <f t="shared" si="97"/>
        <v>3388.1578234460021</v>
      </c>
      <c r="AJ125" s="95">
        <f t="shared" si="97"/>
        <v>3404.5072806241951</v>
      </c>
      <c r="AK125" s="95">
        <f t="shared" si="97"/>
        <v>3420.999607234327</v>
      </c>
      <c r="AL125" s="95">
        <f t="shared" si="97"/>
        <v>3447.0550452403281</v>
      </c>
      <c r="AM125" s="95">
        <f t="shared" si="97"/>
        <v>3454.4211440823997</v>
      </c>
      <c r="AN125" s="95">
        <f t="shared" si="97"/>
        <v>3471.354593502132</v>
      </c>
      <c r="AO125" s="95">
        <f t="shared" si="97"/>
        <v>3274.3318528530499</v>
      </c>
      <c r="AP125" s="95">
        <f t="shared" si="97"/>
        <v>3298.525908772157</v>
      </c>
      <c r="AQ125" s="95">
        <f t="shared" ref="AQ125:BV125" si="98" xml:space="preserve"> AQ$96 * $G$124</f>
        <v>3304.8212882003113</v>
      </c>
      <c r="AR125" s="95">
        <f t="shared" si="98"/>
        <v>3320.2568258409387</v>
      </c>
      <c r="AS125" s="95">
        <f t="shared" si="98"/>
        <v>3335.8219254013047</v>
      </c>
      <c r="AT125" s="95">
        <f t="shared" si="98"/>
        <v>3360.7006318752415</v>
      </c>
      <c r="AU125" s="95">
        <f t="shared" si="98"/>
        <v>3367.3480556402405</v>
      </c>
      <c r="AV125" s="95">
        <f t="shared" si="98"/>
        <v>3383.3127949018067</v>
      </c>
      <c r="AW125" s="95">
        <f t="shared" si="98"/>
        <v>3399.4145148890993</v>
      </c>
      <c r="AX125" s="95">
        <f t="shared" si="98"/>
        <v>3425.0131188695896</v>
      </c>
      <c r="AY125" s="95">
        <f t="shared" si="98"/>
        <v>3432.036710159839</v>
      </c>
      <c r="AZ125" s="95">
        <f t="shared" si="98"/>
        <v>3448.5611864430684</v>
      </c>
      <c r="BA125" s="95">
        <f t="shared" si="98"/>
        <v>3465.2306472897026</v>
      </c>
      <c r="BB125" s="95">
        <f t="shared" si="98"/>
        <v>3491.5870471429384</v>
      </c>
      <c r="BC125" s="95">
        <f t="shared" si="98"/>
        <v>3499.0129603651776</v>
      </c>
      <c r="BD125" s="95">
        <f t="shared" si="98"/>
        <v>3302.0225955863962</v>
      </c>
      <c r="BE125" s="95">
        <f t="shared" si="98"/>
        <v>3317.2367183855081</v>
      </c>
      <c r="BF125" s="95">
        <f t="shared" si="98"/>
        <v>3341.7073012672504</v>
      </c>
      <c r="BG125" s="95">
        <f t="shared" si="98"/>
        <v>3348.0450380028656</v>
      </c>
      <c r="BH125" s="95">
        <f t="shared" si="98"/>
        <v>3363.6427417576947</v>
      </c>
      <c r="BI125" s="95">
        <f t="shared" si="98"/>
        <v>3379.3718676788085</v>
      </c>
      <c r="BJ125" s="95">
        <f t="shared" si="98"/>
        <v>3404.5362644207944</v>
      </c>
      <c r="BK125" s="95">
        <f t="shared" si="98"/>
        <v>3411.2317688793996</v>
      </c>
      <c r="BL125" s="95">
        <f t="shared" si="98"/>
        <v>3427.3663235373369</v>
      </c>
      <c r="BM125" s="95">
        <f t="shared" si="98"/>
        <v>3443.6398608055633</v>
      </c>
      <c r="BN125" s="95">
        <f t="shared" si="98"/>
        <v>3469.5339631528723</v>
      </c>
      <c r="BO125" s="95">
        <f t="shared" si="98"/>
        <v>3476.6118473991942</v>
      </c>
      <c r="BP125" s="95">
        <f t="shared" si="98"/>
        <v>3493.3143755700817</v>
      </c>
      <c r="BQ125" s="95">
        <f t="shared" si="98"/>
        <v>3510.1640459341425</v>
      </c>
      <c r="BR125" s="95">
        <f t="shared" si="98"/>
        <v>3536.8264592231808</v>
      </c>
      <c r="BS125" s="95">
        <f t="shared" si="98"/>
        <v>3330.2058774321881</v>
      </c>
      <c r="BT125" s="95">
        <f t="shared" si="98"/>
        <v>3345.4533024123662</v>
      </c>
      <c r="BU125" s="95">
        <f t="shared" si="98"/>
        <v>3360.8268987190163</v>
      </c>
      <c r="BV125" s="95">
        <f t="shared" si="98"/>
        <v>3385.5786185208372</v>
      </c>
      <c r="BW125" s="95">
        <f t="shared" ref="BW125:CO125" si="99" xml:space="preserve"> BW$96 * $G$124</f>
        <v>3391.9595872562081</v>
      </c>
      <c r="BX125" s="95">
        <f t="shared" si="99"/>
        <v>3407.7222524445533</v>
      </c>
      <c r="BY125" s="95">
        <f t="shared" si="99"/>
        <v>3423.6182364253227</v>
      </c>
      <c r="BZ125" s="95">
        <f t="shared" si="99"/>
        <v>3449.0731082068992</v>
      </c>
      <c r="CA125" s="95">
        <f t="shared" si="99"/>
        <v>3455.8176844086775</v>
      </c>
      <c r="CB125" s="95">
        <f t="shared" si="99"/>
        <v>3472.1250002861602</v>
      </c>
      <c r="CC125" s="95">
        <f t="shared" si="99"/>
        <v>3488.5733404416346</v>
      </c>
      <c r="CD125" s="95">
        <f t="shared" si="99"/>
        <v>3514.7679158416777</v>
      </c>
      <c r="CE125" s="95">
        <f t="shared" si="99"/>
        <v>3521.9012125980271</v>
      </c>
      <c r="CF125" s="95">
        <f t="shared" si="99"/>
        <v>3538.7849031961327</v>
      </c>
      <c r="CG125" s="95">
        <f t="shared" si="99"/>
        <v>3555.8179372141763</v>
      </c>
      <c r="CH125" s="95">
        <f t="shared" si="99"/>
        <v>3368.0974095439096</v>
      </c>
      <c r="CI125" s="95">
        <f t="shared" si="99"/>
        <v>3374.1765855525305</v>
      </c>
      <c r="CJ125" s="95">
        <f t="shared" si="99"/>
        <v>3389.5844460280446</v>
      </c>
      <c r="CK125" s="95">
        <f t="shared" si="99"/>
        <v>3405.1202765419116</v>
      </c>
      <c r="CL125" s="95">
        <f t="shared" si="99"/>
        <v>3420.7858470931601</v>
      </c>
      <c r="CM125" s="95">
        <f t="shared" si="99"/>
        <v>3436.5829609340822</v>
      </c>
      <c r="CN125" s="95">
        <f t="shared" si="99"/>
        <v>3452.5134553562507</v>
      </c>
      <c r="CO125" s="95">
        <f t="shared" si="99"/>
        <v>3468.5792024989519</v>
      </c>
    </row>
    <row r="126" spans="1:211" s="20" customFormat="1" outlineLevel="2" x14ac:dyDescent="0.2">
      <c r="A126" s="87"/>
      <c r="B126" s="34"/>
      <c r="D126" s="88"/>
      <c r="E126" s="149" t="s">
        <v>380</v>
      </c>
      <c r="F126" s="149"/>
      <c r="G126" s="234"/>
      <c r="H126" s="330" t="s">
        <v>177</v>
      </c>
      <c r="I126" s="134"/>
      <c r="K126" s="95">
        <f t="shared" ref="K126:AP126" si="100" xml:space="preserve"> K$96 - K125</f>
        <v>1392.2615445503611</v>
      </c>
      <c r="L126" s="95">
        <f t="shared" si="100"/>
        <v>4430.7354735599283</v>
      </c>
      <c r="M126" s="95">
        <f t="shared" si="100"/>
        <v>4503.7915083727157</v>
      </c>
      <c r="N126" s="95">
        <f t="shared" si="100"/>
        <v>4586.540459206848</v>
      </c>
      <c r="O126" s="95">
        <f t="shared" si="100"/>
        <v>4645.1804165722933</v>
      </c>
      <c r="P126" s="95">
        <f t="shared" si="100"/>
        <v>4717.3285612191194</v>
      </c>
      <c r="Q126" s="95">
        <f t="shared" si="100"/>
        <v>4790.4767226369295</v>
      </c>
      <c r="R126" s="95">
        <f t="shared" si="100"/>
        <v>4877.976875965649</v>
      </c>
      <c r="S126" s="95">
        <f t="shared" si="100"/>
        <v>4939.8706189358736</v>
      </c>
      <c r="T126" s="95">
        <f t="shared" si="100"/>
        <v>5013.4676156258538</v>
      </c>
      <c r="U126" s="95">
        <f t="shared" si="100"/>
        <v>5048.7090839684106</v>
      </c>
      <c r="V126" s="95">
        <f t="shared" si="100"/>
        <v>5098.1465799702528</v>
      </c>
      <c r="W126" s="95">
        <f t="shared" si="100"/>
        <v>5119.9954950174269</v>
      </c>
      <c r="X126" s="95">
        <f t="shared" si="100"/>
        <v>5156.0474582417792</v>
      </c>
      <c r="Y126" s="95">
        <f t="shared" si="100"/>
        <v>5192.376715652922</v>
      </c>
      <c r="Z126" s="95">
        <f t="shared" si="100"/>
        <v>4918.9677290546615</v>
      </c>
      <c r="AA126" s="95">
        <f t="shared" si="100"/>
        <v>4928.4156556814232</v>
      </c>
      <c r="AB126" s="95">
        <f t="shared" si="100"/>
        <v>4951.4937373192934</v>
      </c>
      <c r="AC126" s="95">
        <f t="shared" si="100"/>
        <v>4974.7647955140037</v>
      </c>
      <c r="AD126" s="95">
        <f t="shared" si="100"/>
        <v>5011.9252883701938</v>
      </c>
      <c r="AE126" s="95">
        <f t="shared" si="100"/>
        <v>5021.8965844631975</v>
      </c>
      <c r="AF126" s="95">
        <f t="shared" si="100"/>
        <v>5045.7628134355236</v>
      </c>
      <c r="AG126" s="95">
        <f t="shared" si="100"/>
        <v>5069.8330178091473</v>
      </c>
      <c r="AH126" s="95">
        <f t="shared" si="100"/>
        <v>5108.0665449160078</v>
      </c>
      <c r="AI126" s="95">
        <f t="shared" si="100"/>
        <v>5118.5969334009833</v>
      </c>
      <c r="AJ126" s="95">
        <f t="shared" si="100"/>
        <v>5143.2965742488686</v>
      </c>
      <c r="AK126" s="95">
        <f t="shared" si="100"/>
        <v>5168.2120524556685</v>
      </c>
      <c r="AL126" s="95">
        <f t="shared" si="100"/>
        <v>5207.5748248014661</v>
      </c>
      <c r="AM126" s="95">
        <f t="shared" si="100"/>
        <v>5218.7030227511732</v>
      </c>
      <c r="AN126" s="95">
        <f t="shared" si="100"/>
        <v>5244.284919105572</v>
      </c>
      <c r="AO126" s="95">
        <f t="shared" si="100"/>
        <v>4946.6364479753365</v>
      </c>
      <c r="AP126" s="95">
        <f t="shared" si="100"/>
        <v>4983.1871716686383</v>
      </c>
      <c r="AQ126" s="95">
        <f t="shared" ref="AQ126:BV126" si="101" xml:space="preserve"> AQ$96 - AQ125</f>
        <v>4992.6978000143899</v>
      </c>
      <c r="AR126" s="95">
        <f t="shared" si="101"/>
        <v>5016.0167537791694</v>
      </c>
      <c r="AS126" s="95">
        <f t="shared" si="101"/>
        <v>5039.5314408242784</v>
      </c>
      <c r="AT126" s="95">
        <f t="shared" si="101"/>
        <v>5077.1164877141418</v>
      </c>
      <c r="AU126" s="95">
        <f t="shared" si="101"/>
        <v>5087.1589605479294</v>
      </c>
      <c r="AV126" s="95">
        <f t="shared" si="101"/>
        <v>5111.2773958998241</v>
      </c>
      <c r="AW126" s="95">
        <f t="shared" si="101"/>
        <v>5135.6027723563466</v>
      </c>
      <c r="AX126" s="95">
        <f t="shared" si="101"/>
        <v>5174.2753911249192</v>
      </c>
      <c r="AY126" s="95">
        <f t="shared" si="101"/>
        <v>5184.8861521086474</v>
      </c>
      <c r="AZ126" s="95">
        <f t="shared" si="101"/>
        <v>5209.8501998410429</v>
      </c>
      <c r="BA126" s="95">
        <f t="shared" si="101"/>
        <v>5235.033280328199</v>
      </c>
      <c r="BB126" s="95">
        <f t="shared" si="101"/>
        <v>5274.8507252331274</v>
      </c>
      <c r="BC126" s="95">
        <f t="shared" si="101"/>
        <v>5286.0692866543295</v>
      </c>
      <c r="BD126" s="95">
        <f t="shared" si="101"/>
        <v>4988.4697267729416</v>
      </c>
      <c r="BE126" s="95">
        <f t="shared" si="101"/>
        <v>5011.4541821501462</v>
      </c>
      <c r="BF126" s="95">
        <f t="shared" si="101"/>
        <v>5048.4226638513992</v>
      </c>
      <c r="BG126" s="95">
        <f t="shared" si="101"/>
        <v>5057.99728271807</v>
      </c>
      <c r="BH126" s="95">
        <f t="shared" si="101"/>
        <v>5081.5612259485424</v>
      </c>
      <c r="BI126" s="95">
        <f t="shared" si="101"/>
        <v>5105.3237127925004</v>
      </c>
      <c r="BJ126" s="95">
        <f t="shared" si="101"/>
        <v>5143.3403609849429</v>
      </c>
      <c r="BK126" s="95">
        <f t="shared" si="101"/>
        <v>5153.4554708396936</v>
      </c>
      <c r="BL126" s="95">
        <f t="shared" si="101"/>
        <v>5177.8304516692206</v>
      </c>
      <c r="BM126" s="95">
        <f t="shared" si="101"/>
        <v>5202.4153979135508</v>
      </c>
      <c r="BN126" s="95">
        <f t="shared" si="101"/>
        <v>5241.5344353889968</v>
      </c>
      <c r="BO126" s="95">
        <f t="shared" si="101"/>
        <v>5252.2272184546164</v>
      </c>
      <c r="BP126" s="95">
        <f t="shared" si="101"/>
        <v>5277.4602547919239</v>
      </c>
      <c r="BQ126" s="95">
        <f t="shared" si="101"/>
        <v>5302.9155834833664</v>
      </c>
      <c r="BR126" s="95">
        <f t="shared" si="101"/>
        <v>5343.1953325416725</v>
      </c>
      <c r="BS126" s="95">
        <f t="shared" si="101"/>
        <v>5031.0470999492372</v>
      </c>
      <c r="BT126" s="95">
        <f t="shared" si="101"/>
        <v>5054.0818659821907</v>
      </c>
      <c r="BU126" s="95">
        <f t="shared" si="101"/>
        <v>5077.3072430192406</v>
      </c>
      <c r="BV126" s="95">
        <f t="shared" si="101"/>
        <v>5114.7004471366172</v>
      </c>
      <c r="BW126" s="95">
        <f t="shared" ref="BW126:CO126" si="102" xml:space="preserve"> BW$96 - BW125</f>
        <v>5124.3403779494565</v>
      </c>
      <c r="BX126" s="95">
        <f t="shared" si="102"/>
        <v>5148.1535336227153</v>
      </c>
      <c r="BY126" s="95">
        <f t="shared" si="102"/>
        <v>5172.1680982024145</v>
      </c>
      <c r="BZ126" s="95">
        <f t="shared" si="102"/>
        <v>5210.6235762027791</v>
      </c>
      <c r="CA126" s="95">
        <f t="shared" si="102"/>
        <v>5220.8128202883454</v>
      </c>
      <c r="CB126" s="95">
        <f t="shared" si="102"/>
        <v>5245.4487969435268</v>
      </c>
      <c r="CC126" s="95">
        <f t="shared" si="102"/>
        <v>5270.2978234253314</v>
      </c>
      <c r="CD126" s="95">
        <f t="shared" si="102"/>
        <v>5309.8707950226326</v>
      </c>
      <c r="CE126" s="95">
        <f t="shared" si="102"/>
        <v>5320.647291515631</v>
      </c>
      <c r="CF126" s="95">
        <f t="shared" si="102"/>
        <v>5346.1540156481151</v>
      </c>
      <c r="CG126" s="95">
        <f t="shared" si="102"/>
        <v>5371.8863575974628</v>
      </c>
      <c r="CH126" s="95">
        <f t="shared" si="102"/>
        <v>5088.2910331352241</v>
      </c>
      <c r="CI126" s="95">
        <f t="shared" si="102"/>
        <v>5097.4750361530314</v>
      </c>
      <c r="CJ126" s="95">
        <f t="shared" si="102"/>
        <v>5120.752177151151</v>
      </c>
      <c r="CK126" s="95">
        <f t="shared" si="102"/>
        <v>5144.222646524162</v>
      </c>
      <c r="CL126" s="95">
        <f t="shared" si="102"/>
        <v>5167.8891182654461</v>
      </c>
      <c r="CM126" s="95">
        <f t="shared" si="102"/>
        <v>5191.7543166051419</v>
      </c>
      <c r="CN126" s="95">
        <f t="shared" si="102"/>
        <v>5215.8210171976007</v>
      </c>
      <c r="CO126" s="95">
        <f t="shared" si="102"/>
        <v>5240.092048342718</v>
      </c>
    </row>
    <row r="127" spans="1:211" s="350" customFormat="1" ht="2.1" customHeight="1" outlineLevel="2" x14ac:dyDescent="0.2">
      <c r="E127" s="345"/>
      <c r="H127" s="351"/>
      <c r="K127" s="345"/>
      <c r="L127" s="345"/>
      <c r="M127" s="345"/>
      <c r="N127" s="345"/>
      <c r="O127" s="345"/>
      <c r="P127" s="345"/>
      <c r="Q127" s="345"/>
      <c r="R127" s="345"/>
      <c r="S127" s="345"/>
      <c r="T127" s="345"/>
      <c r="U127" s="345"/>
      <c r="V127" s="345"/>
      <c r="W127" s="345"/>
      <c r="X127" s="345"/>
      <c r="Y127" s="345"/>
      <c r="Z127" s="345"/>
      <c r="AA127" s="345"/>
      <c r="AB127" s="345"/>
      <c r="AC127" s="345"/>
      <c r="AD127" s="345"/>
      <c r="AE127" s="345"/>
      <c r="AF127" s="345"/>
      <c r="AG127" s="345"/>
      <c r="AH127" s="345"/>
      <c r="AI127" s="345"/>
      <c r="AJ127" s="345"/>
      <c r="AK127" s="345"/>
      <c r="AL127" s="345"/>
      <c r="AM127" s="345"/>
      <c r="AN127" s="345"/>
      <c r="AO127" s="345"/>
      <c r="AP127" s="345"/>
      <c r="AQ127" s="345"/>
      <c r="AR127" s="345"/>
      <c r="AS127" s="345"/>
      <c r="AT127" s="345"/>
      <c r="AU127" s="345"/>
      <c r="AV127" s="345"/>
      <c r="AW127" s="345"/>
      <c r="AX127" s="345"/>
      <c r="AY127" s="345"/>
      <c r="AZ127" s="345"/>
      <c r="BA127" s="345"/>
      <c r="BB127" s="345"/>
      <c r="BC127" s="345"/>
      <c r="BD127" s="345"/>
      <c r="BE127" s="345"/>
      <c r="BF127" s="345"/>
      <c r="BG127" s="345"/>
      <c r="BH127" s="345"/>
      <c r="BI127" s="345"/>
      <c r="BJ127" s="345"/>
      <c r="BK127" s="345"/>
      <c r="BL127" s="345"/>
      <c r="BM127" s="345"/>
      <c r="BN127" s="345"/>
      <c r="BO127" s="345"/>
      <c r="BP127" s="345"/>
      <c r="BQ127" s="345"/>
      <c r="BR127" s="345"/>
      <c r="BS127" s="345"/>
      <c r="BT127" s="345"/>
      <c r="BU127" s="345"/>
      <c r="BV127" s="345"/>
      <c r="BW127" s="345"/>
      <c r="BX127" s="345"/>
      <c r="BY127" s="345"/>
      <c r="BZ127" s="345"/>
      <c r="CA127" s="345"/>
      <c r="CB127" s="345"/>
      <c r="CC127" s="345"/>
      <c r="CD127" s="345"/>
      <c r="CE127" s="345"/>
      <c r="CF127" s="345"/>
      <c r="CG127" s="345"/>
      <c r="CH127" s="345"/>
      <c r="CI127" s="345"/>
      <c r="CJ127" s="345"/>
      <c r="CK127" s="345"/>
      <c r="CL127" s="345"/>
      <c r="CM127" s="345"/>
      <c r="CN127" s="345"/>
      <c r="CO127" s="345"/>
      <c r="CP127" s="345"/>
      <c r="CQ127" s="345"/>
      <c r="CR127" s="345"/>
      <c r="CS127" s="345"/>
      <c r="CT127" s="345"/>
      <c r="CU127" s="345"/>
      <c r="CV127" s="345"/>
      <c r="CW127" s="345"/>
      <c r="CX127" s="345"/>
      <c r="CY127" s="345"/>
      <c r="CZ127" s="345"/>
      <c r="DA127" s="345"/>
      <c r="DB127" s="345"/>
      <c r="DC127" s="345"/>
      <c r="DD127" s="345"/>
      <c r="DE127" s="345"/>
      <c r="DF127" s="345"/>
      <c r="DG127" s="345"/>
      <c r="DH127" s="345"/>
      <c r="DI127" s="345"/>
      <c r="DJ127" s="345"/>
      <c r="DK127" s="345"/>
      <c r="DL127" s="345"/>
      <c r="DM127" s="345"/>
      <c r="DN127" s="345"/>
      <c r="DO127" s="345"/>
      <c r="DP127" s="345"/>
      <c r="DQ127" s="345"/>
      <c r="DR127" s="345"/>
      <c r="DS127" s="345"/>
      <c r="DT127" s="345"/>
      <c r="DU127" s="345"/>
      <c r="DV127" s="345"/>
      <c r="DW127" s="345"/>
      <c r="DX127" s="345"/>
      <c r="DY127" s="345"/>
      <c r="DZ127" s="345"/>
      <c r="EA127" s="345"/>
      <c r="EB127" s="345"/>
      <c r="EC127" s="345"/>
      <c r="ED127" s="345"/>
      <c r="EE127" s="345"/>
      <c r="EF127" s="345"/>
      <c r="EG127" s="345"/>
      <c r="EH127" s="345"/>
      <c r="EI127" s="345"/>
      <c r="EJ127" s="345"/>
      <c r="EK127" s="345"/>
      <c r="EL127" s="345"/>
      <c r="EM127" s="345"/>
      <c r="EN127" s="345"/>
      <c r="EO127" s="345"/>
      <c r="EP127" s="345"/>
      <c r="EQ127" s="345"/>
      <c r="ER127" s="345"/>
      <c r="ES127" s="345"/>
      <c r="ET127" s="345"/>
      <c r="EU127" s="345"/>
      <c r="EV127" s="345"/>
      <c r="EW127" s="345"/>
      <c r="EX127" s="345"/>
      <c r="EY127" s="345"/>
      <c r="EZ127" s="345"/>
      <c r="FA127" s="345"/>
      <c r="FB127" s="345"/>
      <c r="FC127" s="345"/>
      <c r="FD127" s="345"/>
      <c r="FE127" s="345"/>
      <c r="FF127" s="345"/>
      <c r="FG127" s="345"/>
      <c r="FH127" s="345"/>
      <c r="FI127" s="345"/>
      <c r="FJ127" s="345"/>
      <c r="FK127" s="345"/>
      <c r="FL127" s="345"/>
      <c r="FM127" s="345"/>
      <c r="FN127" s="345"/>
      <c r="FO127" s="345"/>
      <c r="FP127" s="345"/>
      <c r="FQ127" s="345"/>
      <c r="FR127" s="345"/>
      <c r="FS127" s="345"/>
      <c r="FT127" s="345"/>
      <c r="FU127" s="345"/>
      <c r="FV127" s="345"/>
      <c r="FW127" s="345"/>
      <c r="FX127" s="345"/>
      <c r="FY127" s="345"/>
      <c r="FZ127" s="345"/>
      <c r="GA127" s="345"/>
      <c r="GB127" s="345"/>
      <c r="GC127" s="345"/>
      <c r="GD127" s="345"/>
      <c r="GE127" s="345"/>
      <c r="GF127" s="345"/>
      <c r="GG127" s="345"/>
      <c r="GH127" s="345"/>
      <c r="GI127" s="345"/>
      <c r="GJ127" s="345"/>
      <c r="GK127" s="345"/>
      <c r="GL127" s="345"/>
      <c r="GM127" s="345"/>
      <c r="GN127" s="345"/>
      <c r="GO127" s="345"/>
      <c r="GP127" s="345"/>
      <c r="GQ127" s="345"/>
      <c r="GR127" s="345"/>
      <c r="GS127" s="345"/>
      <c r="GT127" s="345"/>
      <c r="GU127" s="345"/>
      <c r="GV127" s="345"/>
      <c r="GW127" s="345"/>
      <c r="GX127" s="345"/>
      <c r="GY127" s="345"/>
      <c r="GZ127" s="345"/>
      <c r="HA127" s="345"/>
      <c r="HB127" s="345"/>
      <c r="HC127" s="345"/>
    </row>
    <row r="128" spans="1:211" s="337" customFormat="1" outlineLevel="2" x14ac:dyDescent="0.2">
      <c r="B128" s="338"/>
      <c r="D128" s="339"/>
      <c r="E128" t="str">
        <f xml:space="preserve"> "Standing charge: " &amp; LOWER( $G$121 )</f>
        <v>Standing charge: meter size 42 mm</v>
      </c>
      <c r="F128" s="337">
        <f>InpS!F76</f>
        <v>0</v>
      </c>
      <c r="G128" s="19">
        <f xml:space="preserve"> MATCH( $G$121, InpS!E$60:E$70, 0 )</f>
        <v>4</v>
      </c>
      <c r="H128" s="163" t="s">
        <v>8</v>
      </c>
      <c r="I128" s="55">
        <f xml:space="preserve"> SUM( K128:CO128 )</f>
        <v>8638.7468081564602</v>
      </c>
      <c r="J128"/>
      <c r="K128" s="83">
        <f xml:space="preserve"> IF( INDEX( InpS!K$60:K$70, $G128, 1 ), INDEX( InpS!K$60:K$70, $G128, 1 ), J128 * ( 1 + K$6 ) )</f>
        <v>29.69</v>
      </c>
      <c r="L128" s="83">
        <f xml:space="preserve"> IF( INDEX( InpS!L$60:L$70, $G128, 1 ), INDEX( InpS!L$60:L$70, $G128, 1 ), K128 * ( 1 + L$6 ) )</f>
        <v>32.979999999999997</v>
      </c>
      <c r="M128" s="83">
        <f xml:space="preserve"> IF( INDEX( InpS!M$60:M$70, $G128, 1 ), INDEX( InpS!M$60:M$70, $G128, 1 ), L128 * ( 1 + M$6 ) )</f>
        <v>36.64</v>
      </c>
      <c r="N128" s="83">
        <f xml:space="preserve"> IF( INDEX( InpS!N$60:N$70, $G128, 1 ), INDEX( InpS!N$60:N$70, $G128, 1 ), M128 * ( 1 + N$6 ) )</f>
        <v>40.700000000000003</v>
      </c>
      <c r="O128" s="83">
        <f xml:space="preserve"> IF( INDEX( InpS!O$60:O$70, $G128, 1 ), INDEX( InpS!O$60:O$70, $G128, 1 ), N128 * ( 1 + O$6 ) )</f>
        <v>45.21</v>
      </c>
      <c r="P128" s="83">
        <f xml:space="preserve"> IF( INDEX( InpS!P$60:P$70, $G128, 1 ), INDEX( InpS!P$60:P$70, $G128, 1 ), O128 * ( 1 + P$6 ) )</f>
        <v>46.01</v>
      </c>
      <c r="Q128" s="83">
        <f xml:space="preserve"> IF( INDEX( InpS!Q$60:Q$70, $G128, 1 ), INDEX( InpS!Q$60:Q$70, $G128, 1 ), P128 * ( 1 + Q$6 ) )</f>
        <v>46.84</v>
      </c>
      <c r="R128" s="83">
        <f xml:space="preserve"> IF( INDEX( InpS!R$60:R$70, $G128, 1 ), INDEX( InpS!R$60:R$70, $G128, 1 ), Q128 * ( 1 + R$6 ) )</f>
        <v>47.73</v>
      </c>
      <c r="S128" s="83">
        <f xml:space="preserve"> IF( INDEX( InpS!S$60:S$70, $G128, 1 ), INDEX( InpS!S$60:S$70, $G128, 1 ), R128 * ( 1 + S$6 ) )</f>
        <v>48.68</v>
      </c>
      <c r="T128" s="83">
        <f xml:space="preserve"> IF( INDEX( InpS!T$60:T$70, $G128, 1 ), INDEX( InpS!T$60:T$70, $G128, 1 ), S128 * ( 1 + T$6 ) )</f>
        <v>49.653444473629385</v>
      </c>
      <c r="U128" s="83">
        <f xml:space="preserve"> IF( INDEX( InpS!U$60:U$70, $G128, 1 ), INDEX( InpS!U$60:U$70, $G128, 1 ), T128 * ( 1 + U$6 ) )</f>
        <v>50.646354726700828</v>
      </c>
      <c r="V128" s="83">
        <f xml:space="preserve"> IF( INDEX( InpS!V$60:V$70, $G128, 1 ), INDEX( InpS!V$60:V$70, $G128, 1 ), U128 * ( 1 + V$6 ) )</f>
        <v>51.659120012612505</v>
      </c>
      <c r="W128" s="83">
        <f xml:space="preserve"> IF( INDEX( InpS!W$60:W$70, $G128, 1 ), INDEX( InpS!W$60:W$70, $G128, 1 ), V128 * ( 1 + W$6 ) )</f>
        <v>52.692137368586927</v>
      </c>
      <c r="X128" s="83">
        <f xml:space="preserve"> IF( INDEX( InpS!X$60:X$70, $G128, 1 ), INDEX( InpS!X$60:X$70, $G128, 1 ), W128 * ( 1 + X$6 ) )</f>
        <v>53.745811771322572</v>
      </c>
      <c r="Y128" s="83">
        <f xml:space="preserve"> IF( INDEX( InpS!Y$60:Y$70, $G128, 1 ), INDEX( InpS!Y$60:Y$70, $G128, 1 ), X128 * ( 1 + Y$6 ) )</f>
        <v>54.820556295758053</v>
      </c>
      <c r="Z128" s="83">
        <f xml:space="preserve"> IF( INDEX( InpS!Z$60:Z$70, $G128, 1 ), INDEX( InpS!Z$60:Z$70, $G128, 1 ), Y128 * ( 1 + Z$6 ) )</f>
        <v>55.916792277011012</v>
      </c>
      <c r="AA128" s="83">
        <f xml:space="preserve"> IF( INDEX( InpS!AA$60:AA$70, $G128, 1 ), INDEX( InpS!AA$60:AA$70, $G128, 1 ), Z128 * ( 1 + AA$6 ) )</f>
        <v>57.034949475555358</v>
      </c>
      <c r="AB128" s="83">
        <f xml:space="preserve"> IF( INDEX( InpS!AB$60:AB$70, $G128, 1 ), INDEX( InpS!AB$60:AB$70, $G128, 1 ), AA128 * ( 1 + AB$6 ) )</f>
        <v>58.175466245701422</v>
      </c>
      <c r="AC128" s="83">
        <f xml:space="preserve"> IF( INDEX( InpS!AC$60:AC$70, $G128, 1 ), INDEX( InpS!AC$60:AC$70, $G128, 1 ), AB128 * ( 1 + AC$6 ) )</f>
        <v>59.338789707445272</v>
      </c>
      <c r="AD128" s="83">
        <f xml:space="preserve"> IF( INDEX( InpS!AD$60:AD$70, $G128, 1 ), INDEX( InpS!AD$60:AD$70, $G128, 1 ), AC128 * ( 1 + AD$6 ) )</f>
        <v>60.52537592175441</v>
      </c>
      <c r="AE128" s="83">
        <f xml:space="preserve"> IF( INDEX( InpS!AE$60:AE$70, $G128, 1 ), INDEX( InpS!AE$60:AE$70, $G128, 1 ), AD128 * ( 1 + AE$6 ) )</f>
        <v>61.735690069358618</v>
      </c>
      <c r="AF128" s="83">
        <f xml:space="preserve"> IF( INDEX( InpS!AF$60:AF$70, $G128, 1 ), INDEX( InpS!AF$60:AF$70, $G128, 1 ), AE128 * ( 1 + AF$6 ) )</f>
        <v>62.970206633116085</v>
      </c>
      <c r="AG128" s="83">
        <f xml:space="preserve"> IF( INDEX( InpS!AG$60:AG$70, $G128, 1 ), INDEX( InpS!AG$60:AG$70, $G128, 1 ), AF128 * ( 1 + AG$6 ) )</f>
        <v>64.229409584026257</v>
      </c>
      <c r="AH128" s="83">
        <f xml:space="preserve"> IF( INDEX( InpS!AH$60:AH$70, $G128, 1 ), INDEX( InpS!AH$60:AH$70, $G128, 1 ), AG128 * ( 1 + AH$6 ) )</f>
        <v>65.513792570962337</v>
      </c>
      <c r="AI128" s="83">
        <f xml:space="preserve"> IF( INDEX( InpS!AI$60:AI$70, $G128, 1 ), INDEX( InpS!AI$60:AI$70, $G128, 1 ), AH128 * ( 1 + AI$6 ) )</f>
        <v>66.823859114197859</v>
      </c>
      <c r="AJ128" s="83">
        <f xml:space="preserve"> IF( INDEX( InpS!AJ$60:AJ$70, $G128, 1 ), INDEX( InpS!AJ$60:AJ$70, $G128, 1 ), AI128 * ( 1 + AJ$6 ) )</f>
        <v>68.16012280280313</v>
      </c>
      <c r="AK128" s="83">
        <f xml:space="preserve"> IF( INDEX( InpS!AK$60:AK$70, $G128, 1 ), INDEX( InpS!AK$60:AK$70, $G128, 1 ), AJ128 * ( 1 + AK$6 ) )</f>
        <v>69.523107495989009</v>
      </c>
      <c r="AL128" s="83">
        <f xml:space="preserve"> IF( INDEX( InpS!AL$60:AL$70, $G128, 1 ), INDEX( InpS!AL$60:AL$70, $G128, 1 ), AK128 * ( 1 + AL$6 ) )</f>
        <v>70.913347528476933</v>
      </c>
      <c r="AM128" s="83">
        <f xml:space="preserve"> IF( INDEX( InpS!AM$60:AM$70, $G128, 1 ), INDEX( InpS!AM$60:AM$70, $G128, 1 ), AL128 * ( 1 + AM$6 ) )</f>
        <v>72.331387919975612</v>
      </c>
      <c r="AN128" s="83">
        <f xml:space="preserve"> IF( INDEX( InpS!AN$60:AN$70, $G128, 1 ), INDEX( InpS!AN$60:AN$70, $G128, 1 ), AM128 * ( 1 + AN$6 ) )</f>
        <v>73.777784588846671</v>
      </c>
      <c r="AO128" s="83">
        <f xml:space="preserve"> IF( INDEX( InpS!AO$60:AO$70, $G128, 1 ), INDEX( InpS!AO$60:AO$70, $G128, 1 ), AN128 * ( 1 + AO$6 ) )</f>
        <v>75.253104570042893</v>
      </c>
      <c r="AP128" s="83">
        <f xml:space="preserve"> IF( INDEX( InpS!AP$60:AP$70, $G128, 1 ), INDEX( InpS!AP$60:AP$70, $G128, 1 ), AO128 * ( 1 + AP$6 ) )</f>
        <v>76.75792623740449</v>
      </c>
      <c r="AQ128" s="83">
        <f xml:space="preserve"> IF( INDEX( InpS!AQ$60:AQ$70, $G128, 1 ), INDEX( InpS!AQ$60:AQ$70, $G128, 1 ), AP128 * ( 1 + AQ$6 ) )</f>
        <v>78.292839530400656</v>
      </c>
      <c r="AR128" s="83">
        <f xml:space="preserve"> IF( INDEX( InpS!AR$60:AR$70, $G128, 1 ), INDEX( InpS!AR$60:AR$70, $G128, 1 ), AQ128 * ( 1 + AR$6 ) )</f>
        <v>79.858446185405185</v>
      </c>
      <c r="AS128" s="83">
        <f xml:space="preserve"> IF( INDEX( InpS!AS$60:AS$70, $G128, 1 ), INDEX( InpS!AS$60:AS$70, $G128, 1 ), AR128 * ( 1 + AS$6 ) )</f>
        <v>81.455359971596891</v>
      </c>
      <c r="AT128" s="83">
        <f xml:space="preserve"> IF( INDEX( InpS!AT$60:AT$70, $G128, 1 ), INDEX( InpS!AT$60:AT$70, $G128, 1 ), AS128 * ( 1 + AT$6 ) )</f>
        <v>83.084206931577228</v>
      </c>
      <c r="AU128" s="83">
        <f xml:space="preserve"> IF( INDEX( InpS!AU$60:AU$70, $G128, 1 ), INDEX( InpS!AU$60:AU$70, $G128, 1 ), AT128 * ( 1 + AU$6 ) )</f>
        <v>84.74562562679958</v>
      </c>
      <c r="AV128" s="83">
        <f xml:space="preserve"> IF( INDEX( InpS!AV$60:AV$70, $G128, 1 ), INDEX( InpS!AV$60:AV$70, $G128, 1 ), AU128 * ( 1 + AV$6 ) )</f>
        <v>86.440267387906246</v>
      </c>
      <c r="AW128" s="83">
        <f xml:space="preserve"> IF( INDEX( InpS!AW$60:AW$70, $G128, 1 ), INDEX( InpS!AW$60:AW$70, $G128, 1 ), AV128 * ( 1 + AW$6 ) )</f>
        <v>88.168796570071478</v>
      </c>
      <c r="AX128" s="83">
        <f xml:space="preserve"> IF( INDEX( InpS!AX$60:AX$70, $G128, 1 ), INDEX( InpS!AX$60:AX$70, $G128, 1 ), AW128 * ( 1 + AX$6 ) )</f>
        <v>89.93189081345048</v>
      </c>
      <c r="AY128" s="83">
        <f xml:space="preserve"> IF( INDEX( InpS!AY$60:AY$70, $G128, 1 ), INDEX( InpS!AY$60:AY$70, $G128, 1 ), AX128 * ( 1 + AY$6 ) )</f>
        <v>91.730241308836568</v>
      </c>
      <c r="AZ128" s="83">
        <f xml:space="preserve"> IF( INDEX( InpS!AZ$60:AZ$70, $G128, 1 ), INDEX( InpS!AZ$60:AZ$70, $G128, 1 ), AY128 * ( 1 + AZ$6 ) )</f>
        <v>93.564553068630673</v>
      </c>
      <c r="BA128" s="83">
        <f xml:space="preserve"> IF( INDEX( InpS!BA$60:BA$70, $G128, 1 ), INDEX( InpS!BA$60:BA$70, $G128, 1 ), AZ128 * ( 1 + BA$6 ) )</f>
        <v>95.43554520322931</v>
      </c>
      <c r="BB128" s="83">
        <f xml:space="preserve"> IF( INDEX( InpS!BB$60:BB$70, $G128, 1 ), INDEX( InpS!BB$60:BB$70, $G128, 1 ), BA128 * ( 1 + BB$6 ) )</f>
        <v>97.343951202939479</v>
      </c>
      <c r="BC128" s="83">
        <f xml:space="preserve"> IF( INDEX( InpS!BC$60:BC$70, $G128, 1 ), INDEX( InpS!BC$60:BC$70, $G128, 1 ), BB128 * ( 1 + BC$6 ) )</f>
        <v>99.290519225530886</v>
      </c>
      <c r="BD128" s="83">
        <f xml:space="preserve"> IF( INDEX( InpS!BD$60:BD$70, $G128, 1 ), INDEX( InpS!BD$60:BD$70, $G128, 1 ), BC128 * ( 1 + BD$6 ) )</f>
        <v>101.27601238953838</v>
      </c>
      <c r="BE128" s="83">
        <f xml:space="preserve"> IF( INDEX( InpS!BE$60:BE$70, $G128, 1 ), INDEX( InpS!BE$60:BE$70, $G128, 1 ), BD128 * ( 1 + BE$6 ) )</f>
        <v>103.30120907342945</v>
      </c>
      <c r="BF128" s="83">
        <f xml:space="preserve"> IF( INDEX( InpS!BF$60:BF$70, $G128, 1 ), INDEX( InpS!BF$60:BF$70, $G128, 1 ), BE128 * ( 1 + BF$6 ) )</f>
        <v>105.36690322075408</v>
      </c>
      <c r="BG128" s="83">
        <f xml:space="preserve"> IF( INDEX( InpS!BG$60:BG$70, $G128, 1 ), INDEX( InpS!BG$60:BG$70, $G128, 1 ), BF128 * ( 1 + BG$6 ) )</f>
        <v>107.47390465139675</v>
      </c>
      <c r="BH128" s="83">
        <f xml:space="preserve"> IF( INDEX( InpS!BH$60:BH$70, $G128, 1 ), INDEX( InpS!BH$60:BH$70, $G128, 1 ), BG128 * ( 1 + BH$6 ) )</f>
        <v>109.62303937905233</v>
      </c>
      <c r="BI128" s="83">
        <f xml:space="preserve"> IF( INDEX( InpS!BI$60:BI$70, $G128, 1 ), INDEX( InpS!BI$60:BI$70, $G128, 1 ), BH128 * ( 1 + BI$6 ) )</f>
        <v>111.81514993505058</v>
      </c>
      <c r="BJ128" s="83">
        <f xml:space="preserve"> IF( INDEX( InpS!BJ$60:BJ$70, $G128, 1 ), INDEX( InpS!BJ$60:BJ$70, $G128, 1 ), BI128 * ( 1 + BJ$6 ) )</f>
        <v>114.05109569865608</v>
      </c>
      <c r="BK128" s="83">
        <f xml:space="preserve"> IF( INDEX( InpS!BK$60:BK$70, $G128, 1 ), INDEX( InpS!BK$60:BK$70, $G128, 1 ), BJ128 * ( 1 + BK$6 ) )</f>
        <v>116.3317532339731</v>
      </c>
      <c r="BL128" s="83">
        <f xml:space="preserve"> IF( INDEX( InpS!BL$60:BL$70, $G128, 1 ), INDEX( InpS!BL$60:BL$70, $G128, 1 ), BK128 * ( 1 + BL$6 ) )</f>
        <v>118.65801663358749</v>
      </c>
      <c r="BM128" s="83">
        <f xml:space="preserve"> IF( INDEX( InpS!BM$60:BM$70, $G128, 1 ), INDEX( InpS!BM$60:BM$70, $G128, 1 ), BL128 * ( 1 + BM$6 ) )</f>
        <v>121.03079786908029</v>
      </c>
      <c r="BN128" s="83">
        <f xml:space="preserve"> IF( INDEX( InpS!BN$60:BN$70, $G128, 1 ), INDEX( InpS!BN$60:BN$70, $G128, 1 ), BM128 * ( 1 + BN$6 ) )</f>
        <v>123.45102714855052</v>
      </c>
      <c r="BO128" s="83">
        <f xml:space="preserve"> IF( INDEX( InpS!BO$60:BO$70, $G128, 1 ), INDEX( InpS!BO$60:BO$70, $G128, 1 ), BN128 * ( 1 + BO$6 ) )</f>
        <v>125.91965328128732</v>
      </c>
      <c r="BP128" s="83">
        <f xml:space="preserve"> IF( INDEX( InpS!BP$60:BP$70, $G128, 1 ), INDEX( InpS!BP$60:BP$70, $G128, 1 ), BO128 * ( 1 + BP$6 ) )</f>
        <v>128.43764404973427</v>
      </c>
      <c r="BQ128" s="83">
        <f xml:space="preserve"> IF( INDEX( InpS!BQ$60:BQ$70, $G128, 1 ), INDEX( InpS!BQ$60:BQ$70, $G128, 1 ), BP128 * ( 1 + BQ$6 ) )</f>
        <v>131.00598658889186</v>
      </c>
      <c r="BR128" s="83">
        <f xml:space="preserve"> IF( INDEX( InpS!BR$60:BR$70, $G128, 1 ), INDEX( InpS!BR$60:BR$70, $G128, 1 ), BQ128 * ( 1 + BR$6 ) )</f>
        <v>133.62568777330685</v>
      </c>
      <c r="BS128" s="83">
        <f xml:space="preserve"> IF( INDEX( InpS!BS$60:BS$70, $G128, 1 ), INDEX( InpS!BS$60:BS$70, $G128, 1 ), BR128 * ( 1 + BS$6 ) )</f>
        <v>136.29777461180009</v>
      </c>
      <c r="BT128" s="83">
        <f xml:space="preserve"> IF( INDEX( InpS!BT$60:BT$70, $G128, 1 ), INDEX( InpS!BT$60:BT$70, $G128, 1 ), BS128 * ( 1 + BT$6 ) )</f>
        <v>139.02329465008768</v>
      </c>
      <c r="BU128" s="83">
        <f xml:space="preserve"> IF( INDEX( InpS!BU$60:BU$70, $G128, 1 ), INDEX( InpS!BU$60:BU$70, $G128, 1 ), BT128 * ( 1 + BU$6 ) )</f>
        <v>141.80331638145327</v>
      </c>
      <c r="BV128" s="83">
        <f xml:space="preserve"> IF( INDEX( InpS!BV$60:BV$70, $G128, 1 ), INDEX( InpS!BV$60:BV$70, $G128, 1 ), BU128 * ( 1 + BV$6 ) )</f>
        <v>144.6389296656325</v>
      </c>
      <c r="BW128" s="83">
        <f xml:space="preserve"> IF( INDEX( InpS!BW$60:BW$70, $G128, 1 ), INDEX( InpS!BW$60:BW$70, $G128, 1 ), BV128 * ( 1 + BW$6 ) )</f>
        <v>147.53124615607373</v>
      </c>
      <c r="BX128" s="83">
        <f xml:space="preserve"> IF( INDEX( InpS!BX$60:BX$70, $G128, 1 ), INDEX( InpS!BX$60:BX$70, $G128, 1 ), BW128 * ( 1 + BX$6 ) )</f>
        <v>150.48139973574271</v>
      </c>
      <c r="BY128" s="83">
        <f xml:space="preserve"> IF( INDEX( InpS!BY$60:BY$70, $G128, 1 ), INDEX( InpS!BY$60:BY$70, $G128, 1 ), BX128 * ( 1 + BY$6 ) )</f>
        <v>153.49054696164191</v>
      </c>
      <c r="BZ128" s="83">
        <f xml:space="preserve"> IF( INDEX( InpS!BZ$60:BZ$70, $G128, 1 ), INDEX( InpS!BZ$60:BZ$70, $G128, 1 ), BY128 * ( 1 + BZ$6 ) )</f>
        <v>156.55986751821877</v>
      </c>
      <c r="CA128" s="83">
        <f xml:space="preserve"> IF( INDEX( InpS!CA$60:CA$70, $G128, 1 ), INDEX( InpS!CA$60:CA$70, $G128, 1 ), BZ128 * ( 1 + CA$6 ) )</f>
        <v>159.69056467984075</v>
      </c>
      <c r="CB128" s="83">
        <f xml:space="preserve"> IF( INDEX( InpS!CB$60:CB$70, $G128, 1 ), INDEX( InpS!CB$60:CB$70, $G128, 1 ), CA128 * ( 1 + CB$6 ) )</f>
        <v>162.88386578251837</v>
      </c>
      <c r="CC128" s="83">
        <f xml:space="preserve"> IF( INDEX( InpS!CC$60:CC$70, $G128, 1 ), INDEX( InpS!CC$60:CC$70, $G128, 1 ), CB128 * ( 1 + CC$6 ) )</f>
        <v>166.14102270506115</v>
      </c>
      <c r="CD128" s="83">
        <f xml:space="preserve"> IF( INDEX( InpS!CD$60:CD$70, $G128, 1 ), INDEX( InpS!CD$60:CD$70, $G128, 1 ), CC128 * ( 1 + CD$6 ) )</f>
        <v>169.46331235985522</v>
      </c>
      <c r="CE128" s="83">
        <f xml:space="preserve"> IF( INDEX( InpS!CE$60:CE$70, $G128, 1 ), INDEX( InpS!CE$60:CE$70, $G128, 1 ), CD128 * ( 1 + CE$6 ) )</f>
        <v>172.85203719345486</v>
      </c>
      <c r="CF128" s="83">
        <f xml:space="preserve"> IF( INDEX( InpS!CF$60:CF$70, $G128, 1 ), INDEX( InpS!CF$60:CF$70, $G128, 1 ), CE128 * ( 1 + CF$6 ) )</f>
        <v>176.30852569718431</v>
      </c>
      <c r="CG128" s="83">
        <f xml:space="preserve"> IF( INDEX( InpS!CG$60:CG$70, $G128, 1 ), INDEX( InpS!CG$60:CG$70, $G128, 1 ), CF128 * ( 1 + CG$6 ) )</f>
        <v>179.8341329279499</v>
      </c>
      <c r="CH128" s="83">
        <f xml:space="preserve"> IF( INDEX( InpS!CH$60:CH$70, $G128, 1 ), INDEX( InpS!CH$60:CH$70, $G128, 1 ), CG128 * ( 1 + CH$6 ) )</f>
        <v>183.43024103946684</v>
      </c>
      <c r="CI128" s="83">
        <f xml:space="preserve"> IF( INDEX( InpS!CI$60:CI$70, $G128, 1 ), INDEX( InpS!CI$60:CI$70, $G128, 1 ), CH128 * ( 1 + CI$6 ) )</f>
        <v>187.09825982410888</v>
      </c>
      <c r="CJ128" s="83">
        <f xml:space="preserve"> IF( INDEX( InpS!CJ$60:CJ$70, $G128, 1 ), INDEX( InpS!CJ$60:CJ$70, $G128, 1 ), CI128 * ( 1 + CJ$6 ) )</f>
        <v>190.83962726559312</v>
      </c>
      <c r="CK128" s="83">
        <f xml:space="preserve"> IF( INDEX( InpS!CK$60:CK$70, $G128, 1 ), INDEX( InpS!CK$60:CK$70, $G128, 1 ), CJ128 * ( 1 + CK$6 ) )</f>
        <v>194.65581010271686</v>
      </c>
      <c r="CL128" s="83">
        <f xml:space="preserve"> IF( INDEX( InpS!CL$60:CL$70, $G128, 1 ), INDEX( InpS!CL$60:CL$70, $G128, 1 ), CK128 * ( 1 + CL$6 ) )</f>
        <v>198.54830440436723</v>
      </c>
      <c r="CM128" s="83">
        <f xml:space="preserve"> IF( INDEX( InpS!CM$60:CM$70, $G128, 1 ), INDEX( InpS!CM$60:CM$70, $G128, 1 ), CL128 * ( 1 + CM$6 ) )</f>
        <v>202.51863615602943</v>
      </c>
      <c r="CN128" s="83">
        <f xml:space="preserve"> IF( INDEX( InpS!CN$60:CN$70, $G128, 1 ), INDEX( InpS!CN$60:CN$70, $G128, 1 ), CM128 * ( 1 + CN$6 ) )</f>
        <v>206.568361858023</v>
      </c>
      <c r="CO128" s="83">
        <f xml:space="preserve"> IF( INDEX( InpS!CO$60:CO$70, $G128, 1 ), INDEX( InpS!CO$60:CO$70, $G128, 1 ), CN128 * ( 1 + CO$6 ) )</f>
        <v>210.69906913570105</v>
      </c>
    </row>
    <row r="129" spans="1:211" s="337" customFormat="1" outlineLevel="2" x14ac:dyDescent="0.2">
      <c r="B129" s="338"/>
      <c r="D129" s="339"/>
      <c r="E129" s="337" t="str">
        <f>InpS!E80</f>
        <v>Water: Intermediate fixed charge</v>
      </c>
      <c r="F129" s="337">
        <f>InpS!F80</f>
        <v>0</v>
      </c>
      <c r="G129" s="340"/>
      <c r="H129" s="342" t="str">
        <f>InpS!H80</f>
        <v>£</v>
      </c>
      <c r="J129" s="337">
        <f>InpS!J80</f>
        <v>0</v>
      </c>
      <c r="K129" s="343">
        <f xml:space="preserve"> IF( InpS!K80, InpS!K80, J129 * ( 1 + K$6 ) )</f>
        <v>3080.89</v>
      </c>
      <c r="L129" s="343">
        <f xml:space="preserve"> IF( InpS!L80, InpS!L80, K129 * ( 1 + L$6 ) )</f>
        <v>3479</v>
      </c>
      <c r="M129" s="343">
        <f xml:space="preserve"> IF( InpS!M80, InpS!M80, L129 * ( 1 + M$6 ) )</f>
        <v>3744</v>
      </c>
      <c r="N129" s="343">
        <f xml:space="preserve"> IF( InpS!N80, InpS!N80, M129 * ( 1 + N$6 ) )</f>
        <v>4271</v>
      </c>
      <c r="O129" s="343">
        <f xml:space="preserve"> IF( InpS!O80, InpS!O80, N129 * ( 1 + O$6 ) )</f>
        <v>4242</v>
      </c>
      <c r="P129" s="343">
        <f xml:space="preserve"> IF( InpS!P80, InpS!P80, O129 * ( 1 + P$6 ) )</f>
        <v>4308</v>
      </c>
      <c r="Q129" s="343">
        <f xml:space="preserve"> IF( InpS!Q80, InpS!Q80, P129 * ( 1 + Q$6 ) )</f>
        <v>4609</v>
      </c>
      <c r="R129" s="343">
        <f xml:space="preserve"> IF( InpS!R80, InpS!R80, Q129 * ( 1 + R$6 ) )</f>
        <v>5046</v>
      </c>
      <c r="S129" s="343">
        <f xml:space="preserve"> IF( InpS!S80, InpS!S80, R129 * ( 1 + S$6 ) )</f>
        <v>5297</v>
      </c>
      <c r="T129" s="343">
        <f xml:space="preserve"> IF( InpS!T80, InpS!T80, S129 * ( 1 + T$6 ) )</f>
        <v>5402.923076762836</v>
      </c>
      <c r="U129" s="343">
        <f xml:space="preserve"> IF( InpS!U80, InpS!U80, T129 * ( 1 + U$6 ) )</f>
        <v>5510.9642766502529</v>
      </c>
      <c r="V129" s="343">
        <f xml:space="preserve"> IF( InpS!V80, InpS!V80, U129 * ( 1 + V$6 ) )</f>
        <v>5621.1659553576101</v>
      </c>
      <c r="W129" s="343">
        <f xml:space="preserve"> IF( InpS!W80, InpS!W80, V129 * ( 1 + W$6 ) )</f>
        <v>5733.5713155588528</v>
      </c>
      <c r="X129" s="343">
        <f xml:space="preserve"> IF( InpS!X80, InpS!X80, W129 * ( 1 + X$6 ) )</f>
        <v>5848.2244238433786</v>
      </c>
      <c r="Y129" s="343">
        <f xml:space="preserve"> IF( InpS!Y80, InpS!Y80, X129 * ( 1 + Y$6 ) )</f>
        <v>5965.1702279915862</v>
      </c>
      <c r="Z129" s="343">
        <f xml:space="preserve"> IF( InpS!Z80, InpS!Z80, Y129 * ( 1 + Z$6 ) )</f>
        <v>6084.4545745958785</v>
      </c>
      <c r="AA129" s="343">
        <f xml:space="preserve"> IF( InpS!AA80, InpS!AA80, Z129 * ( 1 + AA$6 ) )</f>
        <v>6206.1242270340335</v>
      </c>
      <c r="AB129" s="343">
        <f xml:space="preserve"> IF( InpS!AB80, InpS!AB80, AA129 * ( 1 + AB$6 ) )</f>
        <v>6330.2268838019818</v>
      </c>
      <c r="AC129" s="343">
        <f xml:space="preserve"> IF( InpS!AC80, InpS!AC80, AB129 * ( 1 + AC$6 ) )</f>
        <v>6456.811197213181</v>
      </c>
      <c r="AD129" s="343">
        <f xml:space="preserve"> IF( InpS!AD80, InpS!AD80, AC129 * ( 1 + AD$6 ) )</f>
        <v>6585.9267924719215</v>
      </c>
      <c r="AE129" s="343">
        <f xml:space="preserve"> IF( InpS!AE80, InpS!AE80, AD129 * ( 1 + AE$6 ) )</f>
        <v>6717.6242871280328</v>
      </c>
      <c r="AF129" s="343">
        <f xml:space="preserve"> IF( InpS!AF80, InpS!AF80, AE129 * ( 1 + AF$6 ) )</f>
        <v>6851.9553109206236</v>
      </c>
      <c r="AG129" s="343">
        <f xml:space="preserve"> IF( InpS!AG80, InpS!AG80, AF129 * ( 1 + AG$6 ) )</f>
        <v>6988.9725260186351</v>
      </c>
      <c r="AH129" s="343">
        <f xml:space="preserve"> IF( InpS!AH80, InpS!AH80, AG129 * ( 1 + AH$6 ) )</f>
        <v>7128.7296476661377</v>
      </c>
      <c r="AI129" s="343">
        <f xml:space="preserve"> IF( InpS!AI80, InpS!AI80, AH129 * ( 1 + AI$6 ) )</f>
        <v>7271.2814652404713</v>
      </c>
      <c r="AJ129" s="343">
        <f xml:space="preserve"> IF( InpS!AJ80, InpS!AJ80, AI129 * ( 1 + AJ$6 ) )</f>
        <v>7416.6838637314759</v>
      </c>
      <c r="AK129" s="343">
        <f xml:space="preserve"> IF( InpS!AK80, InpS!AK80, AJ129 * ( 1 + AK$6 ) )</f>
        <v>7564.9938456502441</v>
      </c>
      <c r="AL129" s="343">
        <f xml:space="preserve"> IF( InpS!AL80, InpS!AL80, AK129 * ( 1 + AL$6 ) )</f>
        <v>7716.2695533759743</v>
      </c>
      <c r="AM129" s="343">
        <f xml:space="preserve"> IF( InpS!AM80, InpS!AM80, AL129 * ( 1 + AM$6 ) )</f>
        <v>7870.5702919496907</v>
      </c>
      <c r="AN129" s="343">
        <f xml:space="preserve"> IF( InpS!AN80, InpS!AN80, AM129 * ( 1 + AN$6 ) )</f>
        <v>8027.956552323767</v>
      </c>
      <c r="AO129" s="343">
        <f xml:space="preserve"> IF( InpS!AO80, InpS!AO80, AN129 * ( 1 + AO$6 ) )</f>
        <v>8188.4900350763628</v>
      </c>
      <c r="AP129" s="343">
        <f xml:space="preserve"> IF( InpS!AP80, InpS!AP80, AO129 * ( 1 + AP$6 ) )</f>
        <v>8352.2336746000765</v>
      </c>
      <c r="AQ129" s="343">
        <f xml:space="preserve"> IF( InpS!AQ80, InpS!AQ80, AP129 * ( 1 + AQ$6 ) )</f>
        <v>8519.2516637742901</v>
      </c>
      <c r="AR129" s="343">
        <f xml:space="preserve"> IF( InpS!AR80, InpS!AR80, AQ129 * ( 1 + AR$6 ) )</f>
        <v>8689.6094791308842</v>
      </c>
      <c r="AS129" s="343">
        <f xml:space="preserve"> IF( InpS!AS80, InpS!AS80, AR129 * ( 1 + AS$6 ) )</f>
        <v>8863.3739065231912</v>
      </c>
      <c r="AT129" s="343">
        <f xml:space="preserve"> IF( InpS!AT80, InpS!AT80, AS129 * ( 1 + AT$6 ) )</f>
        <v>9040.6130673082334</v>
      </c>
      <c r="AU129" s="343">
        <f xml:space="preserve"> IF( InpS!AU80, InpS!AU80, AT129 * ( 1 + AU$6 ) )</f>
        <v>9221.3964450525382</v>
      </c>
      <c r="AV129" s="343">
        <f xml:space="preserve"> IF( InpS!AV80, InpS!AV80, AU129 * ( 1 + AV$6 ) )</f>
        <v>9405.7949127719712</v>
      </c>
      <c r="AW129" s="343">
        <f xml:space="preserve"> IF( InpS!AW80, InpS!AW80, AV129 * ( 1 + AW$6 ) )</f>
        <v>9593.8807607162853</v>
      </c>
      <c r="AX129" s="343">
        <f xml:space="preserve"> IF( InpS!AX80, InpS!AX80, AW129 * ( 1 + AX$6 ) )</f>
        <v>9785.7277247092716</v>
      </c>
      <c r="AY129" s="343">
        <f xml:space="preserve"> IF( InpS!AY80, InpS!AY80, AX129 * ( 1 + AY$6 ) )</f>
        <v>9981.4110150556171</v>
      </c>
      <c r="AZ129" s="343">
        <f xml:space="preserve"> IF( InpS!AZ80, InpS!AZ80, AY129 * ( 1 + AZ$6 ) )</f>
        <v>10181.007346025817</v>
      </c>
      <c r="BA129" s="343">
        <f xml:space="preserve"> IF( InpS!BA80, InpS!BA80, AZ129 * ( 1 + BA$6 ) )</f>
        <v>10384.594965930686</v>
      </c>
      <c r="BB129" s="343">
        <f xml:space="preserve"> IF( InpS!BB80, InpS!BB80, BA129 * ( 1 + BB$6 ) )</f>
        <v>10592.253687797258</v>
      </c>
      <c r="BC129" s="343">
        <f xml:space="preserve"> IF( InpS!BC80, InpS!BC80, BB129 * ( 1 + BC$6 ) )</f>
        <v>10804.064920658118</v>
      </c>
      <c r="BD129" s="343">
        <f xml:space="preserve"> IF( InpS!BD80, InpS!BD80, BC129 * ( 1 + BD$6 ) )</f>
        <v>11020.111701466412</v>
      </c>
      <c r="BE129" s="343">
        <f xml:space="preserve"> IF( InpS!BE80, InpS!BE80, BD129 * ( 1 + BE$6 ) )</f>
        <v>11240.478727649053</v>
      </c>
      <c r="BF129" s="343">
        <f xml:space="preserve"> IF( InpS!BF80, InpS!BF80, BE129 * ( 1 + BF$6 ) )</f>
        <v>11465.252390310898</v>
      </c>
      <c r="BG129" s="343">
        <f xml:space="preserve"> IF( InpS!BG80, InpS!BG80, BF129 * ( 1 + BG$6 ) )</f>
        <v>11694.52080810289</v>
      </c>
      <c r="BH129" s="343">
        <f xml:space="preserve"> IF( InpS!BH80, InpS!BH80, BG129 * ( 1 + BH$6 ) )</f>
        <v>11928.373861767468</v>
      </c>
      <c r="BI129" s="343">
        <f xml:space="preserve"> IF( InpS!BI80, InpS!BI80, BH129 * ( 1 + BI$6 ) )</f>
        <v>12166.903229374755</v>
      </c>
      <c r="BJ129" s="343">
        <f xml:space="preserve"> IF( InpS!BJ80, InpS!BJ80, BI129 * ( 1 + BJ$6 ) )</f>
        <v>12410.202422263383</v>
      </c>
      <c r="BK129" s="343">
        <f xml:space="preserve"> IF( InpS!BK80, InpS!BK80, BJ129 * ( 1 + BK$6 ) )</f>
        <v>12658.366821699994</v>
      </c>
      <c r="BL129" s="343">
        <f xml:space="preserve"> IF( InpS!BL80, InpS!BL80, BK129 * ( 1 + BL$6 ) )</f>
        <v>12911.49371627184</v>
      </c>
      <c r="BM129" s="343">
        <f xml:space="preserve"> IF( InpS!BM80, InpS!BM80, BL129 * ( 1 + BM$6 ) )</f>
        <v>13169.682340027084</v>
      </c>
      <c r="BN129" s="343">
        <f xml:space="preserve"> IF( InpS!BN80, InpS!BN80, BM129 * ( 1 + BN$6 ) )</f>
        <v>13433.033911377821</v>
      </c>
      <c r="BO129" s="343">
        <f xml:space="preserve"> IF( InpS!BO80, InpS!BO80, BN129 * ( 1 + BO$6 ) )</f>
        <v>13701.651672781001</v>
      </c>
      <c r="BP129" s="343">
        <f xml:space="preserve"> IF( InpS!BP80, InpS!BP80, BO129 * ( 1 + BP$6 ) )</f>
        <v>13975.640931212873</v>
      </c>
      <c r="BQ129" s="343">
        <f xml:space="preserve"> IF( InpS!BQ80, InpS!BQ80, BP129 * ( 1 + BQ$6 ) )</f>
        <v>14255.109099452762</v>
      </c>
      <c r="BR129" s="343">
        <f xml:space="preserve"> IF( InpS!BR80, InpS!BR80, BQ129 * ( 1 + BR$6 ) )</f>
        <v>14540.165738192414</v>
      </c>
      <c r="BS129" s="343">
        <f xml:space="preserve"> IF( InpS!BS80, InpS!BS80, BR129 * ( 1 + BS$6 ) )</f>
        <v>14830.922598987376</v>
      </c>
      <c r="BT129" s="343">
        <f xml:space="preserve"> IF( InpS!BT80, InpS!BT80, BS129 * ( 1 + BT$6 ) )</f>
        <v>15127.493668067273</v>
      </c>
      <c r="BU129" s="343">
        <f xml:space="preserve"> IF( InpS!BU80, InpS!BU80, BT129 * ( 1 + BU$6 ) )</f>
        <v>15429.995211022153</v>
      </c>
      <c r="BV129" s="19">
        <f xml:space="preserve"> IF( InpS!BV80, InpS!BV80, BU129 * ( 1 + BV$6 ) )</f>
        <v>15738.545818382412</v>
      </c>
      <c r="BW129" s="19">
        <f xml:space="preserve"> IF( InpS!BW80, InpS!BW80, BV129 * ( 1 + BW$6 ) )</f>
        <v>16053.266452110169</v>
      </c>
      <c r="BX129" s="19">
        <f xml:space="preserve"> IF( InpS!BX80, InpS!BX80, BW129 * ( 1 + BX$6 ) )</f>
        <v>16374.280493020329</v>
      </c>
      <c r="BY129" s="19">
        <f xml:space="preserve"> IF( InpS!BY80, InpS!BY80, BX129 * ( 1 + BY$6 ) )</f>
        <v>16701.713789149911</v>
      </c>
      <c r="BZ129" s="19">
        <f xml:space="preserve"> IF( InpS!BZ80, InpS!BZ80, BY129 * ( 1 + BZ$6 ) )</f>
        <v>17035.694705094604</v>
      </c>
      <c r="CA129" s="19">
        <f xml:space="preserve"> IF( InpS!CA80, InpS!CA80, BZ129 * ( 1 + CA$6 ) )</f>
        <v>17376.354172331903</v>
      </c>
      <c r="CB129" s="19">
        <f xml:space="preserve"> IF( InpS!CB80, InpS!CB80, CA129 * ( 1 + CB$6 ) )</f>
        <v>17723.825740550543</v>
      </c>
      <c r="CC129" s="19">
        <f xml:space="preserve"> IF( InpS!CC80, InpS!CC80, CB129 * ( 1 + CC$6 ) )</f>
        <v>18078.24563000636</v>
      </c>
      <c r="CD129" s="19">
        <f xml:space="preserve"> IF( InpS!CD80, InpS!CD80, CC129 * ( 1 + CD$6 ) )</f>
        <v>18439.752784925102</v>
      </c>
      <c r="CE129" s="19">
        <f xml:space="preserve"> IF( InpS!CE80, InpS!CE80, CD129 * ( 1 + CE$6 ) )</f>
        <v>18808.488927973118</v>
      </c>
      <c r="CF129" s="19">
        <f xml:space="preserve"> IF( InpS!CF80, InpS!CF80, CE129 * ( 1 + CF$6 ) )</f>
        <v>19184.598615817304</v>
      </c>
      <c r="CG129" s="19">
        <f xml:space="preserve"> IF( InpS!CG80, InpS!CG80, CF129 * ( 1 + CG$6 ) )</f>
        <v>19568.229295796049</v>
      </c>
      <c r="CH129" s="19">
        <f xml:space="preserve"> IF( InpS!CH80, InpS!CH80, CG129 * ( 1 + CH$6 ) )</f>
        <v>19959.531363723436</v>
      </c>
      <c r="CI129" s="19">
        <f xml:space="preserve"> IF( InpS!CI80, InpS!CI80, CH129 * ( 1 + CI$6 ) )</f>
        <v>20358.658222849339</v>
      </c>
      <c r="CJ129" s="19">
        <f xml:space="preserve"> IF( InpS!CJ80, InpS!CJ80, CI129 * ( 1 + CJ$6 ) )</f>
        <v>20765.766343998519</v>
      </c>
      <c r="CK129" s="19">
        <f xml:space="preserve"> IF( InpS!CK80, InpS!CK80, CJ129 * ( 1 + CK$6 ) )</f>
        <v>21181.015326912333</v>
      </c>
      <c r="CL129" s="19">
        <f xml:space="preserve"> IF( InpS!CL80, InpS!CL80, CK129 * ( 1 + CL$6 ) )</f>
        <v>21604.567962817058</v>
      </c>
      <c r="CM129" s="19">
        <f xml:space="preserve"> IF( InpS!CM80, InpS!CM80, CL129 * ( 1 + CM$6 ) )</f>
        <v>22036.590298243409</v>
      </c>
      <c r="CN129" s="19">
        <f xml:space="preserve"> IF( InpS!CN80, InpS!CN80, CM129 * ( 1 + CN$6 ) )</f>
        <v>22477.251700122208</v>
      </c>
      <c r="CO129" s="19">
        <f xml:space="preserve"> IF( InpS!CO80, InpS!CO80, CN129 * ( 1 + CO$6 ) )</f>
        <v>22926.724922181795</v>
      </c>
    </row>
    <row r="130" spans="1:211" s="333" customFormat="1" outlineLevel="2" x14ac:dyDescent="0.2">
      <c r="B130" s="334"/>
      <c r="D130" s="335"/>
      <c r="E130" s="333" t="str">
        <f>InpS!E81</f>
        <v>Water: Intermediate peak rate</v>
      </c>
      <c r="F130" s="333">
        <f>InpS!F81</f>
        <v>0</v>
      </c>
      <c r="G130" s="336"/>
      <c r="H130" s="341" t="str">
        <f>InpS!H81</f>
        <v>£/m3</v>
      </c>
      <c r="J130" s="333">
        <f>InpS!J81</f>
        <v>0</v>
      </c>
      <c r="K130" s="253">
        <f xml:space="preserve"> IF( InpS!K81, InpS!K81, J130 * ( 1 + K$6 ) )</f>
        <v>1.2968</v>
      </c>
      <c r="L130" s="253">
        <f xml:space="preserve"> IF( InpS!L81, InpS!L81, K130 * ( 1 + L$6 ) )</f>
        <v>1.2514000000000001</v>
      </c>
      <c r="M130" s="253">
        <f xml:space="preserve"> IF( InpS!M81, InpS!M81, L130 * ( 1 + M$6 ) )</f>
        <v>1.3136999999999999</v>
      </c>
      <c r="N130" s="253">
        <f xml:space="preserve"> IF( InpS!N81, InpS!N81, M130 * ( 1 + N$6 ) )</f>
        <v>1.3858999999999999</v>
      </c>
      <c r="O130" s="253">
        <f xml:space="preserve"> IF( InpS!O81, InpS!O81, N130 * ( 1 + O$6 ) )</f>
        <v>1.2892000000000001</v>
      </c>
      <c r="P130" s="253">
        <f xml:space="preserve"> IF( InpS!P81, InpS!P81, O130 * ( 1 + P$6 ) )</f>
        <v>1.22</v>
      </c>
      <c r="Q130" s="253">
        <f xml:space="preserve"> IF( InpS!Q81, InpS!Q81, P130 * ( 1 + Q$6 ) )</f>
        <v>1.222</v>
      </c>
      <c r="R130" s="253">
        <f xml:space="preserve"> IF( InpS!R81, InpS!R81, Q130 * ( 1 + R$6 ) )</f>
        <v>1.2548999999999999</v>
      </c>
      <c r="S130" s="253">
        <f xml:space="preserve"> IF( InpS!S81, InpS!S81, R130 * ( 1 + S$6 ) )</f>
        <v>1.3130999999999999</v>
      </c>
      <c r="T130" s="253">
        <f xml:space="preserve"> IF( InpS!T81, InpS!T81, S130 * ( 1 + T$6 ) )</f>
        <v>1.3393578048135319</v>
      </c>
      <c r="U130" s="253">
        <f xml:space="preserve"> IF( InpS!U81, InpS!U81, T130 * ( 1 + U$6 ) )</f>
        <v>1.3661406818330084</v>
      </c>
      <c r="V130" s="253">
        <f xml:space="preserve"> IF( InpS!V81, InpS!V81, U130 * ( 1 + V$6 ) )</f>
        <v>1.3934591308250097</v>
      </c>
      <c r="W130" s="253">
        <f xml:space="preserve"> IF( InpS!W81, InpS!W81, V130 * ( 1 + W$6 ) )</f>
        <v>1.4213238615179022</v>
      </c>
      <c r="X130" s="253">
        <f xml:space="preserve"> IF( InpS!X81, InpS!X81, W130 * ( 1 + X$6 ) )</f>
        <v>1.4497457978004038</v>
      </c>
      <c r="Y130" s="253">
        <f xml:space="preserve"> IF( InpS!Y81, InpS!Y81, X130 * ( 1 + Y$6 ) )</f>
        <v>1.478736082004106</v>
      </c>
      <c r="Z130" s="253">
        <f xml:space="preserve"> IF( InpS!Z81, InpS!Z81, Y130 * ( 1 + Z$6 ) )</f>
        <v>1.5083060792716341</v>
      </c>
      <c r="AA130" s="253">
        <f xml:space="preserve"> IF( InpS!AA81, InpS!AA81, Z130 * ( 1 + AA$6 ) )</f>
        <v>1.5384673820121553</v>
      </c>
      <c r="AB130" s="253">
        <f xml:space="preserve"> IF( InpS!AB81, InpS!AB81, AA130 * ( 1 + AB$6 ) )</f>
        <v>1.5692318144459843</v>
      </c>
      <c r="AC130" s="253">
        <f xml:space="preserve"> IF( InpS!AC81, InpS!AC81, AB130 * ( 1 + AC$6 ) )</f>
        <v>1.600611437240065</v>
      </c>
      <c r="AD130" s="253">
        <f xml:space="preserve"> IF( InpS!AD81, InpS!AD81, AC130 * ( 1 + AD$6 ) )</f>
        <v>1.6326185522361483</v>
      </c>
      <c r="AE130" s="253">
        <f xml:space="preserve"> IF( InpS!AE81, InpS!AE81, AD130 * ( 1 + AE$6 ) )</f>
        <v>1.6652657072735164</v>
      </c>
      <c r="AF130" s="253">
        <f xml:space="preserve"> IF( InpS!AF81, InpS!AF81, AE130 * ( 1 + AF$6 ) )</f>
        <v>1.6985657011081494</v>
      </c>
      <c r="AG130" s="253">
        <f xml:space="preserve"> IF( InpS!AG81, InpS!AG81, AF130 * ( 1 + AG$6 ) )</f>
        <v>1.7325315884302559</v>
      </c>
      <c r="AH130" s="253">
        <f xml:space="preserve"> IF( InpS!AH81, InpS!AH81, AG130 * ( 1 + AH$6 ) )</f>
        <v>1.7671766849821411</v>
      </c>
      <c r="AI130" s="253">
        <f xml:space="preserve"> IF( InpS!AI81, InpS!AI81, AH130 * ( 1 + AI$6 ) )</f>
        <v>1.802514572778414</v>
      </c>
      <c r="AJ130" s="253">
        <f xml:space="preserve"> IF( InpS!AJ81, InpS!AJ81, AI130 * ( 1 + AJ$6 ) )</f>
        <v>1.8385591054305828</v>
      </c>
      <c r="AK130" s="253">
        <f xml:space="preserve"> IF( InpS!AK81, InpS!AK81, AJ130 * ( 1 + AK$6 ) )</f>
        <v>1.8753244135781255</v>
      </c>
      <c r="AL130" s="253">
        <f xml:space="preserve"> IF( InpS!AL81, InpS!AL81, AK130 * ( 1 + AL$6 ) )</f>
        <v>1.9128249104281643</v>
      </c>
      <c r="AM130" s="253">
        <f xml:space="preserve"> IF( InpS!AM81, InpS!AM81, AL130 * ( 1 + AM$6 ) )</f>
        <v>1.9510752974059153</v>
      </c>
      <c r="AN130" s="253">
        <f xml:space="preserve"> IF( InpS!AN81, InpS!AN81, AM130 * ( 1 + AN$6 ) )</f>
        <v>1.9900905699181297</v>
      </c>
      <c r="AO130" s="253">
        <f xml:space="preserve"> IF( InpS!AO81, InpS!AO81, AN130 * ( 1 + AO$6 ) )</f>
        <v>2.0298860232317852</v>
      </c>
      <c r="AP130" s="253">
        <f xml:space="preserve"> IF( InpS!AP81, InpS!AP81, AO130 * ( 1 + AP$6 ) )</f>
        <v>2.070477258470333</v>
      </c>
      <c r="AQ130" s="253">
        <f xml:space="preserve"> IF( InpS!AQ81, InpS!AQ81, AP130 * ( 1 + AQ$6 ) )</f>
        <v>2.1118801887298497</v>
      </c>
      <c r="AR130" s="253">
        <f xml:space="preserve"> IF( InpS!AR81, InpS!AR81, AQ130 * ( 1 + AR$6 ) )</f>
        <v>2.1541110453174928</v>
      </c>
      <c r="AS130" s="253">
        <f xml:space="preserve"> IF( InpS!AS81, InpS!AS81, AR130 * ( 1 + AS$6 ) )</f>
        <v>2.1971863841147057</v>
      </c>
      <c r="AT130" s="253">
        <f xml:space="preserve"> IF( InpS!AT81, InpS!AT81, AS130 * ( 1 + AT$6 ) )</f>
        <v>2.2411230920676677</v>
      </c>
      <c r="AU130" s="253">
        <f xml:space="preserve"> IF( InpS!AU81, InpS!AU81, AT130 * ( 1 + AU$6 ) )</f>
        <v>2.2859383938075295</v>
      </c>
      <c r="AV130" s="253">
        <f xml:space="preserve"> IF( InpS!AV81, InpS!AV81, AU130 * ( 1 + AV$6 ) )</f>
        <v>2.3316498584030341</v>
      </c>
      <c r="AW130" s="253">
        <f xml:space="preserve"> IF( InpS!AW81, InpS!AW81, AV130 * ( 1 + AW$6 ) )</f>
        <v>2.3782754062481688</v>
      </c>
      <c r="AX130" s="253">
        <f xml:space="preserve"> IF( InpS!AX81, InpS!AX81, AW130 * ( 1 + AX$6 ) )</f>
        <v>2.4258333160875476</v>
      </c>
      <c r="AY130" s="253">
        <f xml:space="preserve"> IF( InpS!AY81, InpS!AY81, AX130 * ( 1 + AY$6 ) )</f>
        <v>2.4743422321822779</v>
      </c>
      <c r="AZ130" s="253">
        <f xml:space="preserve"> IF( InpS!AZ81, InpS!AZ81, AY130 * ( 1 + AZ$6 ) )</f>
        <v>2.5238211716191232</v>
      </c>
      <c r="BA130" s="253">
        <f xml:space="preserve"> IF( InpS!BA81, InpS!BA81, AZ130 * ( 1 + BA$6 ) )</f>
        <v>2.5742895317658254</v>
      </c>
      <c r="BB130" s="253">
        <f xml:space="preserve"> IF( InpS!BB81, InpS!BB81, BA130 * ( 1 + BB$6 ) )</f>
        <v>2.6257670978755092</v>
      </c>
      <c r="BC130" s="253">
        <f xml:space="preserve"> IF( InpS!BC81, InpS!BC81, BB130 * ( 1 + BC$6 ) )</f>
        <v>2.6782740508431506</v>
      </c>
      <c r="BD130" s="253">
        <f xml:space="preserve"> IF( InpS!BD81, InpS!BD81, BC130 * ( 1 + BD$6 ) )</f>
        <v>2.7318309751171492</v>
      </c>
      <c r="BE130" s="253">
        <f xml:space="preserve"> IF( InpS!BE81, InpS!BE81, BD130 * ( 1 + BE$6 ) )</f>
        <v>2.7864588667691081</v>
      </c>
      <c r="BF130" s="253">
        <f xml:space="preserve"> IF( InpS!BF81, InpS!BF81, BE130 * ( 1 + BF$6 ) )</f>
        <v>2.8421791417249831</v>
      </c>
      <c r="BG130" s="253">
        <f xml:space="preserve"> IF( InpS!BG81, InpS!BG81, BF130 * ( 1 + BG$6 ) )</f>
        <v>2.899013644160827</v>
      </c>
      <c r="BH130" s="253">
        <f xml:space="preserve"> IF( InpS!BH81, InpS!BH81, BG130 * ( 1 + BH$6 ) )</f>
        <v>2.9569846550664254</v>
      </c>
      <c r="BI130" s="253">
        <f xml:space="preserve"> IF( InpS!BI81, InpS!BI81, BH130 * ( 1 + BI$6 ) )</f>
        <v>3.0161149009801744</v>
      </c>
      <c r="BJ130" s="253">
        <f xml:space="preserve"> IF( InpS!BJ81, InpS!BJ81, BI130 * ( 1 + BJ$6 ) )</f>
        <v>3.0764275628986293</v>
      </c>
      <c r="BK130" s="253">
        <f xml:space="preserve"> IF( InpS!BK81, InpS!BK81, BJ130 * ( 1 + BK$6 ) )</f>
        <v>3.1379462853642166</v>
      </c>
      <c r="BL130" s="253">
        <f xml:space="preserve"> IF( InpS!BL81, InpS!BL81, BK130 * ( 1 + BL$6 ) )</f>
        <v>3.2006951857346695</v>
      </c>
      <c r="BM130" s="253">
        <f xml:space="preserve"> IF( InpS!BM81, InpS!BM81, BL130 * ( 1 + BM$6 ) )</f>
        <v>3.2646988636378245</v>
      </c>
      <c r="BN130" s="253">
        <f xml:space="preserve"> IF( InpS!BN81, InpS!BN81, BM130 * ( 1 + BN$6 ) )</f>
        <v>3.3299824106154818</v>
      </c>
      <c r="BO130" s="253">
        <f xml:space="preserve"> IF( InpS!BO81, InpS!BO81, BN130 * ( 1 + BO$6 ) )</f>
        <v>3.396571419960114</v>
      </c>
      <c r="BP130" s="253">
        <f xml:space="preserve"> IF( InpS!BP81, InpS!BP81, BO130 * ( 1 + BP$6 ) )</f>
        <v>3.4644919967482752</v>
      </c>
      <c r="BQ130" s="253">
        <f xml:space="preserve"> IF( InpS!BQ81, InpS!BQ81, BP130 * ( 1 + BQ$6 ) )</f>
        <v>3.5337707680746484</v>
      </c>
      <c r="BR130" s="253">
        <f xml:space="preserve"> IF( InpS!BR81, InpS!BR81, BQ130 * ( 1 + BR$6 ) )</f>
        <v>3.60443489349074</v>
      </c>
      <c r="BS130" s="253">
        <f xml:space="preserve"> IF( InpS!BS81, InpS!BS81, BR130 * ( 1 + BS$6 ) )</f>
        <v>3.6765120756523153</v>
      </c>
      <c r="BT130" s="253">
        <f xml:space="preserve"> IF( InpS!BT81, InpS!BT81, BS130 * ( 1 + BT$6 ) )</f>
        <v>3.7500305711797481</v>
      </c>
      <c r="BU130" s="253">
        <f xml:space="preserve"> IF( InpS!BU81, InpS!BU81, BT130 * ( 1 + BU$6 ) )</f>
        <v>3.8250192017355444</v>
      </c>
      <c r="BV130" s="253">
        <f xml:space="preserve"> IF( InpS!BV81, InpS!BV81, BU130 * ( 1 + BV$6 ) )</f>
        <v>3.9015073653233783</v>
      </c>
      <c r="BW130" s="253">
        <f xml:space="preserve"> IF( InpS!BW81, InpS!BW81, BV130 * ( 1 + BW$6 ) )</f>
        <v>3.9795250478130737</v>
      </c>
      <c r="BX130" s="253">
        <f xml:space="preserve"> IF( InpS!BX81, InpS!BX81, BW130 * ( 1 + BX$6 ) )</f>
        <v>4.0591028346960512</v>
      </c>
      <c r="BY130" s="253">
        <f xml:space="preserve"> IF( InpS!BY81, InpS!BY81, BX130 * ( 1 + BY$6 ) )</f>
        <v>4.1402719230758427</v>
      </c>
      <c r="BZ130" s="253">
        <f xml:space="preserve"> IF( InpS!BZ81, InpS!BZ81, BY130 * ( 1 + BZ$6 ) )</f>
        <v>4.2230641338983794</v>
      </c>
      <c r="CA130" s="253">
        <f xml:space="preserve"> IF( InpS!CA81, InpS!CA81, BZ130 * ( 1 + CA$6 ) )</f>
        <v>4.3075119244268478</v>
      </c>
      <c r="CB130" s="253">
        <f xml:space="preserve"> IF( InpS!CB81, InpS!CB81, CA130 * ( 1 + CB$6 ) )</f>
        <v>4.3936484009660015</v>
      </c>
      <c r="CC130" s="253">
        <f xml:space="preserve"> IF( InpS!CC81, InpS!CC81, CB130 * ( 1 + CC$6 ) )</f>
        <v>4.481507331840918</v>
      </c>
      <c r="CD130" s="253">
        <f xml:space="preserve"> IF( InpS!CD81, InpS!CD81, CC130 * ( 1 + CD$6 ) )</f>
        <v>4.5711231606352918</v>
      </c>
      <c r="CE130" s="253">
        <f xml:space="preserve"> IF( InpS!CE81, InpS!CE81, CD130 * ( 1 + CE$6 ) )</f>
        <v>4.6625310196944474</v>
      </c>
      <c r="CF130" s="253">
        <f xml:space="preserve"> IF( InpS!CF81, InpS!CF81, CE130 * ( 1 + CF$6 ) )</f>
        <v>4.7557667438983735</v>
      </c>
      <c r="CG130" s="253">
        <f xml:space="preserve"> IF( InpS!CG81, InpS!CG81, CF130 * ( 1 + CG$6 ) )</f>
        <v>4.8508668847101708</v>
      </c>
      <c r="CH130" s="253">
        <f xml:space="preserve"> IF( InpS!CH81, InpS!CH81, CG130 * ( 1 + CH$6 ) )</f>
        <v>4.9478687245054234</v>
      </c>
      <c r="CI130" s="253">
        <f xml:space="preserve"> IF( InpS!CI81, InpS!CI81, CH130 * ( 1 + CI$6 ) )</f>
        <v>5.0468102911881161</v>
      </c>
      <c r="CJ130" s="253">
        <f xml:space="preserve"> IF( InpS!CJ81, InpS!CJ81, CI130 * ( 1 + CJ$6 ) )</f>
        <v>5.1477303730988178</v>
      </c>
      <c r="CK130" s="253">
        <f xml:space="preserve"> IF( InpS!CK81, InpS!CK81, CJ130 * ( 1 + CK$6 ) )</f>
        <v>5.2506685342209867</v>
      </c>
      <c r="CL130" s="253">
        <f xml:space="preserve"> IF( InpS!CL81, InpS!CL81, CK130 * ( 1 + CL$6 ) )</f>
        <v>5.3556651296913467</v>
      </c>
      <c r="CM130" s="253">
        <f xml:space="preserve"> IF( InpS!CM81, InpS!CM81, CL130 * ( 1 + CM$6 ) )</f>
        <v>5.4627613216204276</v>
      </c>
      <c r="CN130" s="253">
        <f xml:space="preserve"> IF( InpS!CN81, InpS!CN81, CM130 * ( 1 + CN$6 ) )</f>
        <v>5.5719990952294616</v>
      </c>
      <c r="CO130" s="253">
        <f xml:space="preserve"> IF( InpS!CO81, InpS!CO81, CN130 * ( 1 + CO$6 ) )</f>
        <v>5.6834212753099678</v>
      </c>
    </row>
    <row r="131" spans="1:211" s="333" customFormat="1" outlineLevel="2" x14ac:dyDescent="0.2">
      <c r="B131" s="334"/>
      <c r="D131" s="335"/>
      <c r="E131" s="333" t="str">
        <f>InpS!E82</f>
        <v>Water: Intermediate off-peak rate</v>
      </c>
      <c r="F131" s="333">
        <f>InpS!F82</f>
        <v>0</v>
      </c>
      <c r="H131" s="341" t="str">
        <f>InpS!H82</f>
        <v>£/m3</v>
      </c>
      <c r="J131" s="333">
        <f>InpS!J82</f>
        <v>0</v>
      </c>
      <c r="K131" s="253">
        <f xml:space="preserve"> IF( InpS!K82, InpS!K82, J131 * ( 1 + K$6 ) )</f>
        <v>0.97199999999999998</v>
      </c>
      <c r="L131" s="253">
        <f xml:space="preserve"> IF( InpS!L82, InpS!L82, K131 * ( 1 + L$6 ) )</f>
        <v>1.2514000000000001</v>
      </c>
      <c r="M131" s="253">
        <f xml:space="preserve"> IF( InpS!M82, InpS!M82, L131 * ( 1 + M$6 ) )</f>
        <v>1.3136999999999999</v>
      </c>
      <c r="N131" s="253">
        <f xml:space="preserve"> IF( InpS!N82, InpS!N82, M131 * ( 1 + N$6 ) )</f>
        <v>1.3858999999999999</v>
      </c>
      <c r="O131" s="253">
        <f xml:space="preserve"> IF( InpS!O82, InpS!O82, N131 * ( 1 + O$6 ) )</f>
        <v>1.2892000000000001</v>
      </c>
      <c r="P131" s="253">
        <f xml:space="preserve"> IF( InpS!P82, InpS!P82, O131 * ( 1 + P$6 ) )</f>
        <v>1.22</v>
      </c>
      <c r="Q131" s="253">
        <f xml:space="preserve"> IF( InpS!Q82, InpS!Q82, P131 * ( 1 + Q$6 ) )</f>
        <v>1.222</v>
      </c>
      <c r="R131" s="253">
        <f xml:space="preserve"> IF( InpS!R82, InpS!R82, Q131 * ( 1 + R$6 ) )</f>
        <v>1.2548999999999999</v>
      </c>
      <c r="S131" s="253">
        <f xml:space="preserve"> IF( InpS!S82, InpS!S82, R131 * ( 1 + S$6 ) )</f>
        <v>1.3130999999999999</v>
      </c>
      <c r="T131" s="253">
        <f xml:space="preserve"> IF( InpS!T82, InpS!T82, S131 * ( 1 + T$6 ) )</f>
        <v>1.3393578048135319</v>
      </c>
      <c r="U131" s="253">
        <f xml:space="preserve"> IF( InpS!U82, InpS!U82, T131 * ( 1 + U$6 ) )</f>
        <v>1.3661406818330084</v>
      </c>
      <c r="V131" s="253">
        <f xml:space="preserve"> IF( InpS!V82, InpS!V82, U131 * ( 1 + V$6 ) )</f>
        <v>1.3934591308250097</v>
      </c>
      <c r="W131" s="253">
        <f xml:space="preserve"> IF( InpS!W82, InpS!W82, V131 * ( 1 + W$6 ) )</f>
        <v>1.4213238615179022</v>
      </c>
      <c r="X131" s="253">
        <f xml:space="preserve"> IF( InpS!X82, InpS!X82, W131 * ( 1 + X$6 ) )</f>
        <v>1.4497457978004038</v>
      </c>
      <c r="Y131" s="253">
        <f xml:space="preserve"> IF( InpS!Y82, InpS!Y82, X131 * ( 1 + Y$6 ) )</f>
        <v>1.478736082004106</v>
      </c>
      <c r="Z131" s="253">
        <f xml:space="preserve"> IF( InpS!Z82, InpS!Z82, Y131 * ( 1 + Z$6 ) )</f>
        <v>1.5083060792716341</v>
      </c>
      <c r="AA131" s="253">
        <f xml:space="preserve"> IF( InpS!AA82, InpS!AA82, Z131 * ( 1 + AA$6 ) )</f>
        <v>1.5384673820121553</v>
      </c>
      <c r="AB131" s="253">
        <f xml:space="preserve"> IF( InpS!AB82, InpS!AB82, AA131 * ( 1 + AB$6 ) )</f>
        <v>1.5692318144459843</v>
      </c>
      <c r="AC131" s="253">
        <f xml:space="preserve"> IF( InpS!AC82, InpS!AC82, AB131 * ( 1 + AC$6 ) )</f>
        <v>1.600611437240065</v>
      </c>
      <c r="AD131" s="253">
        <f xml:space="preserve"> IF( InpS!AD82, InpS!AD82, AC131 * ( 1 + AD$6 ) )</f>
        <v>1.6326185522361483</v>
      </c>
      <c r="AE131" s="253">
        <f xml:space="preserve"> IF( InpS!AE82, InpS!AE82, AD131 * ( 1 + AE$6 ) )</f>
        <v>1.6652657072735164</v>
      </c>
      <c r="AF131" s="253">
        <f xml:space="preserve"> IF( InpS!AF82, InpS!AF82, AE131 * ( 1 + AF$6 ) )</f>
        <v>1.6985657011081494</v>
      </c>
      <c r="AG131" s="253">
        <f xml:space="preserve"> IF( InpS!AG82, InpS!AG82, AF131 * ( 1 + AG$6 ) )</f>
        <v>1.7325315884302559</v>
      </c>
      <c r="AH131" s="253">
        <f xml:space="preserve"> IF( InpS!AH82, InpS!AH82, AG131 * ( 1 + AH$6 ) )</f>
        <v>1.7671766849821411</v>
      </c>
      <c r="AI131" s="253">
        <f xml:space="preserve"> IF( InpS!AI82, InpS!AI82, AH131 * ( 1 + AI$6 ) )</f>
        <v>1.802514572778414</v>
      </c>
      <c r="AJ131" s="253">
        <f xml:space="preserve"> IF( InpS!AJ82, InpS!AJ82, AI131 * ( 1 + AJ$6 ) )</f>
        <v>1.8385591054305828</v>
      </c>
      <c r="AK131" s="253">
        <f xml:space="preserve"> IF( InpS!AK82, InpS!AK82, AJ131 * ( 1 + AK$6 ) )</f>
        <v>1.8753244135781255</v>
      </c>
      <c r="AL131" s="253">
        <f xml:space="preserve"> IF( InpS!AL82, InpS!AL82, AK131 * ( 1 + AL$6 ) )</f>
        <v>1.9128249104281643</v>
      </c>
      <c r="AM131" s="253">
        <f xml:space="preserve"> IF( InpS!AM82, InpS!AM82, AL131 * ( 1 + AM$6 ) )</f>
        <v>1.9510752974059153</v>
      </c>
      <c r="AN131" s="253">
        <f xml:space="preserve"> IF( InpS!AN82, InpS!AN82, AM131 * ( 1 + AN$6 ) )</f>
        <v>1.9900905699181297</v>
      </c>
      <c r="AO131" s="253">
        <f xml:space="preserve"> IF( InpS!AO82, InpS!AO82, AN131 * ( 1 + AO$6 ) )</f>
        <v>2.0298860232317852</v>
      </c>
      <c r="AP131" s="253">
        <f xml:space="preserve"> IF( InpS!AP82, InpS!AP82, AO131 * ( 1 + AP$6 ) )</f>
        <v>2.070477258470333</v>
      </c>
      <c r="AQ131" s="253">
        <f xml:space="preserve"> IF( InpS!AQ82, InpS!AQ82, AP131 * ( 1 + AQ$6 ) )</f>
        <v>2.1118801887298497</v>
      </c>
      <c r="AR131" s="253">
        <f xml:space="preserve"> IF( InpS!AR82, InpS!AR82, AQ131 * ( 1 + AR$6 ) )</f>
        <v>2.1541110453174928</v>
      </c>
      <c r="AS131" s="253">
        <f xml:space="preserve"> IF( InpS!AS82, InpS!AS82, AR131 * ( 1 + AS$6 ) )</f>
        <v>2.1971863841147057</v>
      </c>
      <c r="AT131" s="253">
        <f xml:space="preserve"> IF( InpS!AT82, InpS!AT82, AS131 * ( 1 + AT$6 ) )</f>
        <v>2.2411230920676677</v>
      </c>
      <c r="AU131" s="253">
        <f xml:space="preserve"> IF( InpS!AU82, InpS!AU82, AT131 * ( 1 + AU$6 ) )</f>
        <v>2.2859383938075295</v>
      </c>
      <c r="AV131" s="253">
        <f xml:space="preserve"> IF( InpS!AV82, InpS!AV82, AU131 * ( 1 + AV$6 ) )</f>
        <v>2.3316498584030341</v>
      </c>
      <c r="AW131" s="253">
        <f xml:space="preserve"> IF( InpS!AW82, InpS!AW82, AV131 * ( 1 + AW$6 ) )</f>
        <v>2.3782754062481688</v>
      </c>
      <c r="AX131" s="253">
        <f xml:space="preserve"> IF( InpS!AX82, InpS!AX82, AW131 * ( 1 + AX$6 ) )</f>
        <v>2.4258333160875476</v>
      </c>
      <c r="AY131" s="253">
        <f xml:space="preserve"> IF( InpS!AY82, InpS!AY82, AX131 * ( 1 + AY$6 ) )</f>
        <v>2.4743422321822779</v>
      </c>
      <c r="AZ131" s="253">
        <f xml:space="preserve"> IF( InpS!AZ82, InpS!AZ82, AY131 * ( 1 + AZ$6 ) )</f>
        <v>2.5238211716191232</v>
      </c>
      <c r="BA131" s="253">
        <f xml:space="preserve"> IF( InpS!BA82, InpS!BA82, AZ131 * ( 1 + BA$6 ) )</f>
        <v>2.5742895317658254</v>
      </c>
      <c r="BB131" s="253">
        <f xml:space="preserve"> IF( InpS!BB82, InpS!BB82, BA131 * ( 1 + BB$6 ) )</f>
        <v>2.6257670978755092</v>
      </c>
      <c r="BC131" s="253">
        <f xml:space="preserve"> IF( InpS!BC82, InpS!BC82, BB131 * ( 1 + BC$6 ) )</f>
        <v>2.6782740508431506</v>
      </c>
      <c r="BD131" s="253">
        <f xml:space="preserve"> IF( InpS!BD82, InpS!BD82, BC131 * ( 1 + BD$6 ) )</f>
        <v>2.7318309751171492</v>
      </c>
      <c r="BE131" s="253">
        <f xml:space="preserve"> IF( InpS!BE82, InpS!BE82, BD131 * ( 1 + BE$6 ) )</f>
        <v>2.7864588667691081</v>
      </c>
      <c r="BF131" s="253">
        <f xml:space="preserve"> IF( InpS!BF82, InpS!BF82, BE131 * ( 1 + BF$6 ) )</f>
        <v>2.8421791417249831</v>
      </c>
      <c r="BG131" s="253">
        <f xml:space="preserve"> IF( InpS!BG82, InpS!BG82, BF131 * ( 1 + BG$6 ) )</f>
        <v>2.899013644160827</v>
      </c>
      <c r="BH131" s="253">
        <f xml:space="preserve"> IF( InpS!BH82, InpS!BH82, BG131 * ( 1 + BH$6 ) )</f>
        <v>2.9569846550664254</v>
      </c>
      <c r="BI131" s="253">
        <f xml:space="preserve"> IF( InpS!BI82, InpS!BI82, BH131 * ( 1 + BI$6 ) )</f>
        <v>3.0161149009801744</v>
      </c>
      <c r="BJ131" s="253">
        <f xml:space="preserve"> IF( InpS!BJ82, InpS!BJ82, BI131 * ( 1 + BJ$6 ) )</f>
        <v>3.0764275628986293</v>
      </c>
      <c r="BK131" s="253">
        <f xml:space="preserve"> IF( InpS!BK82, InpS!BK82, BJ131 * ( 1 + BK$6 ) )</f>
        <v>3.1379462853642166</v>
      </c>
      <c r="BL131" s="253">
        <f xml:space="preserve"> IF( InpS!BL82, InpS!BL82, BK131 * ( 1 + BL$6 ) )</f>
        <v>3.2006951857346695</v>
      </c>
      <c r="BM131" s="253">
        <f xml:space="preserve"> IF( InpS!BM82, InpS!BM82, BL131 * ( 1 + BM$6 ) )</f>
        <v>3.2646988636378245</v>
      </c>
      <c r="BN131" s="253">
        <f xml:space="preserve"> IF( InpS!BN82, InpS!BN82, BM131 * ( 1 + BN$6 ) )</f>
        <v>3.3299824106154818</v>
      </c>
      <c r="BO131" s="253">
        <f xml:space="preserve"> IF( InpS!BO82, InpS!BO82, BN131 * ( 1 + BO$6 ) )</f>
        <v>3.396571419960114</v>
      </c>
      <c r="BP131" s="253">
        <f xml:space="preserve"> IF( InpS!BP82, InpS!BP82, BO131 * ( 1 + BP$6 ) )</f>
        <v>3.4644919967482752</v>
      </c>
      <c r="BQ131" s="253">
        <f xml:space="preserve"> IF( InpS!BQ82, InpS!BQ82, BP131 * ( 1 + BQ$6 ) )</f>
        <v>3.5337707680746484</v>
      </c>
      <c r="BR131" s="253">
        <f xml:space="preserve"> IF( InpS!BR82, InpS!BR82, BQ131 * ( 1 + BR$6 ) )</f>
        <v>3.60443489349074</v>
      </c>
      <c r="BS131" s="253">
        <f xml:space="preserve"> IF( InpS!BS82, InpS!BS82, BR131 * ( 1 + BS$6 ) )</f>
        <v>3.6765120756523153</v>
      </c>
      <c r="BT131" s="253">
        <f xml:space="preserve"> IF( InpS!BT82, InpS!BT82, BS131 * ( 1 + BT$6 ) )</f>
        <v>3.7500305711797481</v>
      </c>
      <c r="BU131" s="253">
        <f xml:space="preserve"> IF( InpS!BU82, InpS!BU82, BT131 * ( 1 + BU$6 ) )</f>
        <v>3.8250192017355444</v>
      </c>
      <c r="BV131" s="253">
        <f xml:space="preserve"> IF( InpS!BV82, InpS!BV82, BU131 * ( 1 + BV$6 ) )</f>
        <v>3.9015073653233783</v>
      </c>
      <c r="BW131" s="253">
        <f xml:space="preserve"> IF( InpS!BW82, InpS!BW82, BV131 * ( 1 + BW$6 ) )</f>
        <v>3.9795250478130737</v>
      </c>
      <c r="BX131" s="253">
        <f xml:space="preserve"> IF( InpS!BX82, InpS!BX82, BW131 * ( 1 + BX$6 ) )</f>
        <v>4.0591028346960512</v>
      </c>
      <c r="BY131" s="253">
        <f xml:space="preserve"> IF( InpS!BY82, InpS!BY82, BX131 * ( 1 + BY$6 ) )</f>
        <v>4.1402719230758427</v>
      </c>
      <c r="BZ131" s="253">
        <f xml:space="preserve"> IF( InpS!BZ82, InpS!BZ82, BY131 * ( 1 + BZ$6 ) )</f>
        <v>4.2230641338983794</v>
      </c>
      <c r="CA131" s="253">
        <f xml:space="preserve"> IF( InpS!CA82, InpS!CA82, BZ131 * ( 1 + CA$6 ) )</f>
        <v>4.3075119244268478</v>
      </c>
      <c r="CB131" s="253">
        <f xml:space="preserve"> IF( InpS!CB82, InpS!CB82, CA131 * ( 1 + CB$6 ) )</f>
        <v>4.3936484009660015</v>
      </c>
      <c r="CC131" s="253">
        <f xml:space="preserve"> IF( InpS!CC82, InpS!CC82, CB131 * ( 1 + CC$6 ) )</f>
        <v>4.481507331840918</v>
      </c>
      <c r="CD131" s="253">
        <f xml:space="preserve"> IF( InpS!CD82, InpS!CD82, CC131 * ( 1 + CD$6 ) )</f>
        <v>4.5711231606352918</v>
      </c>
      <c r="CE131" s="253">
        <f xml:space="preserve"> IF( InpS!CE82, InpS!CE82, CD131 * ( 1 + CE$6 ) )</f>
        <v>4.6625310196944474</v>
      </c>
      <c r="CF131" s="253">
        <f xml:space="preserve"> IF( InpS!CF82, InpS!CF82, CE131 * ( 1 + CF$6 ) )</f>
        <v>4.7557667438983735</v>
      </c>
      <c r="CG131" s="253">
        <f xml:space="preserve"> IF( InpS!CG82, InpS!CG82, CF131 * ( 1 + CG$6 ) )</f>
        <v>4.8508668847101708</v>
      </c>
      <c r="CH131" s="253">
        <f xml:space="preserve"> IF( InpS!CH82, InpS!CH82, CG131 * ( 1 + CH$6 ) )</f>
        <v>4.9478687245054234</v>
      </c>
      <c r="CI131" s="253">
        <f xml:space="preserve"> IF( InpS!CI82, InpS!CI82, CH131 * ( 1 + CI$6 ) )</f>
        <v>5.0468102911881161</v>
      </c>
      <c r="CJ131" s="253">
        <f xml:space="preserve"> IF( InpS!CJ82, InpS!CJ82, CI131 * ( 1 + CJ$6 ) )</f>
        <v>5.1477303730988178</v>
      </c>
      <c r="CK131" s="253">
        <f xml:space="preserve"> IF( InpS!CK82, InpS!CK82, CJ131 * ( 1 + CK$6 ) )</f>
        <v>5.2506685342209867</v>
      </c>
      <c r="CL131" s="253">
        <f xml:space="preserve"> IF( InpS!CL82, InpS!CL82, CK131 * ( 1 + CL$6 ) )</f>
        <v>5.3556651296913467</v>
      </c>
      <c r="CM131" s="253">
        <f xml:space="preserve"> IF( InpS!CM82, InpS!CM82, CL131 * ( 1 + CM$6 ) )</f>
        <v>5.4627613216204276</v>
      </c>
      <c r="CN131" s="253">
        <f xml:space="preserve"> IF( InpS!CN82, InpS!CN82, CM131 * ( 1 + CN$6 ) )</f>
        <v>5.5719990952294616</v>
      </c>
      <c r="CO131" s="253">
        <f xml:space="preserve"> IF( InpS!CO82, InpS!CO82, CN131 * ( 1 + CO$6 ) )</f>
        <v>5.6834212753099678</v>
      </c>
    </row>
    <row r="132" spans="1:211" s="344" customFormat="1" ht="2.1" customHeight="1" outlineLevel="2" x14ac:dyDescent="0.2">
      <c r="E132" s="345"/>
      <c r="H132" s="346"/>
      <c r="K132" s="347"/>
      <c r="L132" s="348"/>
      <c r="M132" s="348"/>
      <c r="N132" s="348"/>
      <c r="O132" s="348"/>
      <c r="P132" s="348"/>
      <c r="Q132" s="348"/>
      <c r="R132" s="348"/>
      <c r="S132" s="348"/>
      <c r="T132" s="348"/>
      <c r="U132" s="348"/>
      <c r="V132" s="348"/>
      <c r="W132" s="348"/>
      <c r="X132" s="348"/>
      <c r="Y132" s="348"/>
      <c r="Z132" s="348"/>
      <c r="AA132" s="348"/>
      <c r="AB132" s="348"/>
      <c r="AC132" s="348"/>
      <c r="AD132" s="348"/>
      <c r="AE132" s="348"/>
      <c r="AF132" s="348"/>
      <c r="AG132" s="348"/>
      <c r="AH132" s="348"/>
      <c r="AI132" s="348"/>
      <c r="AJ132" s="348"/>
      <c r="AK132" s="348"/>
      <c r="AL132" s="348"/>
      <c r="AM132" s="348"/>
      <c r="AN132" s="348"/>
      <c r="AO132" s="348"/>
      <c r="AP132" s="348"/>
      <c r="AQ132" s="348"/>
      <c r="AR132" s="348"/>
      <c r="AS132" s="348"/>
      <c r="AT132" s="348"/>
      <c r="AU132" s="348"/>
      <c r="AV132" s="348"/>
      <c r="AW132" s="348"/>
      <c r="AX132" s="348"/>
      <c r="AY132" s="348"/>
      <c r="AZ132" s="348"/>
      <c r="BA132" s="348"/>
      <c r="BB132" s="348"/>
      <c r="BC132" s="348"/>
      <c r="BD132" s="348"/>
      <c r="BE132" s="348"/>
      <c r="BF132" s="348"/>
      <c r="BG132" s="348"/>
      <c r="BH132" s="348"/>
      <c r="BI132" s="348"/>
      <c r="BJ132" s="348"/>
      <c r="BK132" s="348"/>
      <c r="BL132" s="348"/>
      <c r="BM132" s="348"/>
      <c r="BN132" s="348"/>
      <c r="BO132" s="348"/>
      <c r="BP132" s="348"/>
      <c r="BQ132" s="348"/>
      <c r="BR132" s="348"/>
      <c r="BS132" s="348"/>
      <c r="BT132" s="348"/>
      <c r="BU132" s="348"/>
      <c r="BV132" s="348"/>
      <c r="BW132" s="348"/>
      <c r="BX132" s="348"/>
      <c r="BY132" s="348"/>
      <c r="BZ132" s="348"/>
      <c r="CA132" s="348"/>
      <c r="CB132" s="348"/>
      <c r="CC132" s="348"/>
      <c r="CD132" s="348"/>
      <c r="CE132" s="348"/>
      <c r="CF132" s="348"/>
      <c r="CG132" s="348"/>
      <c r="CH132" s="348"/>
      <c r="CI132" s="348"/>
      <c r="CJ132" s="348"/>
      <c r="CK132" s="348"/>
      <c r="CL132" s="348"/>
      <c r="CM132" s="348"/>
      <c r="CN132" s="348"/>
      <c r="CO132" s="348"/>
      <c r="CP132" s="349"/>
      <c r="CQ132" s="349"/>
      <c r="CR132" s="349"/>
      <c r="CS132" s="349"/>
      <c r="CT132" s="349"/>
      <c r="CU132" s="349"/>
      <c r="CV132" s="349"/>
      <c r="CW132" s="349"/>
      <c r="CX132" s="349"/>
      <c r="CY132" s="349"/>
      <c r="CZ132" s="349"/>
      <c r="DA132" s="349"/>
      <c r="DB132" s="349"/>
      <c r="DC132" s="349"/>
      <c r="DD132" s="349"/>
      <c r="DE132" s="349"/>
      <c r="DF132" s="349"/>
      <c r="DG132" s="349"/>
      <c r="DH132" s="349"/>
      <c r="DI132" s="349"/>
      <c r="DJ132" s="349"/>
      <c r="DK132" s="349"/>
      <c r="DL132" s="349"/>
      <c r="DM132" s="349"/>
      <c r="DN132" s="349"/>
      <c r="DO132" s="349"/>
      <c r="DP132" s="349"/>
      <c r="DQ132" s="349"/>
      <c r="DR132" s="349"/>
      <c r="DS132" s="349"/>
      <c r="DT132" s="349"/>
      <c r="DU132" s="349"/>
      <c r="DV132" s="349"/>
      <c r="DW132" s="349"/>
      <c r="DX132" s="349"/>
      <c r="DY132" s="349"/>
      <c r="DZ132" s="349"/>
      <c r="EA132" s="349"/>
      <c r="EB132" s="349"/>
      <c r="EC132" s="349"/>
      <c r="ED132" s="349"/>
      <c r="EE132" s="349"/>
      <c r="EF132" s="349"/>
      <c r="EG132" s="349"/>
      <c r="EH132" s="349"/>
      <c r="EI132" s="349"/>
      <c r="EJ132" s="349"/>
      <c r="EK132" s="349"/>
      <c r="EL132" s="349"/>
      <c r="EM132" s="349"/>
      <c r="EN132" s="349"/>
      <c r="EO132" s="349"/>
      <c r="EP132" s="349"/>
      <c r="EQ132" s="349"/>
      <c r="ER132" s="349"/>
      <c r="ES132" s="349"/>
      <c r="ET132" s="349"/>
      <c r="EU132" s="349"/>
      <c r="EV132" s="349"/>
      <c r="EW132" s="349"/>
      <c r="EX132" s="349"/>
      <c r="EY132" s="349"/>
      <c r="EZ132" s="349"/>
      <c r="FA132" s="349"/>
      <c r="FB132" s="349"/>
      <c r="FC132" s="349"/>
      <c r="FD132" s="349"/>
      <c r="FE132" s="349"/>
      <c r="FF132" s="349"/>
      <c r="FG132" s="349"/>
      <c r="FH132" s="349"/>
      <c r="FI132" s="349"/>
      <c r="FJ132" s="349"/>
      <c r="FK132" s="349"/>
      <c r="FL132" s="349"/>
      <c r="FM132" s="349"/>
      <c r="FN132" s="349"/>
      <c r="FO132" s="349"/>
      <c r="FP132" s="349"/>
      <c r="FQ132" s="349"/>
      <c r="FR132" s="349"/>
      <c r="FS132" s="349"/>
      <c r="FT132" s="349"/>
      <c r="FU132" s="349"/>
      <c r="FV132" s="349"/>
      <c r="FW132" s="349"/>
      <c r="FX132" s="349"/>
      <c r="FY132" s="349"/>
      <c r="FZ132" s="349"/>
      <c r="GA132" s="349"/>
      <c r="GB132" s="349"/>
      <c r="GC132" s="349"/>
      <c r="GD132" s="349"/>
      <c r="GE132" s="349"/>
      <c r="GF132" s="349"/>
      <c r="GG132" s="349"/>
      <c r="GH132" s="349"/>
      <c r="GI132" s="349"/>
      <c r="GJ132" s="349"/>
      <c r="GK132" s="349"/>
      <c r="GL132" s="349"/>
      <c r="GM132" s="349"/>
      <c r="GN132" s="349"/>
      <c r="GO132" s="349"/>
      <c r="GP132" s="349"/>
      <c r="GQ132" s="349"/>
      <c r="GR132" s="349"/>
      <c r="GS132" s="349"/>
      <c r="GT132" s="349"/>
      <c r="GU132" s="349"/>
      <c r="GV132" s="349"/>
      <c r="GW132" s="349"/>
      <c r="GX132" s="349"/>
      <c r="GY132" s="349"/>
      <c r="GZ132" s="349"/>
      <c r="HA132" s="349"/>
      <c r="HB132" s="349"/>
      <c r="HC132" s="349"/>
    </row>
    <row r="133" spans="1:211" outlineLevel="2" x14ac:dyDescent="0.2">
      <c r="B133" s="61"/>
      <c r="D133" s="39"/>
      <c r="E133" t="s">
        <v>375</v>
      </c>
      <c r="H133" s="163" t="s">
        <v>8</v>
      </c>
      <c r="I133" s="90"/>
      <c r="K133" s="89">
        <f xml:space="preserve">  K128 + K129+ SUMPRODUCT( K$125:K$127, K130:K132 )</f>
        <v>5658.9645036450411</v>
      </c>
      <c r="L133" s="55">
        <f t="shared" ref="L133:BW133" si="103" xml:space="preserve">  L128 + L129+ SUMPRODUCT( L$125:L$127, L130:L132 )</f>
        <v>12726.759625810249</v>
      </c>
      <c r="M133" s="55">
        <f t="shared" si="103"/>
        <v>13613.672127095055</v>
      </c>
      <c r="N133" s="55">
        <f t="shared" si="103"/>
        <v>14875.741633725982</v>
      </c>
      <c r="O133" s="55">
        <f t="shared" si="103"/>
        <v>14239.794275517848</v>
      </c>
      <c r="P133" s="55">
        <f t="shared" si="103"/>
        <v>13918.656795570028</v>
      </c>
      <c r="Q133" s="55">
        <f t="shared" si="103"/>
        <v>14384.721656362974</v>
      </c>
      <c r="R133" s="55">
        <f t="shared" si="103"/>
        <v>15267.029657887198</v>
      </c>
      <c r="S133" s="55">
        <f t="shared" si="103"/>
        <v>16125.86853190597</v>
      </c>
      <c r="T133" s="55">
        <f t="shared" si="103"/>
        <v>16612.155425019824</v>
      </c>
      <c r="U133" s="55">
        <f t="shared" si="103"/>
        <v>17024.358799849295</v>
      </c>
      <c r="V133" s="55">
        <f t="shared" si="103"/>
        <v>17479.280564058168</v>
      </c>
      <c r="W133" s="55">
        <f t="shared" si="103"/>
        <v>17880.420574246189</v>
      </c>
      <c r="X133" s="55">
        <f t="shared" si="103"/>
        <v>18324.834646836389</v>
      </c>
      <c r="Y133" s="55">
        <f t="shared" si="103"/>
        <v>18780.554025601792</v>
      </c>
      <c r="Z133" s="55">
        <f t="shared" si="103"/>
        <v>18470.750638675789</v>
      </c>
      <c r="AA133" s="55">
        <f t="shared" si="103"/>
        <v>18864.263349742549</v>
      </c>
      <c r="AB133" s="55">
        <f t="shared" si="103"/>
        <v>19301.674945040679</v>
      </c>
      <c r="AC133" s="55">
        <f t="shared" si="103"/>
        <v>19749.550252468231</v>
      </c>
      <c r="AD133" s="55">
        <f t="shared" si="103"/>
        <v>20245.305700640289</v>
      </c>
      <c r="AE133" s="55">
        <f t="shared" si="103"/>
        <v>20677.743260293781</v>
      </c>
      <c r="AF133" s="55">
        <f t="shared" si="103"/>
        <v>21158.604015224388</v>
      </c>
      <c r="AG133" s="55">
        <f t="shared" si="103"/>
        <v>21651.014988913015</v>
      </c>
      <c r="AH133" s="55">
        <f t="shared" si="103"/>
        <v>22196.255143258535</v>
      </c>
      <c r="AI133" s="55">
        <f t="shared" si="103"/>
        <v>22671.654740623453</v>
      </c>
      <c r="AJ133" s="55">
        <f t="shared" si="103"/>
        <v>23200.486595345785</v>
      </c>
      <c r="AK133" s="55">
        <f t="shared" si="103"/>
        <v>23742.075271952774</v>
      </c>
      <c r="AL133" s="55">
        <f t="shared" si="103"/>
        <v>24341.974506856062</v>
      </c>
      <c r="AM133" s="55">
        <f t="shared" si="103"/>
        <v>24864.819993112913</v>
      </c>
      <c r="AN133" s="55">
        <f t="shared" si="103"/>
        <v>25446.646341759049</v>
      </c>
      <c r="AO133" s="55">
        <f t="shared" si="103"/>
        <v>24951.371790929505</v>
      </c>
      <c r="AP133" s="55">
        <f t="shared" si="103"/>
        <v>25576.090195066434</v>
      </c>
      <c r="AQ133" s="55">
        <f t="shared" si="103"/>
        <v>26120.910681313086</v>
      </c>
      <c r="AR133" s="55">
        <f t="shared" si="103"/>
        <v>26726.726919964356</v>
      </c>
      <c r="AS133" s="55">
        <f t="shared" si="103"/>
        <v>27347.041644914905</v>
      </c>
      <c r="AT133" s="55">
        <f t="shared" si="103"/>
        <v>28033.884067595471</v>
      </c>
      <c r="AU133" s="55">
        <f t="shared" si="103"/>
        <v>28632.624259699012</v>
      </c>
      <c r="AV133" s="55">
        <f t="shared" si="103"/>
        <v>29298.645195734302</v>
      </c>
      <c r="AW133" s="55">
        <f t="shared" si="103"/>
        <v>29980.671263445161</v>
      </c>
      <c r="AX133" s="55">
        <f t="shared" si="103"/>
        <v>30736.100177716246</v>
      </c>
      <c r="AY133" s="55">
        <f t="shared" si="103"/>
        <v>31394.357405932366</v>
      </c>
      <c r="AZ133" s="55">
        <f t="shared" si="103"/>
        <v>32126.85386838637</v>
      </c>
      <c r="BA133" s="55">
        <f t="shared" si="103"/>
        <v>32877.028863600499</v>
      </c>
      <c r="BB133" s="55">
        <f t="shared" si="103"/>
        <v>33708.221507278344</v>
      </c>
      <c r="BC133" s="55">
        <f t="shared" si="103"/>
        <v>34432.213256598829</v>
      </c>
      <c r="BD133" s="55">
        <f t="shared" si="103"/>
        <v>33769.611439048094</v>
      </c>
      <c r="BE133" s="55">
        <f t="shared" si="103"/>
        <v>34551.334545099249</v>
      </c>
      <c r="BF133" s="55">
        <f t="shared" si="103"/>
        <v>35416.871676753639</v>
      </c>
      <c r="BG133" s="55">
        <f t="shared" si="103"/>
        <v>36171.226093917619</v>
      </c>
      <c r="BH133" s="55">
        <f t="shared" si="103"/>
        <v>37010.335442559954</v>
      </c>
      <c r="BI133" s="55">
        <f t="shared" si="103"/>
        <v>37869.535149849951</v>
      </c>
      <c r="BJ133" s="55">
        <f t="shared" si="103"/>
        <v>38821.176772617167</v>
      </c>
      <c r="BK133" s="55">
        <f t="shared" si="103"/>
        <v>39650.227084116799</v>
      </c>
      <c r="BL133" s="55">
        <f t="shared" si="103"/>
        <v>40572.76362360856</v>
      </c>
      <c r="BM133" s="55">
        <f t="shared" si="103"/>
        <v>41517.479915986289</v>
      </c>
      <c r="BN133" s="55">
        <f t="shared" si="103"/>
        <v>42564.189483339171</v>
      </c>
      <c r="BO133" s="55">
        <f t="shared" si="103"/>
        <v>43475.696626572681</v>
      </c>
      <c r="BP133" s="55">
        <f t="shared" si="103"/>
        <v>44490.35708743459</v>
      </c>
      <c r="BQ133" s="55">
        <f t="shared" si="103"/>
        <v>45529.518257191405</v>
      </c>
      <c r="BR133" s="55">
        <f t="shared" si="103"/>
        <v>46681.251827161119</v>
      </c>
      <c r="BS133" s="55">
        <f t="shared" si="103"/>
        <v>45707.467912525855</v>
      </c>
      <c r="BT133" s="55">
        <f t="shared" si="103"/>
        <v>46765.030627896384</v>
      </c>
      <c r="BU133" s="55">
        <f t="shared" si="103"/>
        <v>47847.823646372715</v>
      </c>
      <c r="BV133" s="55">
        <f t="shared" si="103"/>
        <v>49047.08613001473</v>
      </c>
      <c r="BW133" s="55">
        <f t="shared" si="103"/>
        <v>50091.626724491791</v>
      </c>
      <c r="BX133" s="55">
        <f t="shared" ref="BX133:CO133" si="104" xml:space="preserve">  BX128 + BX129+ SUMPRODUCT( BX$125:BX$127, BX130:BX132 )</f>
        <v>51253.941549289026</v>
      </c>
      <c r="BY133" s="55">
        <f t="shared" si="104"/>
        <v>52444.097154129777</v>
      </c>
      <c r="BZ133" s="55">
        <f t="shared" si="104"/>
        <v>53762.709050982048</v>
      </c>
      <c r="CA133" s="55">
        <f t="shared" si="104"/>
        <v>54910.734099839916</v>
      </c>
      <c r="CB133" s="55">
        <f t="shared" si="104"/>
        <v>56188.663780834388</v>
      </c>
      <c r="CC133" s="55">
        <f t="shared" si="104"/>
        <v>57497.331992231222</v>
      </c>
      <c r="CD133" s="55">
        <f t="shared" si="104"/>
        <v>58947.726492755566</v>
      </c>
      <c r="CE133" s="55">
        <f t="shared" si="104"/>
        <v>60209.997658749235</v>
      </c>
      <c r="CF133" s="55">
        <f t="shared" si="104"/>
        <v>61615.604173322325</v>
      </c>
      <c r="CG133" s="55">
        <f t="shared" si="104"/>
        <v>63055.168548910544</v>
      </c>
      <c r="CH133" s="55">
        <f t="shared" si="104"/>
        <v>61984.061502564109</v>
      </c>
      <c r="CI133" s="55">
        <f t="shared" si="104"/>
        <v>63300.575070457577</v>
      </c>
      <c r="CJ133" s="55">
        <f t="shared" si="104"/>
        <v>64765.524291698894</v>
      </c>
      <c r="CK133" s="55">
        <f t="shared" si="104"/>
        <v>66265.437011422968</v>
      </c>
      <c r="CL133" s="55">
        <f t="shared" si="104"/>
        <v>67801.183289445558</v>
      </c>
      <c r="CM133" s="55">
        <f t="shared" si="104"/>
        <v>69373.656084036411</v>
      </c>
      <c r="CN133" s="55">
        <f t="shared" si="104"/>
        <v>70983.771900196647</v>
      </c>
      <c r="CO133" s="55">
        <f t="shared" si="104"/>
        <v>72632.471458031316</v>
      </c>
    </row>
    <row r="134" spans="1:211" outlineLevel="2" x14ac:dyDescent="0.2">
      <c r="B134" s="61"/>
      <c r="D134" s="39"/>
      <c r="E134" t="s">
        <v>434</v>
      </c>
      <c r="H134" s="163" t="s">
        <v>30</v>
      </c>
      <c r="I134" s="90"/>
      <c r="K134" s="110">
        <f xml:space="preserve"> K133 / MAX( 1, K$126 + K$125 )</f>
        <v>2.4456998764358104</v>
      </c>
      <c r="L134" s="110">
        <f t="shared" ref="L134:BW134" si="105" xml:space="preserve"> L133 / MAX( 1, L$126 + L$125 )</f>
        <v>1.7283394332220463</v>
      </c>
      <c r="M134" s="110">
        <f t="shared" si="105"/>
        <v>1.8187961599438274</v>
      </c>
      <c r="N134" s="110">
        <f t="shared" si="105"/>
        <v>1.9515533017555311</v>
      </c>
      <c r="O134" s="110">
        <f t="shared" si="105"/>
        <v>1.8445402994633189</v>
      </c>
      <c r="P134" s="110">
        <f t="shared" si="105"/>
        <v>1.7753673139775807</v>
      </c>
      <c r="Q134" s="110">
        <f t="shared" si="105"/>
        <v>1.8067986110797167</v>
      </c>
      <c r="R134" s="110">
        <f t="shared" si="105"/>
        <v>1.8832233554458693</v>
      </c>
      <c r="S134" s="110">
        <f t="shared" si="105"/>
        <v>1.964240041496004</v>
      </c>
      <c r="T134" s="110">
        <f t="shared" si="105"/>
        <v>1.9937687806242055</v>
      </c>
      <c r="U134" s="110">
        <f t="shared" si="105"/>
        <v>2.0289784610783683</v>
      </c>
      <c r="V134" s="110">
        <f t="shared" si="105"/>
        <v>2.0629953778740537</v>
      </c>
      <c r="W134" s="110">
        <f t="shared" si="105"/>
        <v>2.1013344014982178</v>
      </c>
      <c r="X134" s="110">
        <f t="shared" si="105"/>
        <v>2.1385045465553558</v>
      </c>
      <c r="Y134" s="110">
        <f t="shared" si="105"/>
        <v>2.1763524346456768</v>
      </c>
      <c r="Z134" s="110">
        <f t="shared" si="105"/>
        <v>2.2594232393754745</v>
      </c>
      <c r="AA134" s="110">
        <f t="shared" si="105"/>
        <v>2.3031357768563163</v>
      </c>
      <c r="AB134" s="110">
        <f t="shared" si="105"/>
        <v>2.3455558746275509</v>
      </c>
      <c r="AC134" s="110">
        <f t="shared" si="105"/>
        <v>2.3887553750449468</v>
      </c>
      <c r="AD134" s="110">
        <f t="shared" si="105"/>
        <v>2.4305623708778228</v>
      </c>
      <c r="AE134" s="110">
        <f t="shared" si="105"/>
        <v>2.4775498022890798</v>
      </c>
      <c r="AF134" s="110">
        <f t="shared" si="105"/>
        <v>2.523173986935094</v>
      </c>
      <c r="AG134" s="110">
        <f t="shared" si="105"/>
        <v>2.5696360991115954</v>
      </c>
      <c r="AH134" s="110">
        <f t="shared" si="105"/>
        <v>2.6146296483145308</v>
      </c>
      <c r="AI134" s="110">
        <f t="shared" si="105"/>
        <v>2.6651355762166893</v>
      </c>
      <c r="AJ134" s="110">
        <f t="shared" si="105"/>
        <v>2.7142043721697351</v>
      </c>
      <c r="AK134" s="110">
        <f t="shared" si="105"/>
        <v>2.7641739676036439</v>
      </c>
      <c r="AL134" s="110">
        <f t="shared" si="105"/>
        <v>2.8125956710311071</v>
      </c>
      <c r="AM134" s="110">
        <f t="shared" si="105"/>
        <v>2.8668815890123112</v>
      </c>
      <c r="AN134" s="110">
        <f t="shared" si="105"/>
        <v>2.9196533776952251</v>
      </c>
      <c r="AO134" s="110">
        <f t="shared" si="105"/>
        <v>3.0350891619926665</v>
      </c>
      <c r="AP134" s="110">
        <f t="shared" si="105"/>
        <v>3.0882608400755105</v>
      </c>
      <c r="AQ134" s="110">
        <f t="shared" si="105"/>
        <v>3.1480386370443738</v>
      </c>
      <c r="AR134" s="110">
        <f t="shared" si="105"/>
        <v>3.2060760320179313</v>
      </c>
      <c r="AS134" s="110">
        <f t="shared" si="105"/>
        <v>3.2651806376545829</v>
      </c>
      <c r="AT134" s="110">
        <f t="shared" si="105"/>
        <v>3.3224095367641375</v>
      </c>
      <c r="AU134" s="110">
        <f t="shared" si="105"/>
        <v>3.3866698797310151</v>
      </c>
      <c r="AV134" s="110">
        <f t="shared" si="105"/>
        <v>3.4490946046414748</v>
      </c>
      <c r="AW134" s="110">
        <f t="shared" si="105"/>
        <v>3.5126667298316616</v>
      </c>
      <c r="AX134" s="110">
        <f t="shared" si="105"/>
        <v>3.5742608405327099</v>
      </c>
      <c r="AY134" s="110">
        <f t="shared" si="105"/>
        <v>3.6433374079975813</v>
      </c>
      <c r="AZ134" s="110">
        <f t="shared" si="105"/>
        <v>3.7104790284368891</v>
      </c>
      <c r="BA134" s="110">
        <f t="shared" si="105"/>
        <v>3.7788541976567487</v>
      </c>
      <c r="BB134" s="110">
        <f t="shared" si="105"/>
        <v>3.8451446736434227</v>
      </c>
      <c r="BC134" s="110">
        <f t="shared" si="105"/>
        <v>3.9193956628329301</v>
      </c>
      <c r="BD134" s="110">
        <f t="shared" si="105"/>
        <v>4.0732938558994789</v>
      </c>
      <c r="BE134" s="110">
        <f t="shared" si="105"/>
        <v>4.1484712252770848</v>
      </c>
      <c r="BF134" s="110">
        <f t="shared" si="105"/>
        <v>4.2212542384917384</v>
      </c>
      <c r="BG134" s="110">
        <f t="shared" si="105"/>
        <v>4.3030030915684749</v>
      </c>
      <c r="BH134" s="110">
        <f t="shared" si="105"/>
        <v>4.3824087119842723</v>
      </c>
      <c r="BI134" s="110">
        <f t="shared" si="105"/>
        <v>4.4632756462131518</v>
      </c>
      <c r="BJ134" s="110">
        <f t="shared" si="105"/>
        <v>4.5416164123419911</v>
      </c>
      <c r="BK134" s="110">
        <f t="shared" si="105"/>
        <v>4.6295008766037862</v>
      </c>
      <c r="BL134" s="110">
        <f t="shared" si="105"/>
        <v>4.7149141017329796</v>
      </c>
      <c r="BM134" s="110">
        <f t="shared" si="105"/>
        <v>4.8018985159871592</v>
      </c>
      <c r="BN134" s="110">
        <f t="shared" si="105"/>
        <v>4.8862191795513761</v>
      </c>
      <c r="BO134" s="110">
        <f t="shared" si="105"/>
        <v>4.9806963215354125</v>
      </c>
      <c r="BP134" s="110">
        <f t="shared" si="105"/>
        <v>5.0725687253918519</v>
      </c>
      <c r="BQ134" s="110">
        <f t="shared" si="105"/>
        <v>5.1661303621059682</v>
      </c>
      <c r="BR134" s="110">
        <f t="shared" si="105"/>
        <v>5.2568848277435913</v>
      </c>
      <c r="BS134" s="110">
        <f t="shared" si="105"/>
        <v>5.4665811495205476</v>
      </c>
      <c r="BT134" s="110">
        <f t="shared" si="105"/>
        <v>5.5675736442966528</v>
      </c>
      <c r="BU134" s="110">
        <f t="shared" si="105"/>
        <v>5.6704269975632382</v>
      </c>
      <c r="BV134" s="110">
        <f t="shared" si="105"/>
        <v>5.7700559888878402</v>
      </c>
      <c r="BW134" s="110">
        <f t="shared" si="105"/>
        <v>5.8818532612926937</v>
      </c>
      <c r="BX134" s="110">
        <f t="shared" ref="BX134:CO134" si="106" xml:space="preserve"> BX133 / MAX( 1, BX$126 + BX$125 )</f>
        <v>5.9904962193061522</v>
      </c>
      <c r="BY134" s="110">
        <f t="shared" si="106"/>
        <v>6.101140153154005</v>
      </c>
      <c r="BZ134" s="110">
        <f t="shared" si="106"/>
        <v>6.208382465378115</v>
      </c>
      <c r="CA134" s="110">
        <f t="shared" si="106"/>
        <v>6.3285781352697272</v>
      </c>
      <c r="CB134" s="110">
        <f t="shared" si="106"/>
        <v>6.4454474476247388</v>
      </c>
      <c r="CC134" s="110">
        <f t="shared" si="106"/>
        <v>6.5644682878114908</v>
      </c>
      <c r="CD134" s="110">
        <f t="shared" si="106"/>
        <v>6.6799025347273462</v>
      </c>
      <c r="CE134" s="110">
        <f t="shared" si="106"/>
        <v>6.8091226902220363</v>
      </c>
      <c r="CF134" s="110">
        <f t="shared" si="106"/>
        <v>6.9348371143712129</v>
      </c>
      <c r="CG134" s="110">
        <f t="shared" si="106"/>
        <v>7.062864815712504</v>
      </c>
      <c r="CH134" s="110">
        <f t="shared" si="106"/>
        <v>7.3298503164462563</v>
      </c>
      <c r="CI134" s="110">
        <f t="shared" si="106"/>
        <v>7.4720465261192528</v>
      </c>
      <c r="CJ134" s="110">
        <f t="shared" si="106"/>
        <v>7.6102188620013154</v>
      </c>
      <c r="CK134" s="110">
        <f t="shared" si="106"/>
        <v>7.7509391783360613</v>
      </c>
      <c r="CL134" s="110">
        <f t="shared" si="106"/>
        <v>7.8942541850650443</v>
      </c>
      <c r="CM134" s="110">
        <f t="shared" si="106"/>
        <v>8.0402114396508129</v>
      </c>
      <c r="CN134" s="110">
        <f t="shared" si="106"/>
        <v>8.188859362193428</v>
      </c>
      <c r="CO134" s="110">
        <f t="shared" si="106"/>
        <v>8.3402472508089662</v>
      </c>
    </row>
    <row r="135" spans="1:211" s="82" customFormat="1" outlineLevel="2" x14ac:dyDescent="0.2">
      <c r="A135" s="102"/>
      <c r="B135" s="103"/>
      <c r="D135" s="44"/>
      <c r="H135" s="269"/>
      <c r="I135" s="90"/>
    </row>
    <row r="136" spans="1:211" s="82" customFormat="1" outlineLevel="2" x14ac:dyDescent="0.2">
      <c r="A136" s="102"/>
      <c r="B136" s="103"/>
      <c r="D136" s="44"/>
      <c r="E136" s="82" t="s">
        <v>379</v>
      </c>
      <c r="G136" s="255">
        <f xml:space="preserve"> IF( L$100 = 0, 0, 1 - L134 / L$100 )</f>
        <v>-0.13437873012736046</v>
      </c>
      <c r="H136" s="269" t="s">
        <v>14</v>
      </c>
      <c r="I136" s="90"/>
    </row>
    <row r="137" spans="1:211" s="82" customFormat="1" outlineLevel="2" x14ac:dyDescent="0.2">
      <c r="A137" s="102"/>
      <c r="B137" s="103"/>
      <c r="D137" s="44"/>
      <c r="H137" s="269"/>
      <c r="I137" s="90"/>
    </row>
    <row r="138" spans="1:211" s="18" customFormat="1" outlineLevel="2" x14ac:dyDescent="0.2">
      <c r="B138" s="331"/>
      <c r="D138" s="332"/>
      <c r="E138" s="18" t="str">
        <f>InpS!E84</f>
        <v>Water: Large fixed charge</v>
      </c>
      <c r="F138" s="18">
        <f>InpS!F84</f>
        <v>0</v>
      </c>
      <c r="G138" s="45"/>
      <c r="H138" s="80" t="str">
        <f>InpS!H84</f>
        <v>£/m3</v>
      </c>
      <c r="J138" s="18">
        <f>InpS!J84</f>
        <v>0</v>
      </c>
      <c r="K138" s="19">
        <f xml:space="preserve"> IF( InpS!K84, InpS!K84, J138 * ( 1 + K$6 ) )</f>
        <v>21778.69</v>
      </c>
      <c r="L138" s="19">
        <f xml:space="preserve"> IF( InpS!L84, InpS!L84, K138 * ( 1 + L$6 ) )</f>
        <v>22584</v>
      </c>
      <c r="M138" s="19">
        <f xml:space="preserve"> IF( InpS!M84, InpS!M84, L138 * ( 1 + M$6 ) )</f>
        <v>20799</v>
      </c>
      <c r="N138" s="19">
        <f xml:space="preserve"> IF( InpS!N84, InpS!N84, M138 * ( 1 + N$6 ) )</f>
        <v>19106</v>
      </c>
      <c r="O138" s="19">
        <f xml:space="preserve"> IF( InpS!O84, InpS!O84, N138 * ( 1 + O$6 ) )</f>
        <v>14847</v>
      </c>
      <c r="P138" s="19">
        <f xml:space="preserve"> IF( InpS!P84, InpS!P84, O138 * ( 1 + P$6 ) )</f>
        <v>12313</v>
      </c>
      <c r="Q138" s="19">
        <f xml:space="preserve"> IF( InpS!Q84, InpS!Q84, P138 * ( 1 + Q$6 ) )</f>
        <v>11524</v>
      </c>
      <c r="R138" s="19">
        <f xml:space="preserve"> IF( InpS!R84, InpS!R84, Q138 * ( 1 + R$6 ) )</f>
        <v>10976</v>
      </c>
      <c r="S138" s="19">
        <f xml:space="preserve"> IF( InpS!S84, InpS!S84, R138 * ( 1 + S$6 ) )</f>
        <v>11512</v>
      </c>
      <c r="T138" s="19">
        <f xml:space="preserve"> IF( InpS!T84, InpS!T84, S138 * ( 1 + T$6 ) )</f>
        <v>11742.203220633144</v>
      </c>
      <c r="U138" s="19">
        <f xml:space="preserve"> IF( InpS!U84, InpS!U84, T138 * ( 1 + U$6 ) )</f>
        <v>11977.009770209119</v>
      </c>
      <c r="V138" s="19">
        <f xml:space="preserve"> IF( InpS!V84, InpS!V84, U138 * ( 1 + V$6 ) )</f>
        <v>12216.511700599734</v>
      </c>
      <c r="W138" s="19">
        <f xml:space="preserve"> IF( InpS!W84, InpS!W84, V138 * ( 1 + W$6 ) )</f>
        <v>12460.802904420143</v>
      </c>
      <c r="X138" s="19">
        <f xml:space="preserve"> IF( InpS!X84, InpS!X84, W138 * ( 1 + X$6 ) )</f>
        <v>12709.979151837824</v>
      </c>
      <c r="Y138" s="19">
        <f xml:space="preserve"> IF( InpS!Y84, InpS!Y84, X138 * ( 1 + Y$6 ) )</f>
        <v>12964.138128117636</v>
      </c>
      <c r="Z138" s="19">
        <f xml:space="preserve"> IF( InpS!Z84, InpS!Z84, Y138 * ( 1 + Z$6 ) )</f>
        <v>13223.379471917639</v>
      </c>
      <c r="AA138" s="19">
        <f xml:space="preserve"> IF( InpS!AA84, InpS!AA84, Z138 * ( 1 + AA$6 ) )</f>
        <v>13487.80481435072</v>
      </c>
      <c r="AB138" s="19">
        <f xml:space="preserve"> IF( InpS!AB84, InpS!AB84, AA138 * ( 1 + AB$6 ) )</f>
        <v>13757.517818827333</v>
      </c>
      <c r="AC138" s="19">
        <f xml:space="preserve"> IF( InpS!AC84, InpS!AC84, AB138 * ( 1 + AC$6 ) )</f>
        <v>14032.624221694943</v>
      </c>
      <c r="AD138" s="19">
        <f xml:space="preserve"> IF( InpS!AD84, InpS!AD84, AC138 * ( 1 + AD$6 ) )</f>
        <v>14313.231873690152</v>
      </c>
      <c r="AE138" s="19">
        <f xml:space="preserve"> IF( InpS!AE84, InpS!AE84, AD138 * ( 1 + AE$6 ) )</f>
        <v>14599.450782219727</v>
      </c>
      <c r="AF138" s="19">
        <f xml:space="preserve"> IF( InpS!AF84, InpS!AF84, AE138 * ( 1 + AF$6 ) )</f>
        <v>14891.393154487105</v>
      </c>
      <c r="AG138" s="19">
        <f xml:space="preserve"> IF( InpS!AG84, InpS!AG84, AF138 * ( 1 + AG$6 ) )</f>
        <v>15189.173441481309</v>
      </c>
      <c r="AH138" s="19">
        <f xml:space="preserve"> IF( InpS!AH84, InpS!AH84, AG138 * ( 1 + AH$6 ) )</f>
        <v>15492.908382845488</v>
      </c>
      <c r="AI138" s="19">
        <f xml:space="preserve"> IF( InpS!AI84, InpS!AI84, AH138 * ( 1 + AI$6 ) )</f>
        <v>15802.71705264268</v>
      </c>
      <c r="AJ138" s="19">
        <f xml:space="preserve"> IF( InpS!AJ84, InpS!AJ84, AI138 * ( 1 + AJ$6 ) )</f>
        <v>16118.72090603676</v>
      </c>
      <c r="AK138" s="19">
        <f xml:space="preserve"> IF( InpS!AK84, InpS!AK84, AJ138 * ( 1 + AK$6 ) )</f>
        <v>16441.043826906847</v>
      </c>
      <c r="AL138" s="19">
        <f xml:space="preserve"> IF( InpS!AL84, InpS!AL84, AK138 * ( 1 + AL$6 ) )</f>
        <v>16769.812176413852</v>
      </c>
      <c r="AM138" s="19">
        <f xml:space="preserve"> IF( InpS!AM84, InpS!AM84, AL138 * ( 1 + AM$6 ) )</f>
        <v>17105.154842538192</v>
      </c>
      <c r="AN138" s="19">
        <f xml:space="preserve"> IF( InpS!AN84, InpS!AN84, AM138 * ( 1 + AN$6 ) )</f>
        <v>17447.203290608111</v>
      </c>
      <c r="AO138" s="19">
        <f xml:space="preserve"> IF( InpS!AO84, InpS!AO84, AN138 * ( 1 + AO$6 ) )</f>
        <v>17796.091614838409</v>
      </c>
      <c r="AP138" s="19">
        <f xml:space="preserve"> IF( InpS!AP84, InpS!AP84, AO138 * ( 1 + AP$6 ) )</f>
        <v>18151.956590899761</v>
      </c>
      <c r="AQ138" s="19">
        <f xml:space="preserve"> IF( InpS!AQ84, InpS!AQ84, AP138 * ( 1 + AQ$6 ) )</f>
        <v>18514.937729539281</v>
      </c>
      <c r="AR138" s="19">
        <f xml:space="preserve"> IF( InpS!AR84, InpS!AR84, AQ138 * ( 1 + AR$6 ) )</f>
        <v>18885.177331273302</v>
      </c>
      <c r="AS138" s="19">
        <f xml:space="preserve"> IF( InpS!AS84, InpS!AS84, AR138 * ( 1 + AS$6 ) )</f>
        <v>19262.820542173857</v>
      </c>
      <c r="AT138" s="19">
        <f xml:space="preserve"> IF( InpS!AT84, InpS!AT84, AS138 * ( 1 + AT$6 ) )</f>
        <v>19648.015410770688</v>
      </c>
      <c r="AU138" s="19">
        <f xml:space="preserve"> IF( InpS!AU84, InpS!AU84, AT138 * ( 1 + AU$6 ) )</f>
        <v>20040.912946091143</v>
      </c>
      <c r="AV138" s="19">
        <f xml:space="preserve"> IF( InpS!AV84, InpS!AV84, AU138 * ( 1 + AV$6 ) )</f>
        <v>20441.667176860657</v>
      </c>
      <c r="AW138" s="19">
        <f xml:space="preserve"> IF( InpS!AW84, InpS!AW84, AV138 * ( 1 + AW$6 ) )</f>
        <v>20850.435211887077</v>
      </c>
      <c r="AX138" s="19">
        <f xml:space="preserve"> IF( InpS!AX84, InpS!AX84, AW138 * ( 1 + AX$6 ) )</f>
        <v>21267.377301652465</v>
      </c>
      <c r="AY138" s="19">
        <f xml:space="preserve"> IF( InpS!AY84, InpS!AY84, AX138 * ( 1 + AY$6 ) )</f>
        <v>21692.656901136535</v>
      </c>
      <c r="AZ138" s="19">
        <f xml:space="preserve"> IF( InpS!AZ84, InpS!AZ84, AY138 * ( 1 + AZ$6 ) )</f>
        <v>22126.44073389639</v>
      </c>
      <c r="BA138" s="19">
        <f xml:space="preserve"> IF( InpS!BA84, InpS!BA84, AZ138 * ( 1 + BA$6 ) )</f>
        <v>22568.898857427605</v>
      </c>
      <c r="BB138" s="19">
        <f xml:space="preserve"> IF( InpS!BB84, InpS!BB84, BA138 * ( 1 + BB$6 ) )</f>
        <v>23020.20472983236</v>
      </c>
      <c r="BC138" s="19">
        <f xml:space="preserve"> IF( InpS!BC84, InpS!BC84, BB138 * ( 1 + BC$6 ) )</f>
        <v>23480.535277820698</v>
      </c>
      <c r="BD138" s="19">
        <f xml:space="preserve"> IF( InpS!BD84, InpS!BD84, BC138 * ( 1 + BD$6 ) )</f>
        <v>23950.070966071609</v>
      </c>
      <c r="BE138" s="19">
        <f xml:space="preserve"> IF( InpS!BE84, InpS!BE84, BD138 * ( 1 + BE$6 ) )</f>
        <v>24428.995867981099</v>
      </c>
      <c r="BF138" s="19">
        <f xml:space="preserve"> IF( InpS!BF84, InpS!BF84, BE138 * ( 1 + BF$6 ) )</f>
        <v>24917.497737825004</v>
      </c>
      <c r="BG138" s="19">
        <f xml:space="preserve"> IF( InpS!BG84, InpS!BG84, BF138 * ( 1 + BG$6 ) )</f>
        <v>25415.768084364823</v>
      </c>
      <c r="BH138" s="19">
        <f xml:space="preserve"> IF( InpS!BH84, InpS!BH84, BG138 * ( 1 + BH$6 ) )</f>
        <v>25924.002245925443</v>
      </c>
      <c r="BI138" s="19">
        <f xml:space="preserve"> IF( InpS!BI84, InpS!BI84, BH138 * ( 1 + BI$6 ) )</f>
        <v>26442.399466974166</v>
      </c>
      <c r="BJ138" s="19">
        <f xml:space="preserve"> IF( InpS!BJ84, InpS!BJ84, BI138 * ( 1 + BJ$6 ) )</f>
        <v>26971.16297623108</v>
      </c>
      <c r="BK138" s="19">
        <f xml:space="preserve"> IF( InpS!BK84, InpS!BK84, BJ138 * ( 1 + BK$6 ) )</f>
        <v>27510.500066341385</v>
      </c>
      <c r="BL138" s="19">
        <f xml:space="preserve"> IF( InpS!BL84, InpS!BL84, BK138 * ( 1 + BL$6 ) )</f>
        <v>28060.62217514091</v>
      </c>
      <c r="BM138" s="19">
        <f xml:space="preserve"> IF( InpS!BM84, InpS!BM84, BL138 * ( 1 + BM$6 ) )</f>
        <v>28621.744968546685</v>
      </c>
      <c r="BN138" s="19">
        <f xml:space="preserve"> IF( InpS!BN84, InpS!BN84, BM138 * ( 1 + BN$6 ) )</f>
        <v>29194.088425105056</v>
      </c>
      <c r="BO138" s="19">
        <f xml:space="preserve"> IF( InpS!BO84, InpS!BO84, BN138 * ( 1 + BO$6 ) )</f>
        <v>29777.876922230487</v>
      </c>
      <c r="BP138" s="19">
        <f xml:space="preserve"> IF( InpS!BP84, InpS!BP84, BO138 * ( 1 + BP$6 ) )</f>
        <v>30373.339324168886</v>
      </c>
      <c r="BQ138" s="19">
        <f xml:space="preserve"> IF( InpS!BQ84, InpS!BQ84, BP138 * ( 1 + BQ$6 ) )</f>
        <v>30980.709071719877</v>
      </c>
      <c r="BR138" s="19">
        <f xml:space="preserve"> IF( InpS!BR84, InpS!BR84, BQ138 * ( 1 + BR$6 ) )</f>
        <v>31600.224273753269</v>
      </c>
      <c r="BS138" s="19">
        <f xml:space="preserve"> IF( InpS!BS84, InpS!BS84, BR138 * ( 1 + BS$6 ) )</f>
        <v>32232.127800555532</v>
      </c>
      <c r="BT138" s="19">
        <f xml:space="preserve"> IF( InpS!BT84, InpS!BT84, BS138 * ( 1 + BT$6 ) )</f>
        <v>32876.667379042934</v>
      </c>
      <c r="BU138" s="19">
        <f xml:space="preserve"> IF( InpS!BU84, InpS!BU84, BT138 * ( 1 + BU$6 ) )</f>
        <v>33534.09568987861</v>
      </c>
      <c r="BV138" s="19">
        <f xml:space="preserve"> IF( InpS!BV84, InpS!BV84, BU138 * ( 1 + BV$6 ) )</f>
        <v>34204.670466531679</v>
      </c>
      <c r="BW138" s="19">
        <f xml:space="preserve"> IF( InpS!BW84, InpS!BW84, BV138 * ( 1 + BW$6 ) )</f>
        <v>34888.654596317203</v>
      </c>
      <c r="BX138" s="19">
        <f xml:space="preserve"> IF( InpS!BX84, InpS!BX84, BW138 * ( 1 + BX$6 ) )</f>
        <v>35586.31622345667</v>
      </c>
      <c r="BY138" s="19">
        <f xml:space="preserve"> IF( InpS!BY84, InpS!BY84, BX138 * ( 1 + BY$6 ) )</f>
        <v>36297.928854199308</v>
      </c>
      <c r="BZ138" s="19">
        <f xml:space="preserve"> IF( InpS!BZ84, InpS!BZ84, BY138 * ( 1 + BZ$6 ) )</f>
        <v>37023.771464045509</v>
      </c>
      <c r="CA138" s="19">
        <f xml:space="preserve"> IF( InpS!CA84, InpS!CA84, BZ138 * ( 1 + CA$6 ) )</f>
        <v>37764.128607114377</v>
      </c>
      <c r="CB138" s="19">
        <f xml:space="preserve"> IF( InpS!CB84, InpS!CB84, CA138 * ( 1 + CB$6 ) )</f>
        <v>38519.290527698286</v>
      </c>
      <c r="CC138" s="19">
        <f xml:space="preserve"> IF( InpS!CC84, InpS!CC84, CB138 * ( 1 + CC$6 ) )</f>
        <v>39289.553274048172</v>
      </c>
      <c r="CD138" s="19">
        <f xml:space="preserve"> IF( InpS!CD84, InpS!CD84, CC138 * ( 1 + CD$6 ) )</f>
        <v>40075.218814434149</v>
      </c>
      <c r="CE138" s="19">
        <f xml:space="preserve"> IF( InpS!CE84, InpS!CE84, CD138 * ( 1 + CE$6 ) )</f>
        <v>40876.595155526986</v>
      </c>
      <c r="CF138" s="19">
        <f xml:space="preserve"> IF( InpS!CF84, InpS!CF84, CE138 * ( 1 + CF$6 ) )</f>
        <v>41693.996463146817</v>
      </c>
      <c r="CG138" s="19">
        <f xml:space="preserve"> IF( InpS!CG84, InpS!CG84, CF138 * ( 1 + CG$6 ) )</f>
        <v>42527.743185426465</v>
      </c>
      <c r="CH138" s="19">
        <f xml:space="preserve"> IF( InpS!CH84, InpS!CH84, CG138 * ( 1 + CH$6 ) )</f>
        <v>43378.162178437618</v>
      </c>
      <c r="CI138" s="19">
        <f xml:space="preserve"> IF( InpS!CI84, InpS!CI84, CH138 * ( 1 + CI$6 ) )</f>
        <v>44245.586834329137</v>
      </c>
      <c r="CJ138" s="19">
        <f xml:space="preserve"> IF( InpS!CJ84, InpS!CJ84, CI138 * ( 1 + CJ$6 ) )</f>
        <v>45130.357212027717</v>
      </c>
      <c r="CK138" s="19">
        <f xml:space="preserve"> IF( InpS!CK84, InpS!CK84, CJ138 * ( 1 + CK$6 ) )</f>
        <v>46032.820170552128</v>
      </c>
      <c r="CL138" s="19">
        <f xml:space="preserve"> IF( InpS!CL84, InpS!CL84, CK138 * ( 1 + CL$6 ) )</f>
        <v>46953.329504993359</v>
      </c>
      <c r="CM138" s="19">
        <f xml:space="preserve"> IF( InpS!CM84, InpS!CM84, CL138 * ( 1 + CM$6 ) )</f>
        <v>47892.246085213883</v>
      </c>
      <c r="CN138" s="19">
        <f xml:space="preserve"> IF( InpS!CN84, InpS!CN84, CM138 * ( 1 + CN$6 ) )</f>
        <v>48849.9379973205</v>
      </c>
      <c r="CO138" s="19">
        <f xml:space="preserve"> IF( InpS!CO84, InpS!CO84, CN138 * ( 1 + CO$6 ) )</f>
        <v>49826.780687966137</v>
      </c>
    </row>
    <row r="139" spans="1:211" s="333" customFormat="1" outlineLevel="2" x14ac:dyDescent="0.2">
      <c r="B139" s="334"/>
      <c r="D139" s="335"/>
      <c r="E139" s="333" t="str">
        <f>InpS!E85</f>
        <v>Water: Large peak rate</v>
      </c>
      <c r="F139" s="333">
        <f>InpS!F85</f>
        <v>0</v>
      </c>
      <c r="G139" s="336"/>
      <c r="H139" s="341" t="str">
        <f>InpS!H85</f>
        <v>£/m3</v>
      </c>
      <c r="J139" s="333">
        <f>InpS!J85</f>
        <v>0</v>
      </c>
      <c r="K139" s="253">
        <f xml:space="preserve"> IF( InpS!K85, InpS!K85, J139 * ( 1 + K$6 ) )</f>
        <v>0.85930000000000006</v>
      </c>
      <c r="L139" s="253">
        <f xml:space="preserve"> IF( InpS!L85, InpS!L85, K139 * ( 1 + L$6 ) )</f>
        <v>0.86939999999999995</v>
      </c>
      <c r="M139" s="253">
        <f xml:space="preserve"> IF( InpS!M85, InpS!M85, L139 * ( 1 + M$6 ) )</f>
        <v>1.0017</v>
      </c>
      <c r="N139" s="253">
        <f xml:space="preserve"> IF( InpS!N85, InpS!N85, M139 * ( 1 + N$6 ) )</f>
        <v>1.1132</v>
      </c>
      <c r="O139" s="253">
        <f xml:space="preserve"> IF( InpS!O85, InpS!O85, N139 * ( 1 + O$6 ) )</f>
        <v>1.0953999999999999</v>
      </c>
      <c r="P139" s="253">
        <f xml:space="preserve"> IF( InpS!P85, InpS!P85, O139 * ( 1 + P$6 ) )</f>
        <v>1.073</v>
      </c>
      <c r="Q139" s="253">
        <f xml:space="preserve"> IF( InpS!Q85, InpS!Q85, P139 * ( 1 + Q$6 ) )</f>
        <v>1.0944</v>
      </c>
      <c r="R139" s="253">
        <f xml:space="preserve"> IF( InpS!R85, InpS!R85, Q139 * ( 1 + R$6 ) )</f>
        <v>1.145</v>
      </c>
      <c r="S139" s="253">
        <f xml:space="preserve"> IF( InpS!S85, InpS!S85, R139 * ( 1 + S$6 ) )</f>
        <v>1.1969000000000001</v>
      </c>
      <c r="T139" s="253">
        <f xml:space="preserve"> IF( InpS!T85, InpS!T85, S139 * ( 1 + T$6 ) )</f>
        <v>1.2208341760576626</v>
      </c>
      <c r="U139" s="253">
        <f xml:space="preserve"> IF( InpS!U85, InpS!U85, T139 * ( 1 + U$6 ) )</f>
        <v>1.2452469591698487</v>
      </c>
      <c r="V139" s="253">
        <f xml:space="preserve"> IF( InpS!V85, InpS!V85, U139 * ( 1 + V$6 ) )</f>
        <v>1.2701479199485604</v>
      </c>
      <c r="W139" s="253">
        <f xml:space="preserve"> IF( InpS!W85, InpS!W85, V139 * ( 1 + W$6 ) )</f>
        <v>1.2955468203874629</v>
      </c>
      <c r="X139" s="253">
        <f xml:space="preserve"> IF( InpS!X85, InpS!X85, W139 * ( 1 + X$6 ) )</f>
        <v>1.3214536176889069</v>
      </c>
      <c r="Y139" s="253">
        <f xml:space="preserve"> IF( InpS!Y85, InpS!Y85, X139 * ( 1 + Y$6 ) )</f>
        <v>1.3478784681674776</v>
      </c>
      <c r="Z139" s="253">
        <f xml:space="preserve"> IF( InpS!Z85, InpS!Z85, Y139 * ( 1 + Z$6 ) )</f>
        <v>1.3748317312316038</v>
      </c>
      <c r="AA139" s="253">
        <f xml:space="preserve"> IF( InpS!AA85, InpS!AA85, Z139 * ( 1 + AA$6 ) )</f>
        <v>1.4023239734447863</v>
      </c>
      <c r="AB139" s="253">
        <f xml:space="preserve"> IF( InpS!AB85, InpS!AB85, AA139 * ( 1 + AB$6 ) )</f>
        <v>1.4303659726680367</v>
      </c>
      <c r="AC139" s="253">
        <f xml:space="preserve"> IF( InpS!AC85, InpS!AC85, AB139 * ( 1 + AC$6 ) )</f>
        <v>1.4589687222851528</v>
      </c>
      <c r="AD139" s="253">
        <f xml:space="preserve"> IF( InpS!AD85, InpS!AD85, AC139 * ( 1 + AD$6 ) )</f>
        <v>1.4881434355124865</v>
      </c>
      <c r="AE139" s="253">
        <f xml:space="preserve"> IF( InpS!AE85, InpS!AE85, AD139 * ( 1 + AE$6 ) )</f>
        <v>1.5179015497948916</v>
      </c>
      <c r="AF139" s="253">
        <f xml:space="preserve"> IF( InpS!AF85, InpS!AF85, AE139 * ( 1 + AF$6 ) )</f>
        <v>1.5482547312895776</v>
      </c>
      <c r="AG139" s="253">
        <f xml:space="preserve"> IF( InpS!AG85, InpS!AG85, AF139 * ( 1 + AG$6 ) )</f>
        <v>1.5792148794396266</v>
      </c>
      <c r="AH139" s="253">
        <f xml:space="preserve"> IF( InpS!AH85, InpS!AH85, AG139 * ( 1 + AH$6 ) )</f>
        <v>1.6107941316389651</v>
      </c>
      <c r="AI139" s="253">
        <f xml:space="preserve"> IF( InpS!AI85, InpS!AI85, AH139 * ( 1 + AI$6 ) )</f>
        <v>1.6430048679906206</v>
      </c>
      <c r="AJ139" s="253">
        <f xml:space="preserve"> IF( InpS!AJ85, InpS!AJ85, AI139 * ( 1 + AJ$6 ) )</f>
        <v>1.6758597161601285</v>
      </c>
      <c r="AK139" s="253">
        <f xml:space="preserve"> IF( InpS!AK85, InpS!AK85, AJ139 * ( 1 + AK$6 ) )</f>
        <v>1.709371556325991</v>
      </c>
      <c r="AL139" s="253">
        <f xml:space="preserve"> IF( InpS!AL85, InpS!AL85, AK139 * ( 1 + AL$6 ) )</f>
        <v>1.7435535262291297</v>
      </c>
      <c r="AM139" s="253">
        <f xml:space="preserve"> IF( InpS!AM85, InpS!AM85, AL139 * ( 1 + AM$6 ) )</f>
        <v>1.7784190263233115</v>
      </c>
      <c r="AN139" s="253">
        <f xml:space="preserve"> IF( InpS!AN85, InpS!AN85, AM139 * ( 1 + AN$6 ) )</f>
        <v>1.8139817250285657</v>
      </c>
      <c r="AO139" s="253">
        <f xml:space="preserve"> IF( InpS!AO85, InpS!AO85, AN139 * ( 1 + AO$6 ) )</f>
        <v>1.8502555640896534</v>
      </c>
      <c r="AP139" s="253">
        <f xml:space="preserve"> IF( InpS!AP85, InpS!AP85, AO139 * ( 1 + AP$6 ) )</f>
        <v>1.887254764041689</v>
      </c>
      <c r="AQ139" s="253">
        <f xml:space="preserve"> IF( InpS!AQ85, InpS!AQ85, AP139 * ( 1 + AQ$6 ) )</f>
        <v>1.9249938297850562</v>
      </c>
      <c r="AR139" s="253">
        <f xml:space="preserve"> IF( InpS!AR85, InpS!AR85, AQ139 * ( 1 + AR$6 ) )</f>
        <v>1.9634875562718048</v>
      </c>
      <c r="AS139" s="253">
        <f xml:space="preserve"> IF( InpS!AS85, InpS!AS85, AR139 * ( 1 + AS$6 ) )</f>
        <v>2.0027510343057582</v>
      </c>
      <c r="AT139" s="253">
        <f xml:space="preserve"> IF( InpS!AT85, InpS!AT85, AS139 * ( 1 + AT$6 ) )</f>
        <v>2.0427996564586026</v>
      </c>
      <c r="AU139" s="253">
        <f xml:space="preserve"> IF( InpS!AU85, InpS!AU85, AT139 * ( 1 + AU$6 ) )</f>
        <v>2.0836491231042813</v>
      </c>
      <c r="AV139" s="253">
        <f xml:space="preserve"> IF( InpS!AV85, InpS!AV85, AU139 * ( 1 + AV$6 ) )</f>
        <v>2.1253154485740549</v>
      </c>
      <c r="AW139" s="253">
        <f xml:space="preserve"> IF( InpS!AW85, InpS!AW85, AV139 * ( 1 + AW$6 ) )</f>
        <v>2.1678149674346456</v>
      </c>
      <c r="AX139" s="253">
        <f xml:space="preserve"> IF( InpS!AX85, InpS!AX85, AW139 * ( 1 + AX$6 ) )</f>
        <v>2.2111643408919242</v>
      </c>
      <c r="AY139" s="253">
        <f xml:space="preserve"> IF( InpS!AY85, InpS!AY85, AX139 * ( 1 + AY$6 ) )</f>
        <v>2.2553805633226474</v>
      </c>
      <c r="AZ139" s="253">
        <f xml:space="preserve"> IF( InpS!AZ85, InpS!AZ85, AY139 * ( 1 + AZ$6 ) )</f>
        <v>2.3004809689368124</v>
      </c>
      <c r="BA139" s="253">
        <f xml:space="preserve"> IF( InpS!BA85, InpS!BA85, AZ139 * ( 1 + BA$6 ) )</f>
        <v>2.3464832385732364</v>
      </c>
      <c r="BB139" s="253">
        <f xml:space="preserve"> IF( InpS!BB85, InpS!BB85, BA139 * ( 1 + BB$6 ) )</f>
        <v>2.393405406631024</v>
      </c>
      <c r="BC139" s="253">
        <f xml:space="preserve"> IF( InpS!BC85, InpS!BC85, BB139 * ( 1 + BC$6 ) )</f>
        <v>2.4412658681396446</v>
      </c>
      <c r="BD139" s="253">
        <f xml:space="preserve"> IF( InpS!BD85, InpS!BD85, BC139 * ( 1 + BD$6 ) )</f>
        <v>2.4900833859703879</v>
      </c>
      <c r="BE139" s="253">
        <f xml:space="preserve"> IF( InpS!BE85, InpS!BE85, BD139 * ( 1 + BE$6 ) )</f>
        <v>2.5398770981920236</v>
      </c>
      <c r="BF139" s="253">
        <f xml:space="preserve"> IF( InpS!BF85, InpS!BF85, BE139 * ( 1 + BF$6 ) )</f>
        <v>2.5906665255735533</v>
      </c>
      <c r="BG139" s="253">
        <f xml:space="preserve"> IF( InpS!BG85, InpS!BG85, BF139 * ( 1 + BG$6 ) )</f>
        <v>2.6424715792369922</v>
      </c>
      <c r="BH139" s="253">
        <f xml:space="preserve"> IF( InpS!BH85, InpS!BH85, BG139 * ( 1 + BH$6 ) )</f>
        <v>2.6953125684631827</v>
      </c>
      <c r="BI139" s="253">
        <f xml:space="preserve"> IF( InpS!BI85, InpS!BI85, BH139 * ( 1 + BI$6 ) )</f>
        <v>2.7492102086536985</v>
      </c>
      <c r="BJ139" s="253">
        <f xml:space="preserve"> IF( InpS!BJ85, InpS!BJ85, BI139 * ( 1 + BJ$6 ) )</f>
        <v>2.8041856294519611</v>
      </c>
      <c r="BK139" s="253">
        <f xml:space="preserve"> IF( InpS!BK85, InpS!BK85, BJ139 * ( 1 + BK$6 ) )</f>
        <v>2.8602603830267546</v>
      </c>
      <c r="BL139" s="253">
        <f xml:space="preserve"> IF( InpS!BL85, InpS!BL85, BK139 * ( 1 + BL$6 ) )</f>
        <v>2.9174564525213817</v>
      </c>
      <c r="BM139" s="253">
        <f xml:space="preserve"> IF( InpS!BM85, InpS!BM85, BL139 * ( 1 + BM$6 ) )</f>
        <v>2.9757962606717787</v>
      </c>
      <c r="BN139" s="253">
        <f xml:space="preserve"> IF( InpS!BN85, InpS!BN85, BM139 * ( 1 + BN$6 ) )</f>
        <v>3.0353026785969619</v>
      </c>
      <c r="BO139" s="253">
        <f xml:space="preserve"> IF( InpS!BO85, InpS!BO85, BN139 * ( 1 + BO$6 ) )</f>
        <v>3.0959990347652586</v>
      </c>
      <c r="BP139" s="253">
        <f xml:space="preserve"> IF( InpS!BP85, InpS!BP85, BO139 * ( 1 + BP$6 ) )</f>
        <v>3.15790912413983</v>
      </c>
      <c r="BQ139" s="253">
        <f xml:space="preserve"> IF( InpS!BQ85, InpS!BQ85, BP139 * ( 1 + BQ$6 ) )</f>
        <v>3.22105721750708</v>
      </c>
      <c r="BR139" s="253">
        <f xml:space="preserve"> IF( InpS!BR85, InpS!BR85, BQ139 * ( 1 + BR$6 ) )</f>
        <v>3.2854680709915973</v>
      </c>
      <c r="BS139" s="253">
        <f xml:space="preserve"> IF( InpS!BS85, InpS!BS85, BR139 * ( 1 + BS$6 ) )</f>
        <v>3.3511669357613707</v>
      </c>
      <c r="BT139" s="253">
        <f xml:space="preserve"> IF( InpS!BT85, InpS!BT85, BS139 * ( 1 + BT$6 ) )</f>
        <v>3.4181795679270737</v>
      </c>
      <c r="BU139" s="253">
        <f xml:space="preserve"> IF( InpS!BU85, InpS!BU85, BT139 * ( 1 + BU$6 ) )</f>
        <v>3.4865322386393065</v>
      </c>
      <c r="BV139" s="253">
        <f xml:space="preserve"> IF( InpS!BV85, InpS!BV85, BU139 * ( 1 + BV$6 ) )</f>
        <v>3.5562517443877475</v>
      </c>
      <c r="BW139" s="253">
        <f xml:space="preserve"> IF( InpS!BW85, InpS!BW85, BV139 * ( 1 + BW$6 ) )</f>
        <v>3.6273654175062582</v>
      </c>
      <c r="BX139" s="253">
        <f xml:space="preserve"> IF( InpS!BX85, InpS!BX85, BW139 * ( 1 + BX$6 ) )</f>
        <v>3.6999011368880539</v>
      </c>
      <c r="BY139" s="253">
        <f xml:space="preserve"> IF( InpS!BY85, InpS!BY85, BX139 * ( 1 + BY$6 ) )</f>
        <v>3.7738873389151442</v>
      </c>
      <c r="BZ139" s="253">
        <f xml:space="preserve"> IF( InpS!BZ85, InpS!BZ85, BY139 * ( 1 + BZ$6 ) )</f>
        <v>3.8493530286063282</v>
      </c>
      <c r="CA139" s="253">
        <f xml:space="preserve"> IF( InpS!CA85, InpS!CA85, BZ139 * ( 1 + CA$6 ) )</f>
        <v>3.9263277909881147</v>
      </c>
      <c r="CB139" s="253">
        <f xml:space="preserve"> IF( InpS!CB85, InpS!CB85, CA139 * ( 1 + CB$6 ) )</f>
        <v>4.0048418026930213</v>
      </c>
      <c r="CC139" s="253">
        <f xml:space="preserve"> IF( InpS!CC85, InpS!CC85, CB139 * ( 1 + CC$6 ) )</f>
        <v>4.0849258437898053</v>
      </c>
      <c r="CD139" s="253">
        <f xml:space="preserve"> IF( InpS!CD85, InpS!CD85, CC139 * ( 1 + CD$6 ) )</f>
        <v>4.1666113098502624</v>
      </c>
      <c r="CE139" s="253">
        <f xml:space="preserve"> IF( InpS!CE85, InpS!CE85, CD139 * ( 1 + CE$6 ) )</f>
        <v>4.2499302242573176</v>
      </c>
      <c r="CF139" s="253">
        <f xml:space="preserve"> IF( InpS!CF85, InpS!CF85, CE139 * ( 1 + CF$6 ) )</f>
        <v>4.3349152507592441</v>
      </c>
      <c r="CG139" s="253">
        <f xml:space="preserve"> IF( InpS!CG85, InpS!CG85, CF139 * ( 1 + CG$6 ) )</f>
        <v>4.4215997062749244</v>
      </c>
      <c r="CH139" s="253">
        <f xml:space="preserve"> IF( InpS!CH85, InpS!CH85, CG139 * ( 1 + CH$6 ) )</f>
        <v>4.5100175739551753</v>
      </c>
      <c r="CI139" s="253">
        <f xml:space="preserve"> IF( InpS!CI85, InpS!CI85, CH139 * ( 1 + CI$6 ) )</f>
        <v>4.6002035165052586</v>
      </c>
      <c r="CJ139" s="253">
        <f xml:space="preserve"> IF( InpS!CJ85, InpS!CJ85, CI139 * ( 1 + CJ$6 ) )</f>
        <v>4.6921928897737981</v>
      </c>
      <c r="CK139" s="253">
        <f xml:space="preserve"> IF( InpS!CK85, InpS!CK85, CJ139 * ( 1 + CK$6 ) )</f>
        <v>4.7860217566134322</v>
      </c>
      <c r="CL139" s="253">
        <f xml:space="preserve"> IF( InpS!CL85, InpS!CL85, CK139 * ( 1 + CL$6 ) )</f>
        <v>4.8817269010186362</v>
      </c>
      <c r="CM139" s="253">
        <f xml:space="preserve"> IF( InpS!CM85, InpS!CM85, CL139 * ( 1 + CM$6 ) )</f>
        <v>4.9793458425462553</v>
      </c>
      <c r="CN139" s="253">
        <f xml:space="preserve"> IF( InpS!CN85, InpS!CN85, CM139 * ( 1 + CN$6 ) )</f>
        <v>5.0789168510244007</v>
      </c>
      <c r="CO139" s="253">
        <f xml:space="preserve"> IF( InpS!CO85, InpS!CO85, CN139 * ( 1 + CO$6 ) )</f>
        <v>5.1804789615554778</v>
      </c>
    </row>
    <row r="140" spans="1:211" s="333" customFormat="1" outlineLevel="2" x14ac:dyDescent="0.2">
      <c r="B140" s="334"/>
      <c r="D140" s="335"/>
      <c r="E140" s="333" t="str">
        <f>InpS!E86</f>
        <v>Water: Large off-peak rate</v>
      </c>
      <c r="F140" s="333">
        <f>InpS!F86</f>
        <v>0</v>
      </c>
      <c r="G140" s="336"/>
      <c r="H140" s="341" t="str">
        <f>InpS!H86</f>
        <v>£/m3</v>
      </c>
      <c r="J140" s="333">
        <f>InpS!J86</f>
        <v>0</v>
      </c>
      <c r="K140" s="253">
        <f xml:space="preserve"> IF( InpS!K86, InpS!K86, J140 * ( 1 + K$6 ) )</f>
        <v>0.64400000000000002</v>
      </c>
      <c r="L140" s="253">
        <f xml:space="preserve"> IF( InpS!L86, InpS!L86, K140 * ( 1 + L$6 ) )</f>
        <v>0.86939999999999995</v>
      </c>
      <c r="M140" s="253">
        <f xml:space="preserve"> IF( InpS!M86, InpS!M86, L140 * ( 1 + M$6 ) )</f>
        <v>1.0017</v>
      </c>
      <c r="N140" s="253">
        <f xml:space="preserve"> IF( InpS!N86, InpS!N86, M140 * ( 1 + N$6 ) )</f>
        <v>1.1132</v>
      </c>
      <c r="O140" s="253">
        <f xml:space="preserve"> IF( InpS!O86, InpS!O86, N140 * ( 1 + O$6 ) )</f>
        <v>1.0953999999999999</v>
      </c>
      <c r="P140" s="253">
        <f xml:space="preserve"> IF( InpS!P86, InpS!P86, O140 * ( 1 + P$6 ) )</f>
        <v>1.073</v>
      </c>
      <c r="Q140" s="253">
        <f xml:space="preserve"> IF( InpS!Q86, InpS!Q86, P140 * ( 1 + Q$6 ) )</f>
        <v>1.0944</v>
      </c>
      <c r="R140" s="253">
        <f xml:space="preserve"> IF( InpS!R86, InpS!R86, Q140 * ( 1 + R$6 ) )</f>
        <v>1.145</v>
      </c>
      <c r="S140" s="253">
        <f xml:space="preserve"> IF( InpS!S86, InpS!S86, R140 * ( 1 + S$6 ) )</f>
        <v>1.1969000000000001</v>
      </c>
      <c r="T140" s="253">
        <f xml:space="preserve"> IF( InpS!T86, InpS!T86, S140 * ( 1 + T$6 ) )</f>
        <v>1.2208341760576626</v>
      </c>
      <c r="U140" s="253">
        <f xml:space="preserve"> IF( InpS!U86, InpS!U86, T140 * ( 1 + U$6 ) )</f>
        <v>1.2452469591698487</v>
      </c>
      <c r="V140" s="253">
        <f xml:space="preserve"> IF( InpS!V86, InpS!V86, U140 * ( 1 + V$6 ) )</f>
        <v>1.2701479199485604</v>
      </c>
      <c r="W140" s="253">
        <f xml:space="preserve"> IF( InpS!W86, InpS!W86, V140 * ( 1 + W$6 ) )</f>
        <v>1.2955468203874629</v>
      </c>
      <c r="X140" s="253">
        <f xml:space="preserve"> IF( InpS!X86, InpS!X86, W140 * ( 1 + X$6 ) )</f>
        <v>1.3214536176889069</v>
      </c>
      <c r="Y140" s="253">
        <f xml:space="preserve"> IF( InpS!Y86, InpS!Y86, X140 * ( 1 + Y$6 ) )</f>
        <v>1.3478784681674776</v>
      </c>
      <c r="Z140" s="253">
        <f xml:space="preserve"> IF( InpS!Z86, InpS!Z86, Y140 * ( 1 + Z$6 ) )</f>
        <v>1.3748317312316038</v>
      </c>
      <c r="AA140" s="253">
        <f xml:space="preserve"> IF( InpS!AA86, InpS!AA86, Z140 * ( 1 + AA$6 ) )</f>
        <v>1.4023239734447863</v>
      </c>
      <c r="AB140" s="253">
        <f xml:space="preserve"> IF( InpS!AB86, InpS!AB86, AA140 * ( 1 + AB$6 ) )</f>
        <v>1.4303659726680367</v>
      </c>
      <c r="AC140" s="253">
        <f xml:space="preserve"> IF( InpS!AC86, InpS!AC86, AB140 * ( 1 + AC$6 ) )</f>
        <v>1.4589687222851528</v>
      </c>
      <c r="AD140" s="253">
        <f xml:space="preserve"> IF( InpS!AD86, InpS!AD86, AC140 * ( 1 + AD$6 ) )</f>
        <v>1.4881434355124865</v>
      </c>
      <c r="AE140" s="253">
        <f xml:space="preserve"> IF( InpS!AE86, InpS!AE86, AD140 * ( 1 + AE$6 ) )</f>
        <v>1.5179015497948916</v>
      </c>
      <c r="AF140" s="253">
        <f xml:space="preserve"> IF( InpS!AF86, InpS!AF86, AE140 * ( 1 + AF$6 ) )</f>
        <v>1.5482547312895776</v>
      </c>
      <c r="AG140" s="253">
        <f xml:space="preserve"> IF( InpS!AG86, InpS!AG86, AF140 * ( 1 + AG$6 ) )</f>
        <v>1.5792148794396266</v>
      </c>
      <c r="AH140" s="253">
        <f xml:space="preserve"> IF( InpS!AH86, InpS!AH86, AG140 * ( 1 + AH$6 ) )</f>
        <v>1.6107941316389651</v>
      </c>
      <c r="AI140" s="253">
        <f xml:space="preserve"> IF( InpS!AI86, InpS!AI86, AH140 * ( 1 + AI$6 ) )</f>
        <v>1.6430048679906206</v>
      </c>
      <c r="AJ140" s="253">
        <f xml:space="preserve"> IF( InpS!AJ86, InpS!AJ86, AI140 * ( 1 + AJ$6 ) )</f>
        <v>1.6758597161601285</v>
      </c>
      <c r="AK140" s="253">
        <f xml:space="preserve"> IF( InpS!AK86, InpS!AK86, AJ140 * ( 1 + AK$6 ) )</f>
        <v>1.709371556325991</v>
      </c>
      <c r="AL140" s="253">
        <f xml:space="preserve"> IF( InpS!AL86, InpS!AL86, AK140 * ( 1 + AL$6 ) )</f>
        <v>1.7435535262291297</v>
      </c>
      <c r="AM140" s="253">
        <f xml:space="preserve"> IF( InpS!AM86, InpS!AM86, AL140 * ( 1 + AM$6 ) )</f>
        <v>1.7784190263233115</v>
      </c>
      <c r="AN140" s="253">
        <f xml:space="preserve"> IF( InpS!AN86, InpS!AN86, AM140 * ( 1 + AN$6 ) )</f>
        <v>1.8139817250285657</v>
      </c>
      <c r="AO140" s="253">
        <f xml:space="preserve"> IF( InpS!AO86, InpS!AO86, AN140 * ( 1 + AO$6 ) )</f>
        <v>1.8502555640896534</v>
      </c>
      <c r="AP140" s="253">
        <f xml:space="preserve"> IF( InpS!AP86, InpS!AP86, AO140 * ( 1 + AP$6 ) )</f>
        <v>1.887254764041689</v>
      </c>
      <c r="AQ140" s="253">
        <f xml:space="preserve"> IF( InpS!AQ86, InpS!AQ86, AP140 * ( 1 + AQ$6 ) )</f>
        <v>1.9249938297850562</v>
      </c>
      <c r="AR140" s="253">
        <f xml:space="preserve"> IF( InpS!AR86, InpS!AR86, AQ140 * ( 1 + AR$6 ) )</f>
        <v>1.9634875562718048</v>
      </c>
      <c r="AS140" s="253">
        <f xml:space="preserve"> IF( InpS!AS86, InpS!AS86, AR140 * ( 1 + AS$6 ) )</f>
        <v>2.0027510343057582</v>
      </c>
      <c r="AT140" s="253">
        <f xml:space="preserve"> IF( InpS!AT86, InpS!AT86, AS140 * ( 1 + AT$6 ) )</f>
        <v>2.0427996564586026</v>
      </c>
      <c r="AU140" s="253">
        <f xml:space="preserve"> IF( InpS!AU86, InpS!AU86, AT140 * ( 1 + AU$6 ) )</f>
        <v>2.0836491231042813</v>
      </c>
      <c r="AV140" s="253">
        <f xml:space="preserve"> IF( InpS!AV86, InpS!AV86, AU140 * ( 1 + AV$6 ) )</f>
        <v>2.1253154485740549</v>
      </c>
      <c r="AW140" s="253">
        <f xml:space="preserve"> IF( InpS!AW86, InpS!AW86, AV140 * ( 1 + AW$6 ) )</f>
        <v>2.1678149674346456</v>
      </c>
      <c r="AX140" s="253">
        <f xml:space="preserve"> IF( InpS!AX86, InpS!AX86, AW140 * ( 1 + AX$6 ) )</f>
        <v>2.2111643408919242</v>
      </c>
      <c r="AY140" s="253">
        <f xml:space="preserve"> IF( InpS!AY86, InpS!AY86, AX140 * ( 1 + AY$6 ) )</f>
        <v>2.2553805633226474</v>
      </c>
      <c r="AZ140" s="253">
        <f xml:space="preserve"> IF( InpS!AZ86, InpS!AZ86, AY140 * ( 1 + AZ$6 ) )</f>
        <v>2.3004809689368124</v>
      </c>
      <c r="BA140" s="253">
        <f xml:space="preserve"> IF( InpS!BA86, InpS!BA86, AZ140 * ( 1 + BA$6 ) )</f>
        <v>2.3464832385732364</v>
      </c>
      <c r="BB140" s="253">
        <f xml:space="preserve"> IF( InpS!BB86, InpS!BB86, BA140 * ( 1 + BB$6 ) )</f>
        <v>2.393405406631024</v>
      </c>
      <c r="BC140" s="253">
        <f xml:space="preserve"> IF( InpS!BC86, InpS!BC86, BB140 * ( 1 + BC$6 ) )</f>
        <v>2.4412658681396446</v>
      </c>
      <c r="BD140" s="253">
        <f xml:space="preserve"> IF( InpS!BD86, InpS!BD86, BC140 * ( 1 + BD$6 ) )</f>
        <v>2.4900833859703879</v>
      </c>
      <c r="BE140" s="253">
        <f xml:space="preserve"> IF( InpS!BE86, InpS!BE86, BD140 * ( 1 + BE$6 ) )</f>
        <v>2.5398770981920236</v>
      </c>
      <c r="BF140" s="253">
        <f xml:space="preserve"> IF( InpS!BF86, InpS!BF86, BE140 * ( 1 + BF$6 ) )</f>
        <v>2.5906665255735533</v>
      </c>
      <c r="BG140" s="253">
        <f xml:space="preserve"> IF( InpS!BG86, InpS!BG86, BF140 * ( 1 + BG$6 ) )</f>
        <v>2.6424715792369922</v>
      </c>
      <c r="BH140" s="253">
        <f xml:space="preserve"> IF( InpS!BH86, InpS!BH86, BG140 * ( 1 + BH$6 ) )</f>
        <v>2.6953125684631827</v>
      </c>
      <c r="BI140" s="253">
        <f xml:space="preserve"> IF( InpS!BI86, InpS!BI86, BH140 * ( 1 + BI$6 ) )</f>
        <v>2.7492102086536985</v>
      </c>
      <c r="BJ140" s="253">
        <f xml:space="preserve"> IF( InpS!BJ86, InpS!BJ86, BI140 * ( 1 + BJ$6 ) )</f>
        <v>2.8041856294519611</v>
      </c>
      <c r="BK140" s="253">
        <f xml:space="preserve"> IF( InpS!BK86, InpS!BK86, BJ140 * ( 1 + BK$6 ) )</f>
        <v>2.8602603830267546</v>
      </c>
      <c r="BL140" s="253">
        <f xml:space="preserve"> IF( InpS!BL86, InpS!BL86, BK140 * ( 1 + BL$6 ) )</f>
        <v>2.9174564525213817</v>
      </c>
      <c r="BM140" s="253">
        <f xml:space="preserve"> IF( InpS!BM86, InpS!BM86, BL140 * ( 1 + BM$6 ) )</f>
        <v>2.9757962606717787</v>
      </c>
      <c r="BN140" s="253">
        <f xml:space="preserve"> IF( InpS!BN86, InpS!BN86, BM140 * ( 1 + BN$6 ) )</f>
        <v>3.0353026785969619</v>
      </c>
      <c r="BO140" s="253">
        <f xml:space="preserve"> IF( InpS!BO86, InpS!BO86, BN140 * ( 1 + BO$6 ) )</f>
        <v>3.0959990347652586</v>
      </c>
      <c r="BP140" s="253">
        <f xml:space="preserve"> IF( InpS!BP86, InpS!BP86, BO140 * ( 1 + BP$6 ) )</f>
        <v>3.15790912413983</v>
      </c>
      <c r="BQ140" s="253">
        <f xml:space="preserve"> IF( InpS!BQ86, InpS!BQ86, BP140 * ( 1 + BQ$6 ) )</f>
        <v>3.22105721750708</v>
      </c>
      <c r="BR140" s="253">
        <f xml:space="preserve"> IF( InpS!BR86, InpS!BR86, BQ140 * ( 1 + BR$6 ) )</f>
        <v>3.2854680709915973</v>
      </c>
      <c r="BS140" s="253">
        <f xml:space="preserve"> IF( InpS!BS86, InpS!BS86, BR140 * ( 1 + BS$6 ) )</f>
        <v>3.3511669357613707</v>
      </c>
      <c r="BT140" s="253">
        <f xml:space="preserve"> IF( InpS!BT86, InpS!BT86, BS140 * ( 1 + BT$6 ) )</f>
        <v>3.4181795679270737</v>
      </c>
      <c r="BU140" s="253">
        <f xml:space="preserve"> IF( InpS!BU86, InpS!BU86, BT140 * ( 1 + BU$6 ) )</f>
        <v>3.4865322386393065</v>
      </c>
      <c r="BV140" s="253">
        <f xml:space="preserve"> IF( InpS!BV86, InpS!BV86, BU140 * ( 1 + BV$6 ) )</f>
        <v>3.5562517443877475</v>
      </c>
      <c r="BW140" s="253">
        <f xml:space="preserve"> IF( InpS!BW86, InpS!BW86, BV140 * ( 1 + BW$6 ) )</f>
        <v>3.6273654175062582</v>
      </c>
      <c r="BX140" s="253">
        <f xml:space="preserve"> IF( InpS!BX86, InpS!BX86, BW140 * ( 1 + BX$6 ) )</f>
        <v>3.6999011368880539</v>
      </c>
      <c r="BY140" s="253">
        <f xml:space="preserve"> IF( InpS!BY86, InpS!BY86, BX140 * ( 1 + BY$6 ) )</f>
        <v>3.7738873389151442</v>
      </c>
      <c r="BZ140" s="253">
        <f xml:space="preserve"> IF( InpS!BZ86, InpS!BZ86, BY140 * ( 1 + BZ$6 ) )</f>
        <v>3.8493530286063282</v>
      </c>
      <c r="CA140" s="253">
        <f xml:space="preserve"> IF( InpS!CA86, InpS!CA86, BZ140 * ( 1 + CA$6 ) )</f>
        <v>3.9263277909881147</v>
      </c>
      <c r="CB140" s="253">
        <f xml:space="preserve"> IF( InpS!CB86, InpS!CB86, CA140 * ( 1 + CB$6 ) )</f>
        <v>4.0048418026930213</v>
      </c>
      <c r="CC140" s="253">
        <f xml:space="preserve"> IF( InpS!CC86, InpS!CC86, CB140 * ( 1 + CC$6 ) )</f>
        <v>4.0849258437898053</v>
      </c>
      <c r="CD140" s="253">
        <f xml:space="preserve"> IF( InpS!CD86, InpS!CD86, CC140 * ( 1 + CD$6 ) )</f>
        <v>4.1666113098502624</v>
      </c>
      <c r="CE140" s="253">
        <f xml:space="preserve"> IF( InpS!CE86, InpS!CE86, CD140 * ( 1 + CE$6 ) )</f>
        <v>4.2499302242573176</v>
      </c>
      <c r="CF140" s="253">
        <f xml:space="preserve"> IF( InpS!CF86, InpS!CF86, CE140 * ( 1 + CF$6 ) )</f>
        <v>4.3349152507592441</v>
      </c>
      <c r="CG140" s="253">
        <f xml:space="preserve"> IF( InpS!CG86, InpS!CG86, CF140 * ( 1 + CG$6 ) )</f>
        <v>4.4215997062749244</v>
      </c>
      <c r="CH140" s="253">
        <f xml:space="preserve"> IF( InpS!CH86, InpS!CH86, CG140 * ( 1 + CH$6 ) )</f>
        <v>4.5100175739551753</v>
      </c>
      <c r="CI140" s="253">
        <f xml:space="preserve"> IF( InpS!CI86, InpS!CI86, CH140 * ( 1 + CI$6 ) )</f>
        <v>4.6002035165052586</v>
      </c>
      <c r="CJ140" s="253">
        <f xml:space="preserve"> IF( InpS!CJ86, InpS!CJ86, CI140 * ( 1 + CJ$6 ) )</f>
        <v>4.6921928897737981</v>
      </c>
      <c r="CK140" s="253">
        <f xml:space="preserve"> IF( InpS!CK86, InpS!CK86, CJ140 * ( 1 + CK$6 ) )</f>
        <v>4.7860217566134322</v>
      </c>
      <c r="CL140" s="253">
        <f xml:space="preserve"> IF( InpS!CL86, InpS!CL86, CK140 * ( 1 + CL$6 ) )</f>
        <v>4.8817269010186362</v>
      </c>
      <c r="CM140" s="253">
        <f xml:space="preserve"> IF( InpS!CM86, InpS!CM86, CL140 * ( 1 + CM$6 ) )</f>
        <v>4.9793458425462553</v>
      </c>
      <c r="CN140" s="253">
        <f xml:space="preserve"> IF( InpS!CN86, InpS!CN86, CM140 * ( 1 + CN$6 ) )</f>
        <v>5.0789168510244007</v>
      </c>
      <c r="CO140" s="253">
        <f xml:space="preserve"> IF( InpS!CO86, InpS!CO86, CN140 * ( 1 + CO$6 ) )</f>
        <v>5.1804789615554778</v>
      </c>
    </row>
    <row r="141" spans="1:211" s="344" customFormat="1" ht="2.1" customHeight="1" outlineLevel="2" x14ac:dyDescent="0.2">
      <c r="E141" s="345"/>
      <c r="H141" s="346"/>
      <c r="K141" s="347"/>
      <c r="L141" s="348"/>
      <c r="M141" s="348"/>
      <c r="N141" s="348"/>
      <c r="O141" s="348"/>
      <c r="P141" s="348"/>
      <c r="Q141" s="348"/>
      <c r="R141" s="348"/>
      <c r="S141" s="348"/>
      <c r="T141" s="348"/>
      <c r="U141" s="348"/>
      <c r="V141" s="348"/>
      <c r="W141" s="348"/>
      <c r="X141" s="348"/>
      <c r="Y141" s="348"/>
      <c r="Z141" s="348"/>
      <c r="AA141" s="348"/>
      <c r="AB141" s="348"/>
      <c r="AC141" s="348"/>
      <c r="AD141" s="348"/>
      <c r="AE141" s="348"/>
      <c r="AF141" s="348"/>
      <c r="AG141" s="348"/>
      <c r="AH141" s="348"/>
      <c r="AI141" s="348"/>
      <c r="AJ141" s="348"/>
      <c r="AK141" s="348"/>
      <c r="AL141" s="348"/>
      <c r="AM141" s="348"/>
      <c r="AN141" s="348"/>
      <c r="AO141" s="348"/>
      <c r="AP141" s="348"/>
      <c r="AQ141" s="348"/>
      <c r="AR141" s="348"/>
      <c r="AS141" s="348"/>
      <c r="AT141" s="348"/>
      <c r="AU141" s="348"/>
      <c r="AV141" s="348"/>
      <c r="AW141" s="348"/>
      <c r="AX141" s="348"/>
      <c r="AY141" s="348"/>
      <c r="AZ141" s="348"/>
      <c r="BA141" s="348"/>
      <c r="BB141" s="348"/>
      <c r="BC141" s="348"/>
      <c r="BD141" s="348"/>
      <c r="BE141" s="348"/>
      <c r="BF141" s="348"/>
      <c r="BG141" s="348"/>
      <c r="BH141" s="348"/>
      <c r="BI141" s="348"/>
      <c r="BJ141" s="348"/>
      <c r="BK141" s="348"/>
      <c r="BL141" s="348"/>
      <c r="BM141" s="348"/>
      <c r="BN141" s="348"/>
      <c r="BO141" s="348"/>
      <c r="BP141" s="348"/>
      <c r="BQ141" s="348"/>
      <c r="BR141" s="348"/>
      <c r="BS141" s="348"/>
      <c r="BT141" s="348"/>
      <c r="BU141" s="348"/>
      <c r="BV141" s="348"/>
      <c r="BW141" s="348"/>
      <c r="BX141" s="348"/>
      <c r="BY141" s="348"/>
      <c r="BZ141" s="348"/>
      <c r="CA141" s="348"/>
      <c r="CB141" s="348"/>
      <c r="CC141" s="348"/>
      <c r="CD141" s="348"/>
      <c r="CE141" s="348"/>
      <c r="CF141" s="348"/>
      <c r="CG141" s="348"/>
      <c r="CH141" s="348"/>
      <c r="CI141" s="348"/>
      <c r="CJ141" s="348"/>
      <c r="CK141" s="348"/>
      <c r="CL141" s="348"/>
      <c r="CM141" s="348"/>
      <c r="CN141" s="348"/>
      <c r="CO141" s="348"/>
      <c r="CP141" s="349"/>
      <c r="CQ141" s="349"/>
      <c r="CR141" s="349"/>
      <c r="CS141" s="349"/>
      <c r="CT141" s="349"/>
      <c r="CU141" s="349"/>
      <c r="CV141" s="349"/>
      <c r="CW141" s="349"/>
      <c r="CX141" s="349"/>
      <c r="CY141" s="349"/>
      <c r="CZ141" s="349"/>
      <c r="DA141" s="349"/>
      <c r="DB141" s="349"/>
      <c r="DC141" s="349"/>
      <c r="DD141" s="349"/>
      <c r="DE141" s="349"/>
      <c r="DF141" s="349"/>
      <c r="DG141" s="349"/>
      <c r="DH141" s="349"/>
      <c r="DI141" s="349"/>
      <c r="DJ141" s="349"/>
      <c r="DK141" s="349"/>
      <c r="DL141" s="349"/>
      <c r="DM141" s="349"/>
      <c r="DN141" s="349"/>
      <c r="DO141" s="349"/>
      <c r="DP141" s="349"/>
      <c r="DQ141" s="349"/>
      <c r="DR141" s="349"/>
      <c r="DS141" s="349"/>
      <c r="DT141" s="349"/>
      <c r="DU141" s="349"/>
      <c r="DV141" s="349"/>
      <c r="DW141" s="349"/>
      <c r="DX141" s="349"/>
      <c r="DY141" s="349"/>
      <c r="DZ141" s="349"/>
      <c r="EA141" s="349"/>
      <c r="EB141" s="349"/>
      <c r="EC141" s="349"/>
      <c r="ED141" s="349"/>
      <c r="EE141" s="349"/>
      <c r="EF141" s="349"/>
      <c r="EG141" s="349"/>
      <c r="EH141" s="349"/>
      <c r="EI141" s="349"/>
      <c r="EJ141" s="349"/>
      <c r="EK141" s="349"/>
      <c r="EL141" s="349"/>
      <c r="EM141" s="349"/>
      <c r="EN141" s="349"/>
      <c r="EO141" s="349"/>
      <c r="EP141" s="349"/>
      <c r="EQ141" s="349"/>
      <c r="ER141" s="349"/>
      <c r="ES141" s="349"/>
      <c r="ET141" s="349"/>
      <c r="EU141" s="349"/>
      <c r="EV141" s="349"/>
      <c r="EW141" s="349"/>
      <c r="EX141" s="349"/>
      <c r="EY141" s="349"/>
      <c r="EZ141" s="349"/>
      <c r="FA141" s="349"/>
      <c r="FB141" s="349"/>
      <c r="FC141" s="349"/>
      <c r="FD141" s="349"/>
      <c r="FE141" s="349"/>
      <c r="FF141" s="349"/>
      <c r="FG141" s="349"/>
      <c r="FH141" s="349"/>
      <c r="FI141" s="349"/>
      <c r="FJ141" s="349"/>
      <c r="FK141" s="349"/>
      <c r="FL141" s="349"/>
      <c r="FM141" s="349"/>
      <c r="FN141" s="349"/>
      <c r="FO141" s="349"/>
      <c r="FP141" s="349"/>
      <c r="FQ141" s="349"/>
      <c r="FR141" s="349"/>
      <c r="FS141" s="349"/>
      <c r="FT141" s="349"/>
      <c r="FU141" s="349"/>
      <c r="FV141" s="349"/>
      <c r="FW141" s="349"/>
      <c r="FX141" s="349"/>
      <c r="FY141" s="349"/>
      <c r="FZ141" s="349"/>
      <c r="GA141" s="349"/>
      <c r="GB141" s="349"/>
      <c r="GC141" s="349"/>
      <c r="GD141" s="349"/>
      <c r="GE141" s="349"/>
      <c r="GF141" s="349"/>
      <c r="GG141" s="349"/>
      <c r="GH141" s="349"/>
      <c r="GI141" s="349"/>
      <c r="GJ141" s="349"/>
      <c r="GK141" s="349"/>
      <c r="GL141" s="349"/>
      <c r="GM141" s="349"/>
      <c r="GN141" s="349"/>
      <c r="GO141" s="349"/>
      <c r="GP141" s="349"/>
      <c r="GQ141" s="349"/>
      <c r="GR141" s="349"/>
      <c r="GS141" s="349"/>
      <c r="GT141" s="349"/>
      <c r="GU141" s="349"/>
      <c r="GV141" s="349"/>
      <c r="GW141" s="349"/>
      <c r="GX141" s="349"/>
      <c r="GY141" s="349"/>
      <c r="GZ141" s="349"/>
      <c r="HA141" s="349"/>
      <c r="HB141" s="349"/>
      <c r="HC141" s="349"/>
    </row>
    <row r="142" spans="1:211" outlineLevel="2" x14ac:dyDescent="0.2">
      <c r="B142" s="61"/>
      <c r="D142" s="39"/>
      <c r="E142" t="s">
        <v>376</v>
      </c>
      <c r="H142" s="163" t="s">
        <v>8</v>
      </c>
      <c r="I142" s="90"/>
      <c r="K142" s="55">
        <f xml:space="preserve"> K128 + K138+ SUMPRODUCT( K$125:K$127, K139:K141 )</f>
        <v>23496.911015517511</v>
      </c>
      <c r="L142" s="55">
        <f t="shared" ref="L142:BW142" si="107" xml:space="preserve"> L128 + L138+ SUMPRODUCT( L$125:L$127, L139:L141 )</f>
        <v>29018.873404730246</v>
      </c>
      <c r="M142" s="55">
        <f t="shared" si="107"/>
        <v>28333.355065624659</v>
      </c>
      <c r="N142" s="55">
        <f t="shared" si="107"/>
        <v>27632.082168023495</v>
      </c>
      <c r="O142" s="55">
        <f t="shared" si="107"/>
        <v>23348.664247131746</v>
      </c>
      <c r="P142" s="55">
        <f t="shared" si="107"/>
        <v>20771.195255448067</v>
      </c>
      <c r="Q142" s="55">
        <f t="shared" si="107"/>
        <v>20283.841705993156</v>
      </c>
      <c r="R142" s="55">
        <f t="shared" si="107"/>
        <v>20306.085652467002</v>
      </c>
      <c r="S142" s="55">
        <f t="shared" si="107"/>
        <v>21386.898607751318</v>
      </c>
      <c r="T142" s="55">
        <f t="shared" si="107"/>
        <v>21963.892298294122</v>
      </c>
      <c r="U142" s="55">
        <f t="shared" si="107"/>
        <v>22476.032701620421</v>
      </c>
      <c r="V142" s="55">
        <f t="shared" si="107"/>
        <v>23029.839067060147</v>
      </c>
      <c r="W142" s="55">
        <f t="shared" si="107"/>
        <v>23537.405374974634</v>
      </c>
      <c r="X142" s="55">
        <f t="shared" si="107"/>
        <v>24087.254332119726</v>
      </c>
      <c r="Y142" s="55">
        <f t="shared" si="107"/>
        <v>24650.30294115642</v>
      </c>
      <c r="Z142" s="55">
        <f t="shared" si="107"/>
        <v>24518.524769579533</v>
      </c>
      <c r="AA142" s="55">
        <f t="shared" si="107"/>
        <v>25030.835944576054</v>
      </c>
      <c r="AB142" s="55">
        <f t="shared" si="107"/>
        <v>25586.233205069319</v>
      </c>
      <c r="AC142" s="55">
        <f t="shared" si="107"/>
        <v>26154.301582595694</v>
      </c>
      <c r="AD142" s="55">
        <f t="shared" si="107"/>
        <v>26769.209075631232</v>
      </c>
      <c r="AE142" s="55">
        <f t="shared" si="107"/>
        <v>27329.661799025867</v>
      </c>
      <c r="AF142" s="55">
        <f t="shared" si="107"/>
        <v>27937.577734634804</v>
      </c>
      <c r="AG142" s="55">
        <f t="shared" si="107"/>
        <v>28559.413393679883</v>
      </c>
      <c r="AH142" s="55">
        <f t="shared" si="107"/>
        <v>29232.862665361132</v>
      </c>
      <c r="AI142" s="55">
        <f t="shared" si="107"/>
        <v>29846.180388058841</v>
      </c>
      <c r="AJ142" s="55">
        <f t="shared" si="107"/>
        <v>30511.801170859588</v>
      </c>
      <c r="AK142" s="55">
        <f t="shared" si="107"/>
        <v>31192.72103674047</v>
      </c>
      <c r="AL142" s="55">
        <f t="shared" si="107"/>
        <v>31930.535952061655</v>
      </c>
      <c r="AM142" s="55">
        <f t="shared" si="107"/>
        <v>32601.93526641951</v>
      </c>
      <c r="AN142" s="55">
        <f t="shared" si="107"/>
        <v>33330.991873004205</v>
      </c>
      <c r="AO142" s="55">
        <f t="shared" si="107"/>
        <v>33082.237060220839</v>
      </c>
      <c r="AP142" s="55">
        <f t="shared" si="107"/>
        <v>33858.416982625429</v>
      </c>
      <c r="AQ142" s="55">
        <f t="shared" si="107"/>
        <v>34565.903616406707</v>
      </c>
      <c r="AR142" s="55">
        <f t="shared" si="107"/>
        <v>35333.205216720205</v>
      </c>
      <c r="AS142" s="55">
        <f t="shared" si="107"/>
        <v>36118.023519029957</v>
      </c>
      <c r="AT142" s="55">
        <f t="shared" si="107"/>
        <v>36967.869530859971</v>
      </c>
      <c r="AU142" s="55">
        <f t="shared" si="107"/>
        <v>37741.884702277413</v>
      </c>
      <c r="AV142" s="55">
        <f t="shared" si="107"/>
        <v>38581.791206064896</v>
      </c>
      <c r="AW142" s="55">
        <f t="shared" si="107"/>
        <v>39440.942231061272</v>
      </c>
      <c r="AX142" s="55">
        <f t="shared" si="107"/>
        <v>40371.749302807424</v>
      </c>
      <c r="AY142" s="55">
        <f t="shared" si="107"/>
        <v>41218.82748165627</v>
      </c>
      <c r="AZ142" s="55">
        <f t="shared" si="107"/>
        <v>42138.515902337429</v>
      </c>
      <c r="BA142" s="55">
        <f t="shared" si="107"/>
        <v>43079.357879949588</v>
      </c>
      <c r="BB142" s="55">
        <f t="shared" si="107"/>
        <v>44099.188242334611</v>
      </c>
      <c r="BC142" s="55">
        <f t="shared" si="107"/>
        <v>45026.547235494487</v>
      </c>
      <c r="BD142" s="55">
        <f t="shared" si="107"/>
        <v>44695.364171883193</v>
      </c>
      <c r="BE142" s="55">
        <f t="shared" si="107"/>
        <v>45686.148353245342</v>
      </c>
      <c r="BF142" s="55">
        <f t="shared" si="107"/>
        <v>46758.893486890251</v>
      </c>
      <c r="BG142" s="55">
        <f t="shared" si="107"/>
        <v>47735.96991538466</v>
      </c>
      <c r="BH142" s="55">
        <f t="shared" si="107"/>
        <v>48796.08968269825</v>
      </c>
      <c r="BI142" s="55">
        <f t="shared" si="107"/>
        <v>49880.426324059852</v>
      </c>
      <c r="BJ142" s="55">
        <f t="shared" si="107"/>
        <v>51055.046867220823</v>
      </c>
      <c r="BK142" s="55">
        <f t="shared" si="107"/>
        <v>52124.067424358647</v>
      </c>
      <c r="BL142" s="55">
        <f t="shared" si="107"/>
        <v>53284.567048817058</v>
      </c>
      <c r="BM142" s="55">
        <f t="shared" si="107"/>
        <v>54471.674674873677</v>
      </c>
      <c r="BN142" s="55">
        <f t="shared" si="107"/>
        <v>55758.268695789084</v>
      </c>
      <c r="BO142" s="55">
        <f t="shared" si="107"/>
        <v>56928.273898016458</v>
      </c>
      <c r="BP142" s="55">
        <f t="shared" si="107"/>
        <v>58199.086199212943</v>
      </c>
      <c r="BQ142" s="55">
        <f t="shared" si="107"/>
        <v>59499.14880710865</v>
      </c>
      <c r="BR142" s="55">
        <f t="shared" si="107"/>
        <v>60908.878028079591</v>
      </c>
      <c r="BS142" s="55">
        <f t="shared" si="107"/>
        <v>60388.380094504282</v>
      </c>
      <c r="BT142" s="55">
        <f t="shared" si="107"/>
        <v>61726.810166384195</v>
      </c>
      <c r="BU142" s="55">
        <f t="shared" si="107"/>
        <v>63095.725725393509</v>
      </c>
      <c r="BV142" s="55">
        <f t="shared" si="107"/>
        <v>64578.44165122429</v>
      </c>
      <c r="BW142" s="55">
        <f t="shared" si="107"/>
        <v>65927.917821370065</v>
      </c>
      <c r="BX142" s="55">
        <f t="shared" ref="BX142:CO142" si="108" xml:space="preserve"> BX128 + BX138+ SUMPRODUCT( BX$125:BX$127, BX139:BX141 )</f>
        <v>67392.69217113567</v>
      </c>
      <c r="BY142" s="55">
        <f t="shared" si="108"/>
        <v>68890.948617432383</v>
      </c>
      <c r="BZ142" s="55">
        <f t="shared" si="108"/>
        <v>70514.560990508297</v>
      </c>
      <c r="CA142" s="55">
        <f t="shared" si="108"/>
        <v>71991.114654521371</v>
      </c>
      <c r="CB142" s="55">
        <f t="shared" si="108"/>
        <v>73594.678354687596</v>
      </c>
      <c r="CC142" s="55">
        <f t="shared" si="108"/>
        <v>75235.033476458688</v>
      </c>
      <c r="CD142" s="55">
        <f t="shared" si="108"/>
        <v>77013.521584823669</v>
      </c>
      <c r="CE142" s="55">
        <f t="shared" si="108"/>
        <v>78629.661339814411</v>
      </c>
      <c r="CF142" s="55">
        <f t="shared" si="108"/>
        <v>80385.762210206274</v>
      </c>
      <c r="CG142" s="55">
        <f t="shared" si="108"/>
        <v>82182.312006002932</v>
      </c>
      <c r="CH142" s="55">
        <f t="shared" si="108"/>
        <v>81700.052908151411</v>
      </c>
      <c r="CI142" s="55">
        <f t="shared" si="108"/>
        <v>83404.006674930657</v>
      </c>
      <c r="CJ142" s="55">
        <f t="shared" si="108"/>
        <v>85253.337832156278</v>
      </c>
      <c r="CK142" s="55">
        <f t="shared" si="108"/>
        <v>87144.817215198156</v>
      </c>
      <c r="CL142" s="55">
        <f t="shared" si="108"/>
        <v>89079.443431894135</v>
      </c>
      <c r="CM142" s="55">
        <f t="shared" si="108"/>
        <v>91058.240072371715</v>
      </c>
      <c r="CN142" s="55">
        <f t="shared" si="108"/>
        <v>93082.256382147985</v>
      </c>
      <c r="CO142" s="55">
        <f t="shared" si="108"/>
        <v>95152.567955190141</v>
      </c>
    </row>
    <row r="143" spans="1:211" outlineLevel="2" x14ac:dyDescent="0.2">
      <c r="B143" s="61"/>
      <c r="D143" s="39"/>
      <c r="E143" t="s">
        <v>434</v>
      </c>
      <c r="H143" s="163" t="s">
        <v>30</v>
      </c>
      <c r="I143" s="90"/>
      <c r="K143" s="110">
        <f xml:space="preserve"> K142 / MAX( 1, K$126 + K$125 )</f>
        <v>10.154930699823133</v>
      </c>
      <c r="L143" s="110">
        <f t="shared" ref="L143" si="109" xml:space="preserve"> L142 / MAX( 1, L$126 + L$125 )</f>
        <v>3.9408667003782356</v>
      </c>
      <c r="M143" s="110">
        <f t="shared" ref="M143" si="110" xml:space="preserve"> M142 / MAX( 1, M$126 + M$125 )</f>
        <v>3.7853561412808441</v>
      </c>
      <c r="N143" s="110">
        <f t="shared" ref="N143" si="111" xml:space="preserve"> N142 / MAX( 1, N$126 + N$125 )</f>
        <v>3.6250616955545678</v>
      </c>
      <c r="O143" s="110">
        <f t="shared" ref="O143" si="112" xml:space="preserve"> O142 / MAX( 1, O$126 + O$125 )</f>
        <v>3.024450445644284</v>
      </c>
      <c r="P143" s="110">
        <f t="shared" ref="P143" si="113" xml:space="preserve"> P142 / MAX( 1, P$126 + P$125 )</f>
        <v>2.6494295872361477</v>
      </c>
      <c r="Q143" s="110">
        <f t="shared" ref="Q143" si="114" xml:space="preserve"> Q142 / MAX( 1, Q$126 + Q$125 )</f>
        <v>2.5477599009041607</v>
      </c>
      <c r="R143" s="110">
        <f t="shared" ref="R143" si="115" xml:space="preserve"> R142 / MAX( 1, R$126 + R$125 )</f>
        <v>2.5048025460967294</v>
      </c>
      <c r="S143" s="110">
        <f t="shared" ref="S143" si="116" xml:space="preserve"> S142 / MAX( 1, S$126 + S$125 )</f>
        <v>2.605069148718596</v>
      </c>
      <c r="T143" s="110">
        <f t="shared" ref="T143" si="117" xml:space="preserve"> T142 / MAX( 1, T$126 + T$125 )</f>
        <v>2.6360771161204681</v>
      </c>
      <c r="U143" s="110">
        <f t="shared" ref="U143" si="118" xml:space="preserve"> U142 / MAX( 1, U$126 + U$125 )</f>
        <v>2.6787138815756504</v>
      </c>
      <c r="V143" s="110">
        <f t="shared" ref="V143" si="119" xml:space="preserve"> V142 / MAX( 1, V$126 + V$125 )</f>
        <v>2.7181010897108617</v>
      </c>
      <c r="W143" s="110">
        <f t="shared" ref="W143" si="120" xml:space="preserve"> W142 / MAX( 1, W$126 + W$125 )</f>
        <v>2.76615191634151</v>
      </c>
      <c r="X143" s="110">
        <f t="shared" ref="X143" si="121" xml:space="preserve"> X142 / MAX( 1, X$126 + X$125 )</f>
        <v>2.8109777739340238</v>
      </c>
      <c r="Y143" s="110">
        <f t="shared" ref="Y143" si="122" xml:space="preserve"> Y142 / MAX( 1, Y$126 + Y$125 )</f>
        <v>2.8565582648736698</v>
      </c>
      <c r="Z143" s="110">
        <f t="shared" ref="Z143" si="123" xml:space="preserve"> Z142 / MAX( 1, Z$126 + Z$125 )</f>
        <v>2.9992134994012773</v>
      </c>
      <c r="AA143" s="110">
        <f t="shared" ref="AA143" si="124" xml:space="preserve"> AA142 / MAX( 1, AA$126 + AA$125 )</f>
        <v>3.0560119268776509</v>
      </c>
      <c r="AB143" s="110">
        <f t="shared" ref="AB143" si="125" xml:space="preserve"> AB142 / MAX( 1, AB$126 + AB$125 )</f>
        <v>3.1092607131051424</v>
      </c>
      <c r="AC143" s="110">
        <f t="shared" ref="AC143" si="126" xml:space="preserve"> AC142 / MAX( 1, AC$126 + AC$125 )</f>
        <v>3.1634253786697726</v>
      </c>
      <c r="AD143" s="110">
        <f t="shared" ref="AD143" si="127" xml:space="preserve"> AD142 / MAX( 1, AD$126 + AD$125 )</f>
        <v>3.2137935203088892</v>
      </c>
      <c r="AE143" s="110">
        <f t="shared" ref="AE143" si="128" xml:space="preserve"> AE142 / MAX( 1, AE$126 + AE$125 )</f>
        <v>3.2745642178866063</v>
      </c>
      <c r="AF143" s="110">
        <f t="shared" ref="AF143" si="129" xml:space="preserve"> AF142 / MAX( 1, AF$126 + AF$125 )</f>
        <v>3.3315699536361896</v>
      </c>
      <c r="AG143" s="110">
        <f t="shared" ref="AG143" si="130" xml:space="preserve"> AG142 / MAX( 1, AG$126 + AG$125 )</f>
        <v>3.3895547004808302</v>
      </c>
      <c r="AH143" s="110">
        <f t="shared" ref="AH143" si="131" xml:space="preserve"> AH142 / MAX( 1, AH$126 + AH$125 )</f>
        <v>3.4435137340351978</v>
      </c>
      <c r="AI143" s="110">
        <f t="shared" ref="AI143" si="132" xml:space="preserve"> AI142 / MAX( 1, AI$126 + AI$125 )</f>
        <v>3.5085271929387654</v>
      </c>
      <c r="AJ143" s="110">
        <f t="shared" ref="AJ143" si="133" xml:space="preserve"> AJ142 / MAX( 1, AJ$126 + AJ$125 )</f>
        <v>3.5695485868530956</v>
      </c>
      <c r="AK143" s="110">
        <f t="shared" ref="AK143" si="134" xml:space="preserve"> AK142 / MAX( 1, AK$126 + AK$125 )</f>
        <v>3.6316162964211185</v>
      </c>
      <c r="AL143" s="110">
        <f t="shared" ref="AL143" si="135" xml:space="preserve"> AL142 / MAX( 1, AL$126 + AL$125 )</f>
        <v>3.6894166973668003</v>
      </c>
      <c r="AM143" s="110">
        <f t="shared" ref="AM143" si="136" xml:space="preserve"> AM142 / MAX( 1, AM$126 + AM$125 )</f>
        <v>3.7589609740733119</v>
      </c>
      <c r="AN143" s="110">
        <f t="shared" ref="AN143" si="137" xml:space="preserve"> AN142 / MAX( 1, AN$126 + AN$125 )</f>
        <v>3.8242738039806365</v>
      </c>
      <c r="AO143" s="110">
        <f t="shared" ref="AO143" si="138" xml:space="preserve"> AO142 / MAX( 1, AO$126 + AO$125 )</f>
        <v>4.0241290137181656</v>
      </c>
      <c r="AP143" s="110">
        <f t="shared" ref="AP143" si="139" xml:space="preserve"> AP142 / MAX( 1, AP$126 + AP$125 )</f>
        <v>4.0883349439610521</v>
      </c>
      <c r="AQ143" s="110">
        <f t="shared" ref="AQ143" si="140" xml:space="preserve"> AQ142 / MAX( 1, AQ$126 + AQ$125 )</f>
        <v>4.1658118829159481</v>
      </c>
      <c r="AR143" s="110">
        <f t="shared" ref="AR143" si="141" xml:space="preserve"> AR142 / MAX( 1, AR$126 + AR$125 )</f>
        <v>4.238489161764095</v>
      </c>
      <c r="AS143" s="110">
        <f t="shared" ref="AS143" si="142" xml:space="preserve"> AS142 / MAX( 1, AS$126 + AS$125 )</f>
        <v>4.3124178693975299</v>
      </c>
      <c r="AT143" s="110">
        <f t="shared" ref="AT143" si="143" xml:space="preserve"> AT142 / MAX( 1, AT$126 + AT$125 )</f>
        <v>4.3812124637111083</v>
      </c>
      <c r="AU143" s="110">
        <f t="shared" ref="AU143" si="144" xml:space="preserve"> AU142 / MAX( 1, AU$126 + AU$125 )</f>
        <v>4.4641141854884703</v>
      </c>
      <c r="AV143" s="110">
        <f t="shared" ref="AV143" si="145" xml:space="preserve"> AV142 / MAX( 1, AV$126 + AV$125 )</f>
        <v>4.5419249592338424</v>
      </c>
      <c r="AW143" s="110">
        <f t="shared" ref="AW143" si="146" xml:space="preserve"> AW142 / MAX( 1, AW$126 + AW$125 )</f>
        <v>4.6210735026865155</v>
      </c>
      <c r="AX143" s="110">
        <f t="shared" ref="AX143" si="147" xml:space="preserve"> AX142 / MAX( 1, AX$126 + AX$125 )</f>
        <v>4.6947778593409701</v>
      </c>
      <c r="AY143" s="110">
        <f t="shared" ref="AY143" si="148" xml:space="preserve"> AY142 / MAX( 1, AY$126 + AY$125 )</f>
        <v>4.7834741172099831</v>
      </c>
      <c r="AZ143" s="110">
        <f t="shared" ref="AZ143" si="149" xml:space="preserve"> AZ142 / MAX( 1, AZ$126 + AZ$125 )</f>
        <v>4.8667722082470615</v>
      </c>
      <c r="BA143" s="110">
        <f t="shared" ref="BA143" si="150" xml:space="preserve"> BA142 / MAX( 1, BA$126 + BA$125 )</f>
        <v>4.9515001198066582</v>
      </c>
      <c r="BB143" s="110">
        <f t="shared" ref="BB143" si="151" xml:space="preserve"> BB142 / MAX( 1, BB$126 + BB$125 )</f>
        <v>5.0304569983141407</v>
      </c>
      <c r="BC143" s="110">
        <f t="shared" ref="BC143" si="152" xml:space="preserve"> BC142 / MAX( 1, BC$126 + BC$125 )</f>
        <v>5.1253415698834841</v>
      </c>
      <c r="BD143" s="110">
        <f t="shared" ref="BD143" si="153" xml:space="preserve"> BD142 / MAX( 1, BD$126 + BD$125 )</f>
        <v>5.3911592260136887</v>
      </c>
      <c r="BE143" s="110">
        <f t="shared" ref="BE143" si="154" xml:space="preserve"> BE142 / MAX( 1, BE$126 + BE$125 )</f>
        <v>5.4853936709677953</v>
      </c>
      <c r="BF143" s="110">
        <f t="shared" ref="BF143" si="155" xml:space="preserve"> BF142 / MAX( 1, BF$126 + BF$125 )</f>
        <v>5.5730833349765652</v>
      </c>
      <c r="BG143" s="110">
        <f t="shared" ref="BG143" si="156" xml:space="preserve"> BG142 / MAX( 1, BG$126 + BG$125 )</f>
        <v>5.6787686873423491</v>
      </c>
      <c r="BH143" s="110">
        <f t="shared" ref="BH143" si="157" xml:space="preserve"> BH142 / MAX( 1, BH$126 + BH$125 )</f>
        <v>5.7779646139146514</v>
      </c>
      <c r="BI143" s="110">
        <f t="shared" ref="BI143" si="158" xml:space="preserve"> BI142 / MAX( 1, BI$126 + BI$125 )</f>
        <v>5.8788704734282389</v>
      </c>
      <c r="BJ143" s="110">
        <f t="shared" ref="BJ143" si="159" xml:space="preserve"> BJ142 / MAX( 1, BJ$126 + BJ$125 )</f>
        <v>5.9728338515645598</v>
      </c>
      <c r="BK143" s="110">
        <f t="shared" ref="BK143" si="160" xml:space="preserve"> BK142 / MAX( 1, BK$126 + BK$125 )</f>
        <v>6.0859277128802933</v>
      </c>
      <c r="BL143" s="110">
        <f t="shared" ref="BL143" si="161" xml:space="preserve"> BL142 / MAX( 1, BL$126 + BL$125 )</f>
        <v>6.1921381277812824</v>
      </c>
      <c r="BM143" s="110">
        <f t="shared" ref="BM143" si="162" xml:space="preserve"> BM142 / MAX( 1, BM$126 + BM$125 )</f>
        <v>6.3001765597023818</v>
      </c>
      <c r="BN143" s="110">
        <f t="shared" ref="BN143" si="163" xml:space="preserve"> BN142 / MAX( 1, BN$126 + BN$125 )</f>
        <v>6.4008530463521982</v>
      </c>
      <c r="BO143" s="110">
        <f t="shared" ref="BO143" si="164" xml:space="preserve"> BO142 / MAX( 1, BO$126 + BO$125 )</f>
        <v>6.5218608647183283</v>
      </c>
      <c r="BP143" s="110">
        <f t="shared" ref="BP143" si="165" xml:space="preserve"> BP142 / MAX( 1, BP$126 + BP$125 )</f>
        <v>6.6355696790730132</v>
      </c>
      <c r="BQ143" s="110">
        <f t="shared" ref="BQ143" si="166" xml:space="preserve"> BQ142 / MAX( 1, BQ$126 + BQ$125 )</f>
        <v>6.7512324078525525</v>
      </c>
      <c r="BR143" s="110">
        <f t="shared" ref="BR143" si="167" xml:space="preserve"> BR142 / MAX( 1, BR$126 + BR$125 )</f>
        <v>6.8590910536464236</v>
      </c>
      <c r="BS143" s="110">
        <f t="shared" ref="BS143" si="168" xml:space="preserve"> BS142 / MAX( 1, BS$126 + BS$125 )</f>
        <v>7.2224079641968562</v>
      </c>
      <c r="BT143" s="110">
        <f t="shared" ref="BT143" si="169" xml:space="preserve"> BT142 / MAX( 1, BT$126 + BT$125 )</f>
        <v>7.348836444979411</v>
      </c>
      <c r="BU143" s="110">
        <f t="shared" ref="BU143" si="170" xml:space="preserve"> BU142 / MAX( 1, BU$126 + BU$125 )</f>
        <v>7.4774499510854868</v>
      </c>
      <c r="BV143" s="110">
        <f t="shared" ref="BV143" si="171" xml:space="preserve"> BV142 / MAX( 1, BV$126 + BV$125 )</f>
        <v>7.5972142976025303</v>
      </c>
      <c r="BW143" s="110">
        <f t="shared" ref="BW143" si="172" xml:space="preserve"> BW142 / MAX( 1, BW$126 + BW$125 )</f>
        <v>7.7413804223343767</v>
      </c>
      <c r="BX143" s="110">
        <f t="shared" ref="BX143" si="173" xml:space="preserve"> BX142 / MAX( 1, BX$126 + BX$125 )</f>
        <v>7.8767730921106445</v>
      </c>
      <c r="BY143" s="110">
        <f t="shared" ref="BY143" si="174" xml:space="preserve"> BY142 / MAX( 1, BY$126 + BY$125 )</f>
        <v>8.0145022148710598</v>
      </c>
      <c r="BZ143" s="110">
        <f t="shared" ref="BZ143" si="175" xml:space="preserve"> BZ142 / MAX( 1, BZ$126 + BZ$125 )</f>
        <v>8.1428442080954007</v>
      </c>
      <c r="CA143" s="110">
        <f t="shared" ref="CA143" si="176" xml:space="preserve"> CA142 / MAX( 1, CA$126 + CA$125 )</f>
        <v>8.2971280862484083</v>
      </c>
      <c r="CB143" s="110">
        <f t="shared" ref="CB143" si="177" xml:space="preserve"> CB142 / MAX( 1, CB$126 + CB$125 )</f>
        <v>8.4421055750712277</v>
      </c>
      <c r="CC143" s="110">
        <f t="shared" ref="CC143" si="178" xml:space="preserve"> CC142 / MAX( 1, CC$126 + CC$125 )</f>
        <v>8.589581016652728</v>
      </c>
      <c r="CD143" s="110">
        <f t="shared" ref="CD143" si="179" xml:space="preserve"> CD142 / MAX( 1, CD$126 + CD$125 )</f>
        <v>8.7271019367636811</v>
      </c>
      <c r="CE143" s="110">
        <f t="shared" ref="CE143" si="180" xml:space="preserve"> CE142 / MAX( 1, CE$126 + CE$125 )</f>
        <v>8.8921945187221727</v>
      </c>
      <c r="CF143" s="110">
        <f t="shared" ref="CF143" si="181" xml:space="preserve"> CF142 / MAX( 1, CF$126 + CF$125 )</f>
        <v>9.0474186648277879</v>
      </c>
      <c r="CG143" s="110">
        <f t="shared" ref="CG143" si="182" xml:space="preserve"> CG142 / MAX( 1, CG$126 + CG$125 )</f>
        <v>9.2053129552872193</v>
      </c>
      <c r="CH143" s="110">
        <f t="shared" ref="CH143" si="183" xml:space="preserve"> CH142 / MAX( 1, CH$126 + CH$125 )</f>
        <v>9.661341063262153</v>
      </c>
      <c r="CI143" s="110">
        <f t="shared" ref="CI143" si="184" xml:space="preserve"> CI142 / MAX( 1, CI$126 + CI$125 )</f>
        <v>9.8450704064881371</v>
      </c>
      <c r="CJ143" s="110">
        <f t="shared" ref="CJ143" si="185" xml:space="preserve"> CJ142 / MAX( 1, CJ$126 + CJ$125 )</f>
        <v>10.017622287696101</v>
      </c>
      <c r="CK143" s="110">
        <f t="shared" ref="CK143" si="186" xml:space="preserve"> CK142 / MAX( 1, CK$126 + CK$125 )</f>
        <v>10.193159638044461</v>
      </c>
      <c r="CL143" s="110">
        <f t="shared" ref="CL143" si="187" xml:space="preserve"> CL142 / MAX( 1, CL$126 + CL$125 )</f>
        <v>10.371732984562277</v>
      </c>
      <c r="CM143" s="110">
        <f t="shared" ref="CM143" si="188" xml:space="preserve"> CM142 / MAX( 1, CM$126 + CM$125 )</f>
        <v>10.553393677529172</v>
      </c>
      <c r="CN143" s="110">
        <f t="shared" ref="CN143" si="189" xml:space="preserve"> CN142 / MAX( 1, CN$126 + CN$125 )</f>
        <v>10.738193902977562</v>
      </c>
      <c r="CO143" s="110">
        <f t="shared" ref="CO143" si="190" xml:space="preserve"> CO142 / MAX( 1, CO$126 + CO$125 )</f>
        <v>10.926186695357677</v>
      </c>
    </row>
    <row r="144" spans="1:211" s="82" customFormat="1" outlineLevel="2" x14ac:dyDescent="0.2">
      <c r="A144" s="102"/>
      <c r="B144" s="103"/>
      <c r="D144" s="44"/>
      <c r="H144" s="269"/>
      <c r="I144" s="90"/>
    </row>
    <row r="145" spans="1:93" s="82" customFormat="1" outlineLevel="2" x14ac:dyDescent="0.2">
      <c r="A145" s="102"/>
      <c r="B145" s="103"/>
      <c r="D145" s="44"/>
      <c r="E145" s="82" t="s">
        <v>381</v>
      </c>
      <c r="G145" s="255">
        <f xml:space="preserve"> IF( L$100 = 0, 0, 1 - L143 / L$100 )</f>
        <v>-1.5865494226688339</v>
      </c>
      <c r="H145" s="269" t="s">
        <v>14</v>
      </c>
      <c r="I145" s="90"/>
    </row>
    <row r="146" spans="1:93" s="82" customFormat="1" outlineLevel="2" x14ac:dyDescent="0.2">
      <c r="A146" s="102"/>
      <c r="B146" s="103"/>
      <c r="D146" s="44"/>
      <c r="H146" s="269"/>
      <c r="I146" s="90"/>
    </row>
    <row r="147" spans="1:93" ht="13.5" thickBot="1" x14ac:dyDescent="0.25">
      <c r="A147" s="58" t="s">
        <v>38</v>
      </c>
      <c r="B147" s="9"/>
      <c r="C147" s="8"/>
      <c r="D147" s="72"/>
      <c r="E147" s="11"/>
      <c r="F147" s="12"/>
      <c r="G147" s="12"/>
      <c r="H147" s="158"/>
      <c r="I147" s="12"/>
      <c r="J147" s="13"/>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row>
    <row r="148" spans="1:93" ht="3" customHeight="1" outlineLevel="1" thickTop="1" x14ac:dyDescent="0.2">
      <c r="A148" s="14"/>
      <c r="B148" s="14"/>
      <c r="C148" s="7"/>
      <c r="D148" s="73"/>
      <c r="E148" s="16"/>
      <c r="F148" s="17"/>
      <c r="G148" s="16"/>
      <c r="H148" s="160"/>
      <c r="I148" s="76"/>
      <c r="J148" s="13"/>
      <c r="K148" s="16"/>
    </row>
    <row r="149" spans="1:93" outlineLevel="1" x14ac:dyDescent="0.2">
      <c r="B149" s="61" t="s">
        <v>189</v>
      </c>
      <c r="D149" s="39"/>
      <c r="H149" s="163"/>
      <c r="I149" s="78"/>
    </row>
    <row r="150" spans="1:93" outlineLevel="1" x14ac:dyDescent="0.2">
      <c r="B150" s="61"/>
      <c r="D150" s="39"/>
      <c r="H150" s="163"/>
      <c r="I150" s="78"/>
    </row>
    <row r="151" spans="1:93" outlineLevel="1" x14ac:dyDescent="0.2">
      <c r="B151" s="61"/>
      <c r="D151" s="39" t="s">
        <v>420</v>
      </c>
      <c r="H151" s="163"/>
      <c r="I151" s="78"/>
    </row>
    <row r="152" spans="1:93" outlineLevel="2" x14ac:dyDescent="0.2">
      <c r="B152" s="61"/>
      <c r="D152" s="39"/>
      <c r="E152" s="18" t="str">
        <f xml:space="preserve"> InpS!E47</f>
        <v>Waste: Household Standing charge</v>
      </c>
      <c r="G152" s="85">
        <f xml:space="preserve"> InpS!K47</f>
        <v>3.83</v>
      </c>
      <c r="H152" s="159" t="str">
        <f xml:space="preserve"> InpS!H47</f>
        <v>£</v>
      </c>
      <c r="I152" s="78"/>
      <c r="K152" s="83">
        <f xml:space="preserve"> IF( InpS!K47, InpS!K47, J152 * ( 1 + K$6) )</f>
        <v>3.83</v>
      </c>
      <c r="L152" s="83">
        <f xml:space="preserve"> IF( InpS!L47, InpS!L47, K152 * ( 1 + L$6) )</f>
        <v>2.13</v>
      </c>
      <c r="M152" s="83">
        <f xml:space="preserve"> IF( InpS!M47, InpS!M47, L152 * ( 1 + M$6) )</f>
        <v>0.44</v>
      </c>
      <c r="N152" s="83">
        <f xml:space="preserve"> IF( InpS!N47, InpS!N47, M152 * ( 1 + N$6) )</f>
        <v>0.44826211983096642</v>
      </c>
      <c r="O152" s="83">
        <f xml:space="preserve"> IF( InpS!O47, InpS!O47, N152 * ( 1 + O$6) )</f>
        <v>0.4560511524092784</v>
      </c>
      <c r="P152" s="83">
        <f xml:space="preserve"> IF( InpS!P47, InpS!P47, O152 * ( 1 + P$6) )</f>
        <v>0.46413362744672138</v>
      </c>
      <c r="Q152" s="83">
        <f xml:space="preserve"> IF( InpS!Q47, InpS!Q47, P152 * ( 1 + Q$6) )</f>
        <v>0.47231260044760798</v>
      </c>
      <c r="R152" s="83">
        <f xml:space="preserve"> IF( InpS!R47, InpS!R47, Q152 * ( 1 + R$6) )</f>
        <v>0.48089929291022587</v>
      </c>
      <c r="S152" s="83">
        <f xml:space="preserve"> IF( InpS!S47, InpS!S47, R152 * ( 1 + S$6) )</f>
        <v>0.49001932933092618</v>
      </c>
      <c r="T152" s="83">
        <f xml:space="preserve"> IF( InpS!T47, InpS!T47, S152 * ( 1 + T$6) )</f>
        <v>0.49981815036849331</v>
      </c>
      <c r="U152" s="83">
        <f xml:space="preserve"> IF( InpS!U47, InpS!U47, T152 * ( 1 + U$6) )</f>
        <v>0.50981291652083249</v>
      </c>
      <c r="V152" s="83">
        <f xml:space="preserve"> IF( InpS!V47, InpS!V47, U152 * ( 1 + V$6) )</f>
        <v>0.52000754606421962</v>
      </c>
      <c r="W152" s="83">
        <f xml:space="preserve"> IF( InpS!W47, InpS!W47, V152 * ( 1 + W$6) )</f>
        <v>0.53040603562793764</v>
      </c>
      <c r="X152" s="83">
        <f xml:space="preserve"> IF( InpS!X47, InpS!X47, W152 * ( 1 + X$6) )</f>
        <v>0.54101246176108653</v>
      </c>
      <c r="Y152" s="83">
        <f xml:space="preserve"> IF( InpS!Y47, InpS!Y47, X152 * ( 1 + Y$6) )</f>
        <v>0.55183098253072416</v>
      </c>
      <c r="Z152" s="83">
        <f xml:space="preserve"> IF( InpS!Z47, InpS!Z47, Y152 * ( 1 + Z$6) )</f>
        <v>0.56286583915196509</v>
      </c>
      <c r="AA152" s="83">
        <f xml:space="preserve"> IF( InpS!AA47, InpS!AA47, Z152 * ( 1 + AA$6) )</f>
        <v>0.57412135765067596</v>
      </c>
      <c r="AB152" s="83">
        <f xml:space="preserve"> IF( InpS!AB47, InpS!AB47, AA152 * ( 1 + AB$6) )</f>
        <v>0.58560195055941977</v>
      </c>
      <c r="AC152" s="83">
        <f xml:space="preserve"> IF( InpS!AC47, InpS!AC47, AB152 * ( 1 + AC$6) )</f>
        <v>0.59731211864731326</v>
      </c>
      <c r="AD152" s="83">
        <f xml:space="preserve"> IF( InpS!AD47, InpS!AD47, AC152 * ( 1 + AD$6) )</f>
        <v>0.60925645268447604</v>
      </c>
      <c r="AE152" s="83">
        <f xml:space="preserve"> IF( InpS!AE47, InpS!AE47, AD152 * ( 1 + AE$6) )</f>
        <v>0.62143963524176338</v>
      </c>
      <c r="AF152" s="83">
        <f xml:space="preserve"> IF( InpS!AF47, InpS!AF47, AE152 * ( 1 + AF$6) )</f>
        <v>0.63386644252648716</v>
      </c>
      <c r="AG152" s="83">
        <f xml:space="preserve"> IF( InpS!AG47, InpS!AG47, AF152 * ( 1 + AG$6) )</f>
        <v>0.64654174625484639</v>
      </c>
      <c r="AH152" s="83">
        <f xml:space="preserve"> IF( InpS!AH47, InpS!AH47, AG152 * ( 1 + AH$6) )</f>
        <v>0.65947051556179936</v>
      </c>
      <c r="AI152" s="83">
        <f xml:space="preserve"> IF( InpS!AI47, InpS!AI47, AH152 * ( 1 + AI$6) )</f>
        <v>0.67265781894912791</v>
      </c>
      <c r="AJ152" s="83">
        <f xml:space="preserve"> IF( InpS!AJ47, InpS!AJ47, AI152 * ( 1 + AJ$6) )</f>
        <v>0.68610882627245628</v>
      </c>
      <c r="AK152" s="83">
        <f xml:space="preserve"> IF( InpS!AK47, InpS!AK47, AJ152 * ( 1 + AK$6) )</f>
        <v>0.69982881076800407</v>
      </c>
      <c r="AL152" s="83">
        <f xml:space="preserve"> IF( InpS!AL47, InpS!AL47, AK152 * ( 1 + AL$6) )</f>
        <v>0.71382315111986805</v>
      </c>
      <c r="AM152" s="83">
        <f xml:space="preserve"> IF( InpS!AM47, InpS!AM47, AL152 * ( 1 + AM$6) )</f>
        <v>0.7280973335686427</v>
      </c>
      <c r="AN152" s="83">
        <f xml:space="preserve"> IF( InpS!AN47, InpS!AN47, AM152 * ( 1 + AN$6) )</f>
        <v>0.74265695406220644</v>
      </c>
      <c r="AO152" s="83">
        <f xml:space="preserve"> IF( InpS!AO47, InpS!AO47, AN152 * ( 1 + AO$6) )</f>
        <v>0.7575077204495172</v>
      </c>
      <c r="AP152" s="83">
        <f xml:space="preserve"> IF( InpS!AP47, InpS!AP47, AO152 * ( 1 + AP$6) )</f>
        <v>0.7726554547182759</v>
      </c>
      <c r="AQ152" s="83">
        <f xml:space="preserve"> IF( InpS!AQ47, InpS!AQ47, AP152 * ( 1 + AQ$6) )</f>
        <v>0.78810609527733722</v>
      </c>
      <c r="AR152" s="83">
        <f xml:space="preserve"> IF( InpS!AR47, InpS!AR47, AQ152 * ( 1 + AR$6) )</f>
        <v>0.80386569928476026</v>
      </c>
      <c r="AS152" s="83">
        <f xml:space="preserve"> IF( InpS!AS47, InpS!AS47, AR152 * ( 1 + AS$6) )</f>
        <v>0.8199404450224137</v>
      </c>
      <c r="AT152" s="83">
        <f xml:space="preserve"> IF( InpS!AT47, InpS!AT47, AS152 * ( 1 + AT$6) )</f>
        <v>0.8363366343180646</v>
      </c>
      <c r="AU152" s="83">
        <f xml:space="preserve"> IF( InpS!AU47, InpS!AU47, AT152 * ( 1 + AU$6) )</f>
        <v>0.85306069501590187</v>
      </c>
      <c r="AV152" s="83">
        <f xml:space="preserve"> IF( InpS!AV47, InpS!AV47, AU152 * ( 1 + AV$6) )</f>
        <v>0.87011918349646211</v>
      </c>
      <c r="AW152" s="83">
        <f xml:space="preserve"> IF( InpS!AW47, InpS!AW47, AV152 * ( 1 + AW$6) )</f>
        <v>0.88751878724694577</v>
      </c>
      <c r="AX152" s="83">
        <f xml:space="preserve"> IF( InpS!AX47, InpS!AX47, AW152 * ( 1 + AX$6) )</f>
        <v>0.90526632748293168</v>
      </c>
      <c r="AY152" s="83">
        <f xml:space="preserve"> IF( InpS!AY47, InpS!AY47, AX152 * ( 1 + AY$6) )</f>
        <v>0.92336876182251726</v>
      </c>
      <c r="AZ152" s="83">
        <f xml:space="preserve"> IF( InpS!AZ47, InpS!AZ47, AY152 * ( 1 + AZ$6) )</f>
        <v>0.94183318701393337</v>
      </c>
      <c r="BA152" s="83">
        <f xml:space="preserve"> IF( InpS!BA47, InpS!BA47, AZ152 * ( 1 + BA$6) )</f>
        <v>0.96066684171770211</v>
      </c>
      <c r="BB152" s="83">
        <f xml:space="preserve"> IF( InpS!BB47, InpS!BB47, BA152 * ( 1 + BB$6) )</f>
        <v>0.97987710934442951</v>
      </c>
      <c r="BC152" s="83">
        <f xml:space="preserve"> IF( InpS!BC47, InpS!BC47, BB152 * ( 1 + BC$6) )</f>
        <v>0.99947152094934466</v>
      </c>
      <c r="BD152" s="83">
        <f xml:space="preserve"> IF( InpS!BD47, InpS!BD47, BC152 * ( 1 + BD$6) )</f>
        <v>1.0194577581847204</v>
      </c>
      <c r="BE152" s="83">
        <f xml:space="preserve"> IF( InpS!BE47, InpS!BE47, BD152 * ( 1 + BE$6) )</f>
        <v>1.0398436563113334</v>
      </c>
      <c r="BF152" s="83">
        <f xml:space="preserve"> IF( InpS!BF47, InpS!BF47, BE152 * ( 1 + BF$6) )</f>
        <v>1.0606372072701427</v>
      </c>
      <c r="BG152" s="83">
        <f xml:space="preserve"> IF( InpS!BG47, InpS!BG47, BF152 * ( 1 + BG$6) )</f>
        <v>1.0818465628153937</v>
      </c>
      <c r="BH152" s="83">
        <f xml:space="preserve"> IF( InpS!BH47, InpS!BH47, BG152 * ( 1 + BH$6) )</f>
        <v>1.1034800377103728</v>
      </c>
      <c r="BI152" s="83">
        <f xml:space="preserve"> IF( InpS!BI47, InpS!BI47, BH152 * ( 1 + BI$6) )</f>
        <v>1.1255461129870676</v>
      </c>
      <c r="BJ152" s="83">
        <f xml:space="preserve"> IF( InpS!BJ47, InpS!BJ47, BI152 * ( 1 + BJ$6) )</f>
        <v>1.1480534392710096</v>
      </c>
      <c r="BK152" s="83">
        <f xml:space="preserve"> IF( InpS!BK47, InpS!BK47, BJ152 * ( 1 + BK$6) )</f>
        <v>1.1710108401726032</v>
      </c>
      <c r="BL152" s="83">
        <f xml:space="preserve"> IF( InpS!BL47, InpS!BL47, BK152 * ( 1 + BL$6) )</f>
        <v>1.1944273157462704</v>
      </c>
      <c r="BM152" s="83">
        <f xml:space="preserve"> IF( InpS!BM47, InpS!BM47, BL152 * ( 1 + BM$6) )</f>
        <v>1.218312046018768</v>
      </c>
      <c r="BN152" s="83">
        <f xml:space="preserve"> IF( InpS!BN47, InpS!BN47, BM152 * ( 1 + BN$6) )</f>
        <v>1.2426743945880587</v>
      </c>
      <c r="BO152" s="83">
        <f xml:space="preserve"> IF( InpS!BO47, InpS!BO47, BN152 * ( 1 + BO$6) )</f>
        <v>1.2675239122941493</v>
      </c>
      <c r="BP152" s="83">
        <f xml:space="preserve"> IF( InpS!BP47, InpS!BP47, BO152 * ( 1 + BP$6) )</f>
        <v>1.2928703409633324</v>
      </c>
      <c r="BQ152" s="83">
        <f xml:space="preserve"> IF( InpS!BQ47, InpS!BQ47, BP152 * ( 1 + BQ$6) )</f>
        <v>1.3187236172273031</v>
      </c>
      <c r="BR152" s="83">
        <f xml:space="preserve"> IF( InpS!BR47, InpS!BR47, BQ152 * ( 1 + BR$6) )</f>
        <v>1.345093876418644</v>
      </c>
      <c r="BS152" s="83">
        <f xml:space="preserve"> IF( InpS!BS47, InpS!BS47, BR152 * ( 1 + BS$6) )</f>
        <v>1.371991456544208</v>
      </c>
      <c r="BT152" s="83">
        <f xml:space="preserve"> IF( InpS!BT47, InpS!BT47, BS152 * ( 1 + BT$6) )</f>
        <v>1.3994269023379566</v>
      </c>
      <c r="BU152" s="83">
        <f xml:space="preserve"> IF( InpS!BU47, InpS!BU47, BT152 * ( 1 + BU$6) )</f>
        <v>1.4274109693948418</v>
      </c>
      <c r="BV152" s="83">
        <f xml:space="preserve"> IF( InpS!BV47, InpS!BV47, BU152 * ( 1 + BV$6) )</f>
        <v>1.4559546283873515</v>
      </c>
      <c r="BW152" s="83">
        <f xml:space="preserve"> IF( InpS!BW47, InpS!BW47, BV152 * ( 1 + BW$6) )</f>
        <v>1.4850690693663735</v>
      </c>
      <c r="BX152" s="83">
        <f xml:space="preserve"> IF( InpS!BX47, InpS!BX47, BW152 * ( 1 + BX$6) )</f>
        <v>1.5147657061480626</v>
      </c>
      <c r="BY152" s="83">
        <f xml:space="preserve"> IF( InpS!BY47, InpS!BY47, BX152 * ( 1 + BY$6) )</f>
        <v>1.5450561807884311</v>
      </c>
      <c r="BZ152" s="83">
        <f xml:space="preserve"> IF( InpS!BZ47, InpS!BZ47, BY152 * ( 1 + BZ$6) )</f>
        <v>1.5759523681474168</v>
      </c>
      <c r="CA152" s="83">
        <f xml:space="preserve"> IF( InpS!CA47, InpS!CA47, BZ152 * ( 1 + CA$6) )</f>
        <v>1.6074663805442171</v>
      </c>
      <c r="CB152" s="83">
        <f xml:space="preserve"> IF( InpS!CB47, InpS!CB47, CA152 * ( 1 + CB$6) )</f>
        <v>1.6396105725057166</v>
      </c>
      <c r="CC152" s="83">
        <f xml:space="preserve"> IF( InpS!CC47, InpS!CC47, CB152 * ( 1 + CC$6) )</f>
        <v>1.6723975456098661</v>
      </c>
      <c r="CD152" s="83">
        <f xml:space="preserve"> IF( InpS!CD47, InpS!CD47, CC152 * ( 1 + CD$6) )</f>
        <v>1.7058401534259151</v>
      </c>
      <c r="CE152" s="83">
        <f xml:space="preserve"> IF( InpS!CE47, InpS!CE47, CD152 * ( 1 + CE$6) )</f>
        <v>1.7399515065534328</v>
      </c>
      <c r="CF152" s="83">
        <f xml:space="preserve"> IF( InpS!CF47, InpS!CF47, CE152 * ( 1 + CF$6) )</f>
        <v>1.7747449777620925</v>
      </c>
      <c r="CG152" s="83">
        <f xml:space="preserve"> IF( InpS!CG47, InpS!CG47, CF152 * ( 1 + CG$6) )</f>
        <v>1.8102342072342374</v>
      </c>
      <c r="CH152" s="83">
        <f xml:space="preserve"> IF( InpS!CH47, InpS!CH47, CG152 * ( 1 + CH$6) )</f>
        <v>1.8464331079122784</v>
      </c>
      <c r="CI152" s="83">
        <f xml:space="preserve"> IF( InpS!CI47, InpS!CI47, CH152 * ( 1 + CI$6) )</f>
        <v>1.8833558709530249</v>
      </c>
      <c r="CJ152" s="83">
        <f xml:space="preserve"> IF( InpS!CJ47, InpS!CJ47, CI152 * ( 1 + CJ$6) )</f>
        <v>1.9210169712910832</v>
      </c>
      <c r="CK152" s="83">
        <f xml:space="preserve"> IF( InpS!CK47, InpS!CK47, CJ152 * ( 1 + CK$6) )</f>
        <v>1.9594311733135064</v>
      </c>
      <c r="CL152" s="83">
        <f xml:space="preserve"> IF( InpS!CL47, InpS!CL47, CK152 * ( 1 + CL$6) )</f>
        <v>1.9986135366479183</v>
      </c>
      <c r="CM152" s="83">
        <f xml:space="preserve"> IF( InpS!CM47, InpS!CM47, CL152 * ( 1 + CM$6) )</f>
        <v>2.0385794220663818</v>
      </c>
      <c r="CN152" s="83">
        <f xml:space="preserve"> IF( InpS!CN47, InpS!CN47, CM152 * ( 1 + CN$6) )</f>
        <v>2.0793444975073245</v>
      </c>
      <c r="CO152" s="83">
        <f xml:space="preserve"> IF( InpS!CO47, InpS!CO47, CN152 * ( 1 + CO$6) )</f>
        <v>2.1209247442178869</v>
      </c>
    </row>
    <row r="153" spans="1:93" outlineLevel="2" x14ac:dyDescent="0.2">
      <c r="B153" s="61"/>
      <c r="D153" s="39"/>
      <c r="E153" s="18" t="str">
        <f xml:space="preserve"> InpS!E48</f>
        <v>Waste: Highway drainage charge</v>
      </c>
      <c r="G153" s="85">
        <f xml:space="preserve"> InpS!K48</f>
        <v>5</v>
      </c>
      <c r="H153" s="159" t="str">
        <f xml:space="preserve"> InpS!H48</f>
        <v>£</v>
      </c>
      <c r="I153" s="78"/>
      <c r="K153" s="83">
        <f xml:space="preserve"> IF( InpS!K48, InpS!K48, J153 * ( 1 + K$6) )</f>
        <v>5</v>
      </c>
      <c r="L153" s="83">
        <f xml:space="preserve"> IF( InpS!L48, InpS!L48, K153 * ( 1 + L$6) )</f>
        <v>10</v>
      </c>
      <c r="M153" s="83">
        <f xml:space="preserve"> IF( InpS!M48, InpS!M48, L153 * ( 1 + M$6) )</f>
        <v>15</v>
      </c>
      <c r="N153" s="83">
        <f xml:space="preserve"> IF( InpS!N48, InpS!N48, M153 * ( 1 + N$6) )</f>
        <v>16.91</v>
      </c>
      <c r="O153" s="83">
        <f xml:space="preserve"> IF( InpS!O48, InpS!O48, N153 * ( 1 + O$6) )</f>
        <v>18.27</v>
      </c>
      <c r="P153" s="83">
        <f xml:space="preserve"> IF( InpS!P48, InpS!P48, O153 * ( 1 + P$6) )</f>
        <v>18.22</v>
      </c>
      <c r="Q153" s="83">
        <f xml:space="preserve"> IF( InpS!Q48, InpS!Q48, P153 * ( 1 + Q$6) )</f>
        <v>19.57</v>
      </c>
      <c r="R153" s="83">
        <f xml:space="preserve"> IF( InpS!R48, InpS!R48, Q153 * ( 1 + R$6) )</f>
        <v>21.26</v>
      </c>
      <c r="S153" s="83">
        <f xml:space="preserve"> IF( InpS!S48, InpS!S48, R153 * ( 1 + S$6) )</f>
        <v>22.98</v>
      </c>
      <c r="T153" s="83">
        <f xml:space="preserve"> IF( InpS!T48, InpS!T48, S153 * ( 1 + T$6) )</f>
        <v>23.43952658184066</v>
      </c>
      <c r="U153" s="83">
        <f xml:space="preserve"> IF( InpS!U48, InpS!U48, T153 * ( 1 + U$6) )</f>
        <v>23.908242227189508</v>
      </c>
      <c r="V153" s="83">
        <f xml:space="preserve"> IF( InpS!V48, InpS!V48, U153 * ( 1 + V$6) )</f>
        <v>24.386330687958825</v>
      </c>
      <c r="W153" s="83">
        <f xml:space="preserve"> IF( InpS!W48, InpS!W48, V153 * ( 1 + W$6) )</f>
        <v>24.873979390512073</v>
      </c>
      <c r="X153" s="83">
        <f xml:space="preserve"> IF( InpS!X48, InpS!X48, W153 * ( 1 + X$6) )</f>
        <v>25.371379509141185</v>
      </c>
      <c r="Y153" s="83">
        <f xml:space="preserve"> IF( InpS!Y48, InpS!Y48, X153 * ( 1 + Y$6) )</f>
        <v>25.878726041013152</v>
      </c>
      <c r="Z153" s="83">
        <f xml:space="preserve"> IF( InpS!Z48, InpS!Z48, Y153 * ( 1 + Z$6) )</f>
        <v>26.396217882615311</v>
      </c>
      <c r="AA153" s="83">
        <f xml:space="preserve"> IF( InpS!AA48, InpS!AA48, Z153 * ( 1 + AA$6) )</f>
        <v>26.924057907729299</v>
      </c>
      <c r="AB153" s="83">
        <f xml:space="preserve"> IF( InpS!AB48, InpS!AB48, AA153 * ( 1 + AB$6) )</f>
        <v>27.462453046964232</v>
      </c>
      <c r="AC153" s="83">
        <f xml:space="preserve"> IF( InpS!AC48, InpS!AC48, AB153 * ( 1 + AC$6) )</f>
        <v>28.011614368880291</v>
      </c>
      <c r="AD153" s="83">
        <f xml:space="preserve"> IF( InpS!AD48, InpS!AD48, AC153 * ( 1 + AD$6) )</f>
        <v>28.571757162734521</v>
      </c>
      <c r="AE153" s="83">
        <f xml:space="preserve"> IF( InpS!AE48, InpS!AE48, AD153 * ( 1 + AE$6) )</f>
        <v>29.143101022881289</v>
      </c>
      <c r="AF153" s="83">
        <f xml:space="preserve"> IF( InpS!AF48, InpS!AF48, AE153 * ( 1 + AF$6) )</f>
        <v>29.725869934860473</v>
      </c>
      <c r="AG153" s="83">
        <f xml:space="preserve"> IF( InpS!AG48, InpS!AG48, AF153 * ( 1 + AG$6) )</f>
        <v>30.320292363207141</v>
      </c>
      <c r="AH153" s="83">
        <f xml:space="preserve"> IF( InpS!AH48, InpS!AH48, AG153 * ( 1 + AH$6) )</f>
        <v>30.92660134101715</v>
      </c>
      <c r="AI153" s="83">
        <f xml:space="preserve"> IF( InpS!AI48, InpS!AI48, AH153 * ( 1 + AI$6) )</f>
        <v>31.545034561303762</v>
      </c>
      <c r="AJ153" s="83">
        <f xml:space="preserve"> IF( InpS!AJ48, InpS!AJ48, AI153 * ( 1 + AJ$6) )</f>
        <v>32.175834470181108</v>
      </c>
      <c r="AK153" s="83">
        <f xml:space="preserve"> IF( InpS!AK48, InpS!AK48, AJ153 * ( 1 + AK$6) )</f>
        <v>32.819248361911008</v>
      </c>
      <c r="AL153" s="83">
        <f xml:space="preserve"> IF( InpS!AL48, InpS!AL48, AK153 * ( 1 + AL$6) )</f>
        <v>33.47552847585046</v>
      </c>
      <c r="AM153" s="83">
        <f xml:space="preserve"> IF( InpS!AM48, InpS!AM48, AL153 * ( 1 + AM$6) )</f>
        <v>34.144932095337715</v>
      </c>
      <c r="AN153" s="83">
        <f xml:space="preserve"> IF( InpS!AN48, InpS!AN48, AM153 * ( 1 + AN$6) )</f>
        <v>34.827721648555816</v>
      </c>
      <c r="AO153" s="83">
        <f xml:space="preserve"> IF( InpS!AO48, InpS!AO48, AN153 * ( 1 + AO$6) )</f>
        <v>35.52416481141303</v>
      </c>
      <c r="AP153" s="83">
        <f xml:space="preserve"> IF( InpS!AP48, InpS!AP48, AO153 * ( 1 + AP$6) )</f>
        <v>36.234534612480601</v>
      </c>
      <c r="AQ153" s="83">
        <f xml:space="preserve"> IF( InpS!AQ48, InpS!AQ48, AP153 * ( 1 + AQ$6) )</f>
        <v>36.959109540028912</v>
      </c>
      <c r="AR153" s="83">
        <f xml:space="preserve"> IF( InpS!AR48, InpS!AR48, AQ153 * ( 1 + AR$6) )</f>
        <v>37.698173651204016</v>
      </c>
      <c r="AS153" s="83">
        <f xml:space="preserve"> IF( InpS!AS48, InpS!AS48, AR153 * ( 1 + AS$6) )</f>
        <v>38.452016683387363</v>
      </c>
      <c r="AT153" s="83">
        <f xml:space="preserve"> IF( InpS!AT48, InpS!AT48, AS153 * ( 1 + AT$6) )</f>
        <v>39.22093416778236</v>
      </c>
      <c r="AU153" s="83">
        <f xml:space="preserve"> IF( InpS!AU48, InpS!AU48, AT153 * ( 1 + AU$6) )</f>
        <v>40.005227545272284</v>
      </c>
      <c r="AV153" s="83">
        <f xml:space="preserve"> IF( InpS!AV48, InpS!AV48, AU153 * ( 1 + AV$6) )</f>
        <v>40.805204284595028</v>
      </c>
      <c r="AW153" s="83">
        <f xml:space="preserve"> IF( InpS!AW48, InpS!AW48, AV153 * ( 1 + AW$6) )</f>
        <v>41.621178002880917</v>
      </c>
      <c r="AX153" s="83">
        <f xml:space="preserve"> IF( InpS!AX48, InpS!AX48, AW153 * ( 1 + AX$6) )</f>
        <v>42.453468588600913</v>
      </c>
      <c r="AY153" s="83">
        <f xml:space="preserve"> IF( InpS!AY48, InpS!AY48, AX153 * ( 1 + AY$6) )</f>
        <v>43.302402326973393</v>
      </c>
      <c r="AZ153" s="83">
        <f xml:space="preserve"> IF( InpS!AZ48, InpS!AZ48, AY153 * ( 1 + AZ$6) )</f>
        <v>44.168312027878663</v>
      </c>
      <c r="BA153" s="83">
        <f xml:space="preserve"> IF( InpS!BA48, InpS!BA48, AZ153 * ( 1 + BA$6) )</f>
        <v>45.051537156331349</v>
      </c>
      <c r="BB153" s="83">
        <f xml:space="preserve"> IF( InpS!BB48, InpS!BB48, BA153 * ( 1 + BB$6) )</f>
        <v>45.952423965561827</v>
      </c>
      <c r="BC153" s="83">
        <f xml:space="preserve"> IF( InpS!BC48, InpS!BC48, BB153 * ( 1 + BC$6) )</f>
        <v>46.87132563275884</v>
      </c>
      <c r="BD153" s="83">
        <f xml:space="preserve"> IF( InpS!BD48, InpS!BD48, BC153 * ( 1 + BD$6) )</f>
        <v>47.808602397526556</v>
      </c>
      <c r="BE153" s="83">
        <f xml:space="preserve"> IF( InpS!BE48, InpS!BE48, BD153 * ( 1 + BE$6) )</f>
        <v>48.764621703110301</v>
      </c>
      <c r="BF153" s="83">
        <f xml:space="preserve"> IF( InpS!BF48, InpS!BF48, BE153 * ( 1 + BF$6) )</f>
        <v>49.739758340446379</v>
      </c>
      <c r="BG153" s="83">
        <f xml:space="preserve"> IF( InpS!BG48, InpS!BG48, BF153 * ( 1 + BG$6) )</f>
        <v>50.734394595092404</v>
      </c>
      <c r="BH153" s="83">
        <f xml:space="preserve"> IF( InpS!BH48, InpS!BH48, BG153 * ( 1 + BH$6) )</f>
        <v>51.748920397095794</v>
      </c>
      <c r="BI153" s="83">
        <f xml:space="preserve"> IF( InpS!BI48, InpS!BI48, BH153 * ( 1 + BI$6) )</f>
        <v>52.783733473859144</v>
      </c>
      <c r="BJ153" s="83">
        <f xml:space="preserve"> IF( InpS!BJ48, InpS!BJ48, BI153 * ( 1 + BJ$6) )</f>
        <v>53.839239506062398</v>
      </c>
      <c r="BK153" s="83">
        <f xml:space="preserve"> IF( InpS!BK48, InpS!BK48, BJ153 * ( 1 + BK$6) )</f>
        <v>54.915852286703014</v>
      </c>
      <c r="BL153" s="83">
        <f xml:space="preserve"> IF( InpS!BL48, InpS!BL48, BK153 * ( 1 + BL$6) )</f>
        <v>56.013993883316381</v>
      </c>
      <c r="BM153" s="83">
        <f xml:space="preserve"> IF( InpS!BM48, InpS!BM48, BL153 * ( 1 + BM$6) )</f>
        <v>57.134094803440135</v>
      </c>
      <c r="BN153" s="83">
        <f xml:space="preserve"> IF( InpS!BN48, InpS!BN48, BM153 * ( 1 + BN$6) )</f>
        <v>58.276594163387259</v>
      </c>
      <c r="BO153" s="83">
        <f xml:space="preserve"> IF( InpS!BO48, InpS!BO48, BN153 * ( 1 + BO$6) )</f>
        <v>59.441939860394072</v>
      </c>
      <c r="BP153" s="83">
        <f xml:space="preserve"> IF( InpS!BP48, InpS!BP48, BO153 * ( 1 + BP$6) )</f>
        <v>60.630588748210648</v>
      </c>
      <c r="BQ153" s="83">
        <f xml:space="preserve"> IF( InpS!BQ48, InpS!BQ48, BP153 * ( 1 + BQ$6) )</f>
        <v>61.843006816202461</v>
      </c>
      <c r="BR153" s="83">
        <f xml:space="preserve"> IF( InpS!BR48, InpS!BR48, BQ153 * ( 1 + BR$6) )</f>
        <v>63.079669372033536</v>
      </c>
      <c r="BS153" s="83">
        <f xml:space="preserve"> IF( InpS!BS48, InpS!BS48, BR153 * ( 1 + BS$6) )</f>
        <v>64.341061228002616</v>
      </c>
      <c r="BT153" s="83">
        <f xml:space="preserve"> IF( InpS!BT48, InpS!BT48, BS153 * ( 1 + BT$6) )</f>
        <v>65.627676891105509</v>
      </c>
      <c r="BU153" s="83">
        <f xml:space="preserve"> IF( InpS!BU48, InpS!BU48, BT153 * ( 1 + BU$6) )</f>
        <v>66.940020756898065</v>
      </c>
      <c r="BV153" s="83">
        <f xml:space="preserve"> IF( InpS!BV48, InpS!BV48, BU153 * ( 1 + BV$6) )</f>
        <v>68.27860730723576</v>
      </c>
      <c r="BW153" s="83">
        <f xml:space="preserve"> IF( InpS!BW48, InpS!BW48, BV153 * ( 1 + BW$6) )</f>
        <v>69.643961311967473</v>
      </c>
      <c r="BX153" s="83">
        <f xml:space="preserve"> IF( InpS!BX48, InpS!BX48, BW153 * ( 1 + BX$6) )</f>
        <v>71.036618034662482</v>
      </c>
      <c r="BY153" s="83">
        <f xml:space="preserve"> IF( InpS!BY48, InpS!BY48, BX153 * ( 1 + BY$6) )</f>
        <v>72.457123442451376</v>
      </c>
      <c r="BZ153" s="83">
        <f xml:space="preserve"> IF( InpS!BZ48, InpS!BZ48, BY153 * ( 1 + BZ$6) )</f>
        <v>73.906034420063051</v>
      </c>
      <c r="CA153" s="83">
        <f xml:space="preserve"> IF( InpS!CA48, InpS!CA48, BZ153 * ( 1 + CA$6) )</f>
        <v>75.383918988141801</v>
      </c>
      <c r="CB153" s="83">
        <f xml:space="preserve"> IF( InpS!CB48, InpS!CB48, CA153 * ( 1 + CB$6) )</f>
        <v>76.89135652593005</v>
      </c>
      <c r="CC153" s="83">
        <f xml:space="preserve"> IF( InpS!CC48, InpS!CC48, CB153 * ( 1 + CC$6) )</f>
        <v>78.428937998404024</v>
      </c>
      <c r="CD153" s="83">
        <f xml:space="preserve"> IF( InpS!CD48, InpS!CD48, CC153 * ( 1 + CD$6) )</f>
        <v>79.997266187951439</v>
      </c>
      <c r="CE153" s="83">
        <f xml:space="preserve"> IF( InpS!CE48, InpS!CE48, CD153 * ( 1 + CE$6) )</f>
        <v>81.596955930681929</v>
      </c>
      <c r="CF153" s="83">
        <f xml:space="preserve"> IF( InpS!CF48, InpS!CF48, CE153 * ( 1 + CF$6) )</f>
        <v>83.228634357463008</v>
      </c>
      <c r="CG153" s="83">
        <f xml:space="preserve"> IF( InpS!CG48, InpS!CG48, CF153 * ( 1 + CG$6) )</f>
        <v>84.892941139775928</v>
      </c>
      <c r="CH153" s="83">
        <f xml:space="preserve"> IF( InpS!CH48, InpS!CH48, CG153 * ( 1 + CH$6) )</f>
        <v>86.590528740487912</v>
      </c>
      <c r="CI153" s="83">
        <f xml:space="preserve"> IF( InpS!CI48, InpS!CI48, CH153 * ( 1 + CI$6) )</f>
        <v>88.322062669638981</v>
      </c>
      <c r="CJ153" s="83">
        <f xml:space="preserve"> IF( InpS!CJ48, InpS!CJ48, CI153 * ( 1 + CJ$6) )</f>
        <v>90.088221745343745</v>
      </c>
      <c r="CK153" s="83">
        <f xml:space="preserve"> IF( InpS!CK48, InpS!CK48, CJ153 * ( 1 + CK$6) )</f>
        <v>91.889698359910369</v>
      </c>
      <c r="CL153" s="83">
        <f xml:space="preserve"> IF( InpS!CL48, InpS!CL48, CK153 * ( 1 + CL$6) )</f>
        <v>93.727198751281065</v>
      </c>
      <c r="CM153" s="83">
        <f xml:space="preserve"> IF( InpS!CM48, InpS!CM48, CL153 * ( 1 + CM$6) )</f>
        <v>95.601443279900565</v>
      </c>
      <c r="CN153" s="83">
        <f xml:space="preserve"> IF( InpS!CN48, InpS!CN48, CM153 * ( 1 + CN$6) )</f>
        <v>97.513166711121031</v>
      </c>
      <c r="CO153" s="83">
        <f xml:space="preserve"> IF( InpS!CO48, InpS!CO48, CN153 * ( 1 + CO$6) )</f>
        <v>99.463118503254179</v>
      </c>
    </row>
    <row r="154" spans="1:93" outlineLevel="2" x14ac:dyDescent="0.2">
      <c r="B154" s="61"/>
      <c r="D154" s="39"/>
      <c r="E154" s="18" t="str">
        <f xml:space="preserve"> InpS!E49</f>
        <v>Waste: standard volumetric rate</v>
      </c>
      <c r="G154" s="155">
        <f xml:space="preserve"> InpS!K49</f>
        <v>0.97950000000000004</v>
      </c>
      <c r="H154" s="159" t="str">
        <f xml:space="preserve"> InpS!H49</f>
        <v>£/m3</v>
      </c>
      <c r="I154" s="78"/>
      <c r="K154" s="83">
        <f xml:space="preserve"> IF( InpS!K49, InpS!K49, J154 * ( 1 + K$6) )</f>
        <v>0.97950000000000004</v>
      </c>
      <c r="L154" s="83">
        <f xml:space="preserve"> IF( InpS!L49, InpS!L49, K154 * ( 1 + L$6) )</f>
        <v>1.0023</v>
      </c>
      <c r="M154" s="83">
        <f xml:space="preserve"> IF( InpS!M49, InpS!M49, L154 * ( 1 + M$6) )</f>
        <v>1.1185</v>
      </c>
      <c r="N154" s="83">
        <f xml:space="preserve"> IF( InpS!N49, InpS!N49, M154 * ( 1 + N$6) )</f>
        <v>1.2248999999999999</v>
      </c>
      <c r="O154" s="83">
        <f xml:space="preserve"> IF( InpS!O49, InpS!O49, N154 * ( 1 + O$6) )</f>
        <v>1.3474999999999999</v>
      </c>
      <c r="P154" s="83">
        <f xml:space="preserve"> IF( InpS!P49, InpS!P49, O154 * ( 1 + P$6) )</f>
        <v>1.3239000000000001</v>
      </c>
      <c r="Q154" s="83">
        <f xml:space="preserve"> IF( InpS!Q49, InpS!Q49, P154 * ( 1 + Q$6) )</f>
        <v>1.3896999999999999</v>
      </c>
      <c r="R154" s="83">
        <f xml:space="preserve"> IF( InpS!R49, InpS!R49, Q154 * ( 1 + R$6) )</f>
        <v>1.476</v>
      </c>
      <c r="S154" s="83">
        <f xml:space="preserve"> IF( InpS!S49, InpS!S49, R154 * ( 1 + S$6) )</f>
        <v>1.5597000000000001</v>
      </c>
      <c r="T154" s="83">
        <f xml:space="preserve"> IF( InpS!T49, InpS!T49, S154 * ( 1 + T$6) )</f>
        <v>1.5908890169580887</v>
      </c>
      <c r="U154" s="83">
        <f xml:space="preserve"> IF( InpS!U49, InpS!U49, T154 * ( 1 + U$6) )</f>
        <v>1.622701714610421</v>
      </c>
      <c r="V154" s="83">
        <f xml:space="preserve"> IF( InpS!V49, InpS!V49, U154 * ( 1 + V$6) )</f>
        <v>1.6551505645783018</v>
      </c>
      <c r="W154" s="83">
        <f xml:space="preserve"> IF( InpS!W49, InpS!W49, V154 * ( 1 + W$6) )</f>
        <v>1.6882482878756169</v>
      </c>
      <c r="X154" s="83">
        <f xml:space="preserve"> IF( InpS!X49, InpS!X49, W154 * ( 1 + X$6) )</f>
        <v>1.7220078598958879</v>
      </c>
      <c r="Y154" s="83">
        <f xml:space="preserve"> IF( InpS!Y49, InpS!Y49, X154 * ( 1 + Y$6) )</f>
        <v>1.7564425154990517</v>
      </c>
      <c r="Z154" s="83">
        <f xml:space="preserve"> IF( InpS!Z49, InpS!Z49, Y154 * ( 1 + Z$6) )</f>
        <v>1.7915657541999606</v>
      </c>
      <c r="AA154" s="83">
        <f xml:space="preserve"> IF( InpS!AA49, InpS!AA49, Z154 * ( 1 + AA$6) )</f>
        <v>1.8273913454606345</v>
      </c>
      <c r="AB154" s="83">
        <f xml:space="preserve"> IF( InpS!AB49, InpS!AB49, AA154 * ( 1 + AB$6) )</f>
        <v>1.8639333340883424</v>
      </c>
      <c r="AC154" s="83">
        <f xml:space="preserve"> IF( InpS!AC49, InpS!AC49, AB154 * ( 1 + AC$6) )</f>
        <v>1.9012060457416269</v>
      </c>
      <c r="AD154" s="83">
        <f xml:space="preserve"> IF( InpS!AD49, InpS!AD49, AC154 * ( 1 + AD$6) )</f>
        <v>1.939224092546433</v>
      </c>
      <c r="AE154" s="83">
        <f xml:space="preserve"> IF( InpS!AE49, InpS!AE49, AD154 * ( 1 + AE$6) )</f>
        <v>1.9780023788245407</v>
      </c>
      <c r="AF154" s="83">
        <f xml:space="preserve"> IF( InpS!AF49, InpS!AF49, AE154 * ( 1 + AF$6) )</f>
        <v>2.017556106936548</v>
      </c>
      <c r="AG154" s="83">
        <f xml:space="preserve"> IF( InpS!AG49, InpS!AG49, AF154 * ( 1 + AG$6) )</f>
        <v>2.057900783241696</v>
      </c>
      <c r="AH154" s="83">
        <f xml:space="preserve"> IF( InpS!AH49, InpS!AH49, AG154 * ( 1 + AH$6) )</f>
        <v>2.0990522241768685</v>
      </c>
      <c r="AI154" s="83">
        <f xml:space="preserve"> IF( InpS!AI49, InpS!AI49, AH154 * ( 1 + AI$6) )</f>
        <v>2.1410265624571569</v>
      </c>
      <c r="AJ154" s="83">
        <f xml:space="preserve"> IF( InpS!AJ49, InpS!AJ49, AI154 * ( 1 + AJ$6) )</f>
        <v>2.1838402534004118</v>
      </c>
      <c r="AK154" s="83">
        <f xml:space="preserve"> IF( InpS!AK49, InpS!AK49, AJ154 * ( 1 + AK$6) )</f>
        <v>2.2275100813782678</v>
      </c>
      <c r="AL154" s="83">
        <f xml:space="preserve"> IF( InpS!AL49, InpS!AL49, AK154 * ( 1 + AL$6) )</f>
        <v>2.2720531663961685</v>
      </c>
      <c r="AM154" s="83">
        <f xml:space="preserve"> IF( InpS!AM49, InpS!AM49, AL154 * ( 1 + AM$6) )</f>
        <v>2.3174869708049708</v>
      </c>
      <c r="AN154" s="83">
        <f xml:space="preserve"> IF( InpS!AN49, InpS!AN49, AM154 * ( 1 + AN$6) )</f>
        <v>2.3638293061467581</v>
      </c>
      <c r="AO154" s="83">
        <f xml:space="preserve"> IF( InpS!AO49, InpS!AO49, AN154 * ( 1 + AO$6) )</f>
        <v>2.4110983401375501</v>
      </c>
      <c r="AP154" s="83">
        <f xml:space="preserve"> IF( InpS!AP49, InpS!AP49, AO154 * ( 1 + AP$6) )</f>
        <v>2.4593126037896429</v>
      </c>
      <c r="AQ154" s="83">
        <f xml:space="preserve"> IF( InpS!AQ49, InpS!AQ49, AP154 * ( 1 + AQ$6) )</f>
        <v>2.508490998676375</v>
      </c>
      <c r="AR154" s="83">
        <f xml:space="preserve"> IF( InpS!AR49, InpS!AR49, AQ154 * ( 1 + AR$6) )</f>
        <v>2.5586528043421635</v>
      </c>
      <c r="AS154" s="83">
        <f xml:space="preserve"> IF( InpS!AS49, InpS!AS49, AR154 * ( 1 + AS$6) )</f>
        <v>2.6098176858607172</v>
      </c>
      <c r="AT154" s="83">
        <f xml:space="preserve"> IF( InpS!AT49, InpS!AT49, AS154 * ( 1 + AT$6) )</f>
        <v>2.662005701544393</v>
      </c>
      <c r="AU154" s="83">
        <f xml:space="preserve"> IF( InpS!AU49, InpS!AU49, AT154 * ( 1 + AU$6) )</f>
        <v>2.7152373108077104</v>
      </c>
      <c r="AV154" s="83">
        <f xml:space="preserve"> IF( InpS!AV49, InpS!AV49, AU154 * ( 1 + AV$6) )</f>
        <v>2.7695333821881145</v>
      </c>
      <c r="AW154" s="83">
        <f xml:space="preserve"> IF( InpS!AW49, InpS!AW49, AV154 * ( 1 + AW$6) )</f>
        <v>2.8249152015271268</v>
      </c>
      <c r="AX154" s="83">
        <f xml:space="preserve"> IF( InpS!AX49, InpS!AX49, AW154 * ( 1 + AX$6) )</f>
        <v>2.8814044803150933</v>
      </c>
      <c r="AY154" s="83">
        <f xml:space="preserve"> IF( InpS!AY49, InpS!AY49, AX154 * ( 1 + AY$6) )</f>
        <v>2.9390233642028023</v>
      </c>
      <c r="AZ154" s="83">
        <f xml:space="preserve"> IF( InpS!AZ49, InpS!AZ49, AY154 * ( 1 + AZ$6) )</f>
        <v>2.9977944416833049</v>
      </c>
      <c r="BA154" s="83">
        <f xml:space="preserve"> IF( InpS!BA49, InpS!BA49, AZ154 * ( 1 + BA$6) )</f>
        <v>3.0577407529473457</v>
      </c>
      <c r="BB154" s="83">
        <f xml:space="preserve"> IF( InpS!BB49, InpS!BB49, BA154 * ( 1 + BB$6) )</f>
        <v>3.1188857989158736</v>
      </c>
      <c r="BC154" s="83">
        <f xml:space="preserve"> IF( InpS!BC49, InpS!BC49, BB154 * ( 1 + BC$6) )</f>
        <v>3.1812535504531749</v>
      </c>
      <c r="BD154" s="83">
        <f xml:space="preserve"> IF( InpS!BD49, InpS!BD49, BC154 * ( 1 + BD$6) )</f>
        <v>3.244868457764237</v>
      </c>
      <c r="BE154" s="83">
        <f xml:space="preserve"> IF( InpS!BE49, InpS!BE49, BD154 * ( 1 + BE$6) )</f>
        <v>3.3097554599800318</v>
      </c>
      <c r="BF154" s="83">
        <f xml:space="preserve"> IF( InpS!BF49, InpS!BF49, BE154 * ( 1 + BF$6) )</f>
        <v>3.3759399949344737</v>
      </c>
      <c r="BG154" s="83">
        <f xml:space="preserve"> IF( InpS!BG49, InpS!BG49, BF154 * ( 1 + BG$6) )</f>
        <v>3.4434480091368846</v>
      </c>
      <c r="BH154" s="83">
        <f xml:space="preserve"> IF( InpS!BH49, InpS!BH49, BG154 * ( 1 + BH$6) )</f>
        <v>3.5123059679438775</v>
      </c>
      <c r="BI154" s="83">
        <f xml:space="preserve"> IF( InpS!BI49, InpS!BI49, BH154 * ( 1 + BI$6) )</f>
        <v>3.5825408659346429</v>
      </c>
      <c r="BJ154" s="83">
        <f xml:space="preserve"> IF( InpS!BJ49, InpS!BJ49, BI154 * ( 1 + BJ$6) )</f>
        <v>3.6541802374937125</v>
      </c>
      <c r="BK154" s="83">
        <f xml:space="preserve"> IF( InpS!BK49, InpS!BK49, BJ154 * ( 1 + BK$6) )</f>
        <v>3.7272521676053385</v>
      </c>
      <c r="BL154" s="83">
        <f xml:space="preserve"> IF( InpS!BL49, InpS!BL49, BK154 * ( 1 + BL$6) )</f>
        <v>3.8017853028637312</v>
      </c>
      <c r="BM154" s="83">
        <f xml:space="preserve"> IF( InpS!BM49, InpS!BM49, BL154 * ( 1 + BM$6) )</f>
        <v>3.8778088627034624</v>
      </c>
      <c r="BN154" s="83">
        <f xml:space="preserve"> IF( InpS!BN49, InpS!BN49, BM154 * ( 1 + BN$6) )</f>
        <v>3.9553526508544428</v>
      </c>
      <c r="BO154" s="83">
        <f xml:space="preserve"> IF( InpS!BO49, InpS!BO49, BN154 * ( 1 + BO$6) )</f>
        <v>4.0344470670259627</v>
      </c>
      <c r="BP154" s="83">
        <f xml:space="preserve"> IF( InpS!BP49, InpS!BP49, BO154 * ( 1 + BP$6) )</f>
        <v>4.1151231188243749</v>
      </c>
      <c r="BQ154" s="83">
        <f xml:space="preserve"> IF( InpS!BQ49, InpS!BQ49, BP154 * ( 1 + BQ$6) )</f>
        <v>4.1974124339090935</v>
      </c>
      <c r="BR154" s="83">
        <f xml:space="preserve"> IF( InpS!BR49, InpS!BR49, BQ154 * ( 1 + BR$6) )</f>
        <v>4.2813472723916748</v>
      </c>
      <c r="BS154" s="83">
        <f xml:space="preserve"> IF( InpS!BS49, InpS!BS49, BR154 * ( 1 + BS$6) )</f>
        <v>4.3669605394828395</v>
      </c>
      <c r="BT154" s="83">
        <f xml:space="preserve"> IF( InpS!BT49, InpS!BT49, BS154 * ( 1 + BT$6) )</f>
        <v>4.4542857983923954</v>
      </c>
      <c r="BU154" s="83">
        <f xml:space="preserve"> IF( InpS!BU49, InpS!BU49, BT154 * ( 1 + BU$6) )</f>
        <v>4.5433572834871141</v>
      </c>
      <c r="BV154" s="83">
        <f xml:space="preserve"> IF( InpS!BV49, InpS!BV49, BU154 * ( 1 + BV$6) )</f>
        <v>4.6342099137117305</v>
      </c>
      <c r="BW154" s="83">
        <f xml:space="preserve"> IF( InpS!BW49, InpS!BW49, BV154 * ( 1 + BW$6) )</f>
        <v>4.7268793062783123</v>
      </c>
      <c r="BX154" s="83">
        <f xml:space="preserve"> IF( InpS!BX49, InpS!BX49, BW154 * ( 1 + BX$6) )</f>
        <v>4.8214017906293751</v>
      </c>
      <c r="BY154" s="83">
        <f xml:space="preserve"> IF( InpS!BY49, InpS!BY49, BX154 * ( 1 + BY$6) )</f>
        <v>4.917814422680217</v>
      </c>
      <c r="BZ154" s="83">
        <f xml:space="preserve"> IF( InpS!BZ49, InpS!BZ49, BY154 * ( 1 + BZ$6) )</f>
        <v>5.0161549993460541</v>
      </c>
      <c r="CA154" s="83">
        <f xml:space="preserve"> IF( InpS!CA49, InpS!CA49, BZ154 * ( 1 + CA$6) )</f>
        <v>5.1164620733596493</v>
      </c>
      <c r="CB154" s="83">
        <f xml:space="preserve"> IF( InpS!CB49, InpS!CB49, CA154 * ( 1 + CB$6) )</f>
        <v>5.2187749683852509</v>
      </c>
      <c r="CC154" s="83">
        <f xml:space="preserve"> IF( InpS!CC49, InpS!CC49, CB154 * ( 1 + CC$6) )</f>
        <v>5.3231337944347574</v>
      </c>
      <c r="CD154" s="83">
        <f xml:space="preserve"> IF( InpS!CD49, InpS!CD49, CC154 * ( 1 + CD$6) )</f>
        <v>5.4295794635921597</v>
      </c>
      <c r="CE154" s="83">
        <f xml:space="preserve"> IF( InpS!CE49, InpS!CE49, CD154 * ( 1 + CE$6) )</f>
        <v>5.5381537060524177</v>
      </c>
      <c r="CF154" s="83">
        <f xml:space="preserve"> IF( InpS!CF49, InpS!CF49, CE154 * ( 1 + CF$6) )</f>
        <v>5.6488990864810704</v>
      </c>
      <c r="CG154" s="83">
        <f xml:space="preserve"> IF( InpS!CG49, InpS!CG49, CF154 * ( 1 + CG$6) )</f>
        <v>5.7618590207009772</v>
      </c>
      <c r="CH154" s="83">
        <f xml:space="preserve"> IF( InpS!CH49, InpS!CH49, CG154 * ( 1 + CH$6) )</f>
        <v>5.8770777927127478</v>
      </c>
      <c r="CI154" s="83">
        <f xml:space="preserve"> IF( InpS!CI49, InpS!CI49, CH154 * ( 1 + CI$6) )</f>
        <v>5.9946005720555213</v>
      </c>
      <c r="CJ154" s="83">
        <f xml:space="preserve"> IF( InpS!CJ49, InpS!CJ49, CI154 * ( 1 + CJ$6) )</f>
        <v>6.1144734315149085</v>
      </c>
      <c r="CK154" s="83">
        <f xml:space="preserve"> IF( InpS!CK49, InpS!CK49, CJ154 * ( 1 + CK$6) )</f>
        <v>6.2367433651850375</v>
      </c>
      <c r="CL154" s="83">
        <f xml:space="preserve"> IF( InpS!CL49, InpS!CL49, CK154 * ( 1 + CL$6) )</f>
        <v>6.3614583068917776</v>
      </c>
      <c r="CM154" s="83">
        <f xml:space="preserve"> IF( InpS!CM49, InpS!CM49, CL154 * ( 1 + CM$6) )</f>
        <v>6.4886671489843728</v>
      </c>
      <c r="CN154" s="83">
        <f xml:space="preserve"> IF( InpS!CN49, InpS!CN49, CM154 * ( 1 + CN$6) )</f>
        <v>6.6184197615028477</v>
      </c>
      <c r="CO154" s="83">
        <f xml:space="preserve"> IF( InpS!CO49, InpS!CO49, CN154 * ( 1 + CO$6) )</f>
        <v>6.7507670117286995</v>
      </c>
    </row>
    <row r="155" spans="1:93" outlineLevel="2" x14ac:dyDescent="0.2">
      <c r="B155" s="61"/>
      <c r="D155" s="39"/>
      <c r="E155" s="18" t="str">
        <f xml:space="preserve"> InpS!E50</f>
        <v>Surface water - other</v>
      </c>
      <c r="G155" s="66">
        <f xml:space="preserve"> InpS!K50</f>
        <v>20.83</v>
      </c>
      <c r="H155" s="167" t="str">
        <f xml:space="preserve"> InpS!H50</f>
        <v>£</v>
      </c>
      <c r="I155" s="78"/>
      <c r="K155" s="83">
        <f xml:space="preserve"> IF( InpS!K50, InpS!K50, J155 * ( 1 + K$6) )</f>
        <v>20.83</v>
      </c>
      <c r="L155" s="83">
        <f xml:space="preserve"> IF( InpS!L50, InpS!L50, K155 * ( 1 + L$6) )</f>
        <v>19.55</v>
      </c>
      <c r="M155" s="83">
        <f xml:space="preserve"> IF( InpS!M50, InpS!M50, L155 * ( 1 + M$6) )</f>
        <v>18.62</v>
      </c>
      <c r="N155" s="83">
        <f xml:space="preserve"> IF( InpS!N50, InpS!N50, M155 * ( 1 + N$6) )</f>
        <v>17.7</v>
      </c>
      <c r="O155" s="83">
        <f xml:space="preserve"> IF( InpS!O50, InpS!O50, N155 * ( 1 + O$6) )</f>
        <v>16.829999999999998</v>
      </c>
      <c r="P155" s="83">
        <f xml:space="preserve"> IF( InpS!P50, InpS!P50, O155 * ( 1 + P$6) )</f>
        <v>16</v>
      </c>
      <c r="Q155" s="83">
        <f xml:space="preserve"> IF( InpS!Q50, InpS!Q50, P155 * ( 1 + Q$6) )</f>
        <v>15.22</v>
      </c>
      <c r="R155" s="83">
        <f xml:space="preserve"> IF( InpS!R50, InpS!R50, Q155 * ( 1 + R$6) )</f>
        <v>14.49</v>
      </c>
      <c r="S155" s="83">
        <f xml:space="preserve"> IF( InpS!S50, InpS!S50, R155 * ( 1 + S$6) )</f>
        <v>13.81</v>
      </c>
      <c r="T155" s="83">
        <f xml:space="preserve"> IF( InpS!T50, InpS!T50, S155 * ( 1 + T$6) )</f>
        <v>14.086155878817211</v>
      </c>
      <c r="U155" s="83">
        <f xml:space="preserve"> IF( InpS!U50, InpS!U50, T155 * ( 1 + U$6) )</f>
        <v>14.367833992928071</v>
      </c>
      <c r="V155" s="83">
        <f xml:space="preserve"> IF( InpS!V50, InpS!V50, U155 * ( 1 + V$6) )</f>
        <v>14.655144769395619</v>
      </c>
      <c r="W155" s="83">
        <f xml:space="preserve"> IF( InpS!W50, InpS!W50, V155 * ( 1 + W$6) )</f>
        <v>14.948200843471353</v>
      </c>
      <c r="X155" s="83">
        <f xml:space="preserve"> IF( InpS!X50, InpS!X50, W155 * ( 1 + X$6) )</f>
        <v>15.247117102751947</v>
      </c>
      <c r="Y155" s="83">
        <f xml:space="preserve"> IF( InpS!Y50, InpS!Y50, X155 * ( 1 + Y$6) )</f>
        <v>15.552010732218955</v>
      </c>
      <c r="Z155" s="83">
        <f xml:space="preserve"> IF( InpS!Z50, InpS!Z50, Y155 * ( 1 + Z$6) )</f>
        <v>15.863001260179173</v>
      </c>
      <c r="AA155" s="83">
        <f xml:space="preserve"> IF( InpS!AA50, InpS!AA50, Z155 * ( 1 + AA$6) )</f>
        <v>16.180210605123655</v>
      </c>
      <c r="AB155" s="83">
        <f xml:space="preserve"> IF( InpS!AB50, InpS!AB50, AA155 * ( 1 + AB$6) )</f>
        <v>16.503763123523761</v>
      </c>
      <c r="AC155" s="83">
        <f xml:space="preserve"> IF( InpS!AC50, InpS!AC50, AB155 * ( 1 + AC$6) )</f>
        <v>16.833785658582975</v>
      </c>
      <c r="AD155" s="83">
        <f xml:space="preserve"> IF( InpS!AD50, InpS!AD50, AC155 * ( 1 + AD$6) )</f>
        <v>17.170407589963606</v>
      </c>
      <c r="AE155" s="83">
        <f xml:space="preserve"> IF( InpS!AE50, InpS!AE50, AD155 * ( 1 + AE$6) )</f>
        <v>17.513760884507857</v>
      </c>
      <c r="AF155" s="83">
        <f xml:space="preserve"> IF( InpS!AF50, InpS!AF50, AE155 * ( 1 + AF$6) )</f>
        <v>17.863980147973152</v>
      </c>
      <c r="AG155" s="83">
        <f xml:space="preserve"> IF( InpS!AG50, InpS!AG50, AF155 * ( 1 + AG$6) )</f>
        <v>18.221202677802022</v>
      </c>
      <c r="AH155" s="83">
        <f xml:space="preserve"> IF( InpS!AH50, InpS!AH50, AG155 * ( 1 + AH$6) )</f>
        <v>18.585568516947202</v>
      </c>
      <c r="AI155" s="83">
        <f xml:space="preserve"> IF( InpS!AI50, InpS!AI50, AH155 * ( 1 + AI$6) )</f>
        <v>18.957220508773055</v>
      </c>
      <c r="AJ155" s="83">
        <f xml:space="preserve"> IF( InpS!AJ50, InpS!AJ50, AI155 * ( 1 + AJ$6) )</f>
        <v>19.336304353054871</v>
      </c>
      <c r="AK155" s="83">
        <f xml:space="preserve"> IF( InpS!AK50, InpS!AK50, AJ155 * ( 1 + AK$6) )</f>
        <v>19.722968663097948</v>
      </c>
      <c r="AL155" s="83">
        <f xml:space="preserve"> IF( InpS!AL50, InpS!AL50, AK155 * ( 1 + AL$6) )</f>
        <v>20.117365023998897</v>
      </c>
      <c r="AM155" s="83">
        <f xml:space="preserve"> IF( InpS!AM50, InpS!AM50, AL155 * ( 1 + AM$6) )</f>
        <v>20.519648052071961</v>
      </c>
      <c r="AN155" s="83">
        <f xml:space="preserve"> IF( InpS!AN50, InpS!AN50, AM155 * ( 1 + AN$6) )</f>
        <v>20.929975455463691</v>
      </c>
      <c r="AO155" s="83">
        <f xml:space="preserve"> IF( InpS!AO50, InpS!AO50, AN155 * ( 1 + AO$6) )</f>
        <v>21.34850809597971</v>
      </c>
      <c r="AP155" s="83">
        <f xml:space="preserve"> IF( InpS!AP50, InpS!AP50, AO155 * ( 1 + AP$6) )</f>
        <v>21.775410052147819</v>
      </c>
      <c r="AQ155" s="83">
        <f xml:space="preserve"> IF( InpS!AQ50, InpS!AQ50, AP155 * ( 1 + AQ$6) )</f>
        <v>22.210848683542171</v>
      </c>
      <c r="AR155" s="83">
        <f xml:space="preserve"> IF( InpS!AR50, InpS!AR50, AQ155 * ( 1 + AR$6) )</f>
        <v>22.654994696393704</v>
      </c>
      <c r="AS155" s="83">
        <f xml:space="preserve"> IF( InpS!AS50, InpS!AS50, AR155 * ( 1 + AS$6) )</f>
        <v>23.108022210512591</v>
      </c>
      <c r="AT155" s="83">
        <f xml:space="preserve"> IF( InpS!AT50, InpS!AT50, AS155 * ( 1 + AT$6) )</f>
        <v>23.570108827548921</v>
      </c>
      <c r="AU155" s="83">
        <f xml:space="preserve"> IF( InpS!AU50, InpS!AU50, AT155 * ( 1 + AU$6) )</f>
        <v>24.041435700618369</v>
      </c>
      <c r="AV155" s="83">
        <f xml:space="preserve"> IF( InpS!AV50, InpS!AV50, AU155 * ( 1 + AV$6) )</f>
        <v>24.522187605320159</v>
      </c>
      <c r="AW155" s="83">
        <f xml:space="preserve"> IF( InpS!AW50, InpS!AW50, AV155 * ( 1 + AW$6) )</f>
        <v>25.012553012175168</v>
      </c>
      <c r="AX155" s="83">
        <f xml:space="preserve"> IF( InpS!AX50, InpS!AX50, AW155 * ( 1 + AX$6) )</f>
        <v>25.512724160512555</v>
      </c>
      <c r="AY155" s="83">
        <f xml:space="preserve"> IF( InpS!AY50, InpS!AY50, AX155 * ( 1 + AY$6) )</f>
        <v>26.022897133833872</v>
      </c>
      <c r="AZ155" s="83">
        <f xml:space="preserve"> IF( InpS!AZ50, InpS!AZ50, AY155 * ( 1 + AZ$6) )</f>
        <v>26.543271936684253</v>
      </c>
      <c r="BA155" s="83">
        <f xml:space="preserve"> IF( InpS!BA50, InpS!BA50, AZ155 * ( 1 + BA$6) )</f>
        <v>27.074052573060737</v>
      </c>
      <c r="BB155" s="83">
        <f xml:space="preserve"> IF( InpS!BB50, InpS!BB50, BA155 * ( 1 + BB$6) )</f>
        <v>27.615447126388538</v>
      </c>
      <c r="BC155" s="83">
        <f xml:space="preserve"> IF( InpS!BC50, InpS!BC50, BB155 * ( 1 + BC$6) )</f>
        <v>28.167667841096577</v>
      </c>
      <c r="BD155" s="83">
        <f xml:space="preserve"> IF( InpS!BD50, InpS!BD50, BC155 * ( 1 + BD$6) )</f>
        <v>28.730931205824259</v>
      </c>
      <c r="BE155" s="83">
        <f xml:space="preserve"> IF( InpS!BE50, InpS!BE50, BD155 * ( 1 + BE$6) )</f>
        <v>29.305458038292123</v>
      </c>
      <c r="BF155" s="83">
        <f xml:space="preserve"> IF( InpS!BF50, InpS!BF50, BE155 * ( 1 + BF$6) )</f>
        <v>29.891473571869636</v>
      </c>
      <c r="BG155" s="83">
        <f xml:space="preserve"> IF( InpS!BG50, InpS!BG50, BF155 * ( 1 + BG$6) )</f>
        <v>30.489207543874059</v>
      </c>
      <c r="BH155" s="83">
        <f xml:space="preserve"> IF( InpS!BH50, InpS!BH50, BG155 * ( 1 + BH$6) )</f>
        <v>31.098894285635019</v>
      </c>
      <c r="BI155" s="83">
        <f xml:space="preserve"> IF( InpS!BI50, InpS!BI50, BH155 * ( 1 + BI$6) )</f>
        <v>31.720772814360078</v>
      </c>
      <c r="BJ155" s="83">
        <f xml:space="preserve"> IF( InpS!BJ50, InpS!BJ50, BI155 * ( 1 + BJ$6) )</f>
        <v>32.355086926837316</v>
      </c>
      <c r="BK155" s="83">
        <f xml:space="preserve"> IF( InpS!BK50, InpS!BK50, BJ155 * ( 1 + BK$6) )</f>
        <v>33.002085295011682</v>
      </c>
      <c r="BL155" s="83">
        <f xml:space="preserve"> IF( InpS!BL50, InpS!BL50, BK155 * ( 1 + BL$6) )</f>
        <v>33.662021563472543</v>
      </c>
      <c r="BM155" s="83">
        <f xml:space="preserve"> IF( InpS!BM50, InpS!BM50, BL155 * ( 1 + BM$6) )</f>
        <v>34.335154448890691</v>
      </c>
      <c r="BN155" s="83">
        <f xml:space="preserve"> IF( InpS!BN50, InpS!BN50, BM155 * ( 1 + BN$6) )</f>
        <v>35.021747841443769</v>
      </c>
      <c r="BO155" s="83">
        <f xml:space="preserve"> IF( InpS!BO50, InpS!BO50, BN155 * ( 1 + BO$6) )</f>
        <v>35.722070908269885</v>
      </c>
      <c r="BP155" s="83">
        <f xml:space="preserve"> IF( InpS!BP50, InpS!BP50, BO155 * ( 1 + BP$6) )</f>
        <v>36.436398198989941</v>
      </c>
      <c r="BQ155" s="83">
        <f xml:space="preserve"> IF( InpS!BQ50, InpS!BQ50, BP155 * ( 1 + BQ$6) )</f>
        <v>37.165009753340115</v>
      </c>
      <c r="BR155" s="83">
        <f xml:space="preserve"> IF( InpS!BR50, InpS!BR50, BQ155 * ( 1 + BR$6) )</f>
        <v>37.908191210956609</v>
      </c>
      <c r="BS155" s="83">
        <f xml:space="preserve"> IF( InpS!BS50, InpS!BS50, BR155 * ( 1 + BS$6) )</f>
        <v>38.666233923355783</v>
      </c>
      <c r="BT155" s="83">
        <f xml:space="preserve"> IF( InpS!BT50, InpS!BT50, BS155 * ( 1 + BT$6) )</f>
        <v>39.439435068153479</v>
      </c>
      <c r="BU155" s="83">
        <f xml:space="preserve"> IF( InpS!BU50, InpS!BU50, BT155 * ( 1 + BU$6) )</f>
        <v>40.228097765568414</v>
      </c>
      <c r="BV155" s="83">
        <f xml:space="preserve"> IF( InpS!BV50, InpS!BV50, BU155 * ( 1 + BV$6) )</f>
        <v>41.032531197255253</v>
      </c>
      <c r="BW155" s="83">
        <f xml:space="preserve"> IF( InpS!BW50, InpS!BW50, BV155 * ( 1 + BW$6) )</f>
        <v>41.853050727513953</v>
      </c>
      <c r="BX155" s="83">
        <f xml:space="preserve"> IF( InpS!BX50, InpS!BX50, BW155 * ( 1 + BX$6) )</f>
        <v>42.689978026922923</v>
      </c>
      <c r="BY155" s="83">
        <f xml:space="preserve"> IF( InpS!BY50, InpS!BY50, BX155 * ( 1 + BY$6) )</f>
        <v>43.543641198444448</v>
      </c>
      <c r="BZ155" s="83">
        <f xml:space="preserve"> IF( InpS!BZ50, InpS!BZ50, BY155 * ( 1 + BZ$6) )</f>
        <v>44.414374906051812</v>
      </c>
      <c r="CA155" s="83">
        <f xml:space="preserve"> IF( InpS!CA50, InpS!CA50, BZ155 * ( 1 + CA$6) )</f>
        <v>45.302520505928555</v>
      </c>
      <c r="CB155" s="83">
        <f xml:space="preserve"> IF( InpS!CB50, InpS!CB50, CA155 * ( 1 + CB$6) )</f>
        <v>46.208426180291291</v>
      </c>
      <c r="CC155" s="83">
        <f xml:space="preserve"> IF( InpS!CC50, InpS!CC50, CB155 * ( 1 + CC$6) )</f>
        <v>47.132447073888578</v>
      </c>
      <c r="CD155" s="83">
        <f xml:space="preserve"> IF( InpS!CD50, InpS!CD50, CC155 * ( 1 + CD$6) )</f>
        <v>48.074945433229296</v>
      </c>
      <c r="CE155" s="83">
        <f xml:space="preserve"> IF( InpS!CE50, InpS!CE50, CD155 * ( 1 + CE$6) )</f>
        <v>49.036290748595178</v>
      </c>
      <c r="CF155" s="83">
        <f xml:space="preserve"> IF( InpS!CF50, InpS!CF50, CE155 * ( 1 + CF$6) )</f>
        <v>50.016859898893117</v>
      </c>
      <c r="CG155" s="83">
        <f xml:space="preserve"> IF( InpS!CG50, InpS!CG50, CF155 * ( 1 + CG$6) )</f>
        <v>51.017037299404059</v>
      </c>
      <c r="CH155" s="83">
        <f xml:space="preserve"> IF( InpS!CH50, InpS!CH50, CG155 * ( 1 + CH$6) )</f>
        <v>52.037215052486417</v>
      </c>
      <c r="CI155" s="83">
        <f xml:space="preserve"> IF( InpS!CI50, InpS!CI50, CH155 * ( 1 + CI$6) )</f>
        <v>53.077793101293047</v>
      </c>
      <c r="CJ155" s="83">
        <f xml:space="preserve"> IF( InpS!CJ50, InpS!CJ50, CI155 * ( 1 + CJ$6) )</f>
        <v>54.139179386562098</v>
      </c>
      <c r="CK155" s="83">
        <f xml:space="preserve"> IF( InpS!CK50, InpS!CK50, CJ155 * ( 1 + CK$6) )</f>
        <v>55.221790006543173</v>
      </c>
      <c r="CL155" s="83">
        <f xml:space="preserve"> IF( InpS!CL50, InpS!CL50, CK155 * ( 1 + CL$6) )</f>
        <v>56.326049380121475</v>
      </c>
      <c r="CM155" s="83">
        <f xml:space="preserve"> IF( InpS!CM50, InpS!CM50, CL155 * ( 1 + CM$6) )</f>
        <v>57.45239041320395</v>
      </c>
      <c r="CN155" s="83">
        <f xml:space="preserve"> IF( InpS!CN50, InpS!CN50, CM155 * ( 1 + CN$6) )</f>
        <v>58.60125466843261</v>
      </c>
      <c r="CO155" s="83">
        <f xml:space="preserve"> IF( InpS!CO50, InpS!CO50, CN155 * ( 1 + CO$6) )</f>
        <v>59.773092538291564</v>
      </c>
    </row>
    <row r="156" spans="1:93" outlineLevel="2" x14ac:dyDescent="0.2">
      <c r="B156" s="61"/>
      <c r="D156" s="39"/>
      <c r="E156" s="18" t="str">
        <f xml:space="preserve"> InpS!E51</f>
        <v>Surface water - semi detached</v>
      </c>
      <c r="G156" s="66">
        <f xml:space="preserve"> InpS!K51</f>
        <v>41.66</v>
      </c>
      <c r="H156" s="167" t="str">
        <f xml:space="preserve"> InpS!H51</f>
        <v>£</v>
      </c>
      <c r="I156" s="78"/>
      <c r="K156" s="83">
        <f xml:space="preserve"> IF( InpS!K51, InpS!K51, J156 * ( 1 + K$6) )</f>
        <v>41.66</v>
      </c>
      <c r="L156" s="83">
        <f xml:space="preserve"> IF( InpS!L51, InpS!L51, K156 * ( 1 + L$6) )</f>
        <v>39.1</v>
      </c>
      <c r="M156" s="83">
        <f xml:space="preserve"> IF( InpS!M51, InpS!M51, L156 * ( 1 + M$6) )</f>
        <v>37.229999999999997</v>
      </c>
      <c r="N156" s="83">
        <f xml:space="preserve"> IF( InpS!N51, InpS!N51, M156 * ( 1 + N$6) )</f>
        <v>35.39</v>
      </c>
      <c r="O156" s="83">
        <f xml:space="preserve"> IF( InpS!O51, InpS!O51, N156 * ( 1 + O$6) )</f>
        <v>33.65</v>
      </c>
      <c r="P156" s="83">
        <f xml:space="preserve"> IF( InpS!P51, InpS!P51, O156 * ( 1 + P$6) )</f>
        <v>31.99</v>
      </c>
      <c r="Q156" s="83">
        <f xml:space="preserve"> IF( InpS!Q51, InpS!Q51, P156 * ( 1 + Q$6) )</f>
        <v>30.43</v>
      </c>
      <c r="R156" s="83">
        <f xml:space="preserve"> IF( InpS!R51, InpS!R51, Q156 * ( 1 + R$6) )</f>
        <v>28.96</v>
      </c>
      <c r="S156" s="83">
        <f xml:space="preserve"> IF( InpS!S51, InpS!S51, R156 * ( 1 + S$6) )</f>
        <v>27.6</v>
      </c>
      <c r="T156" s="83">
        <f xml:space="preserve"> IF( InpS!T51, InpS!T51, S156 * ( 1 + T$6) )</f>
        <v>28.151911821531861</v>
      </c>
      <c r="U156" s="83">
        <f xml:space="preserve"> IF( InpS!U51, InpS!U51, T156 * ( 1 + U$6) )</f>
        <v>28.714860116206715</v>
      </c>
      <c r="V156" s="83">
        <f xml:space="preserve"> IF( InpS!V51, InpS!V51, U156 * ( 1 + V$6) )</f>
        <v>29.289065578227305</v>
      </c>
      <c r="W156" s="83">
        <f xml:space="preserve"> IF( InpS!W51, InpS!W51, V156 * ( 1 + W$6) )</f>
        <v>29.874753314975333</v>
      </c>
      <c r="X156" s="83">
        <f xml:space="preserve"> IF( InpS!X51, InpS!X51, W156 * ( 1 + X$6) )</f>
        <v>30.472152935260951</v>
      </c>
      <c r="Y156" s="83">
        <f xml:space="preserve"> IF( InpS!Y51, InpS!Y51, X156 * ( 1 + Y$6) )</f>
        <v>31.081498639336939</v>
      </c>
      <c r="Z156" s="83">
        <f xml:space="preserve"> IF( InpS!Z51, InpS!Z51, Y156 * ( 1 + Z$6) )</f>
        <v>31.7030293107129</v>
      </c>
      <c r="AA156" s="83">
        <f xml:space="preserve"> IF( InpS!AA51, InpS!AA51, Z156 * ( 1 + AA$6) )</f>
        <v>32.336988609805417</v>
      </c>
      <c r="AB156" s="83">
        <f xml:space="preserve"> IF( InpS!AB51, InpS!AB51, AA156 * ( 1 + AB$6) )</f>
        <v>32.983625069460949</v>
      </c>
      <c r="AC156" s="83">
        <f xml:space="preserve"> IF( InpS!AC51, InpS!AC51, AB156 * ( 1 + AC$6) )</f>
        <v>33.643192192388852</v>
      </c>
      <c r="AD156" s="83">
        <f xml:space="preserve"> IF( InpS!AD51, InpS!AD51, AC156 * ( 1 + AD$6) )</f>
        <v>34.315948550542757</v>
      </c>
      <c r="AE156" s="83">
        <f xml:space="preserve"> IF( InpS!AE51, InpS!AE51, AD156 * ( 1 + AE$6) )</f>
        <v>35.002157886489265</v>
      </c>
      <c r="AF156" s="83">
        <f xml:space="preserve"> IF( InpS!AF51, InpS!AF51, AE156 * ( 1 + AF$6) )</f>
        <v>35.702089216803685</v>
      </c>
      <c r="AG156" s="83">
        <f xml:space="preserve"> IF( InpS!AG51, InpS!AG51, AF156 * ( 1 + AG$6) )</f>
        <v>36.416016937533364</v>
      </c>
      <c r="AH156" s="83">
        <f xml:space="preserve"> IF( InpS!AH51, InpS!AH51, AG156 * ( 1 + AH$6) )</f>
        <v>37.144220931769929</v>
      </c>
      <c r="AI156" s="83">
        <f xml:space="preserve"> IF( InpS!AI51, InpS!AI51, AH156 * ( 1 + AI$6) )</f>
        <v>37.886986679372647</v>
      </c>
      <c r="AJ156" s="83">
        <f xml:space="preserve"> IF( InpS!AJ51, InpS!AJ51, AI156 * ( 1 + AJ$6) )</f>
        <v>38.644605368885905</v>
      </c>
      <c r="AK156" s="83">
        <f xml:space="preserve"> IF( InpS!AK51, InpS!AK51, AJ156 * ( 1 + AK$6) )</f>
        <v>39.417374011694662</v>
      </c>
      <c r="AL156" s="83">
        <f xml:space="preserve"> IF( InpS!AL51, InpS!AL51, AK156 * ( 1 + AL$6) )</f>
        <v>40.205595558462669</v>
      </c>
      <c r="AM156" s="83">
        <f xml:space="preserve"> IF( InpS!AM51, InpS!AM51, AL156 * ( 1 + AM$6) )</f>
        <v>41.009579017899064</v>
      </c>
      <c r="AN156" s="83">
        <f xml:space="preserve"> IF( InpS!AN51, InpS!AN51, AM156 * ( 1 + AN$6) )</f>
        <v>41.829639577899911</v>
      </c>
      <c r="AO156" s="83">
        <f xml:space="preserve"> IF( InpS!AO51, InpS!AO51, AN156 * ( 1 + AO$6) )</f>
        <v>42.666098729112228</v>
      </c>
      <c r="AP156" s="83">
        <f xml:space="preserve"> IF( InpS!AP51, InpS!AP51, AO156 * ( 1 + AP$6) )</f>
        <v>43.519284390968842</v>
      </c>
      <c r="AQ156" s="83">
        <f xml:space="preserve"> IF( InpS!AQ51, InpS!AQ51, AP156 * ( 1 + AQ$6) )</f>
        <v>44.389531040243575</v>
      </c>
      <c r="AR156" s="83">
        <f xml:space="preserve"> IF( InpS!AR51, InpS!AR51, AQ156 * ( 1 + AR$6) )</f>
        <v>45.277179842177127</v>
      </c>
      <c r="AS156" s="83">
        <f xml:space="preserve"> IF( InpS!AS51, InpS!AS51, AR156 * ( 1 + AS$6) )</f>
        <v>46.182578784225015</v>
      </c>
      <c r="AT156" s="83">
        <f xml:space="preserve"> IF( InpS!AT51, InpS!AT51, AS156 * ( 1 + AT$6) )</f>
        <v>47.106082812480096</v>
      </c>
      <c r="AU156" s="83">
        <f xml:space="preserve"> IF( InpS!AU51, InpS!AU51, AT156 * ( 1 + AU$6) )</f>
        <v>48.048053970823091</v>
      </c>
      <c r="AV156" s="83">
        <f xml:space="preserve"> IF( InpS!AV51, InpS!AV51, AU156 * ( 1 + AV$6) )</f>
        <v>49.008861542855634</v>
      </c>
      <c r="AW156" s="83">
        <f xml:space="preserve"> IF( InpS!AW51, InpS!AW51, AV156 * ( 1 + AW$6) )</f>
        <v>49.988882196671582</v>
      </c>
      <c r="AX156" s="83">
        <f xml:space="preserve"> IF( InpS!AX51, InpS!AX51, AW156 * ( 1 + AX$6) )</f>
        <v>50.988500132523271</v>
      </c>
      <c r="AY156" s="83">
        <f xml:space="preserve"> IF( InpS!AY51, InpS!AY51, AX156 * ( 1 + AY$6) )</f>
        <v>52.008107233440604</v>
      </c>
      <c r="AZ156" s="83">
        <f xml:space="preserve"> IF( InpS!AZ51, InpS!AZ51, AY156 * ( 1 + AZ$6) )</f>
        <v>53.048103218862074</v>
      </c>
      <c r="BA156" s="83">
        <f xml:space="preserve"> IF( InpS!BA51, InpS!BA51, AZ156 * ( 1 + BA$6) )</f>
        <v>54.108895801337887</v>
      </c>
      <c r="BB156" s="83">
        <f xml:space="preserve"> IF( InpS!BB51, InpS!BB51, BA156 * ( 1 + BB$6) )</f>
        <v>55.190900846366659</v>
      </c>
      <c r="BC156" s="83">
        <f xml:space="preserve"> IF( InpS!BC51, InpS!BC51, BB156 * ( 1 + BC$6) )</f>
        <v>56.294542535428349</v>
      </c>
      <c r="BD156" s="83">
        <f xml:space="preserve"> IF( InpS!BD51, InpS!BD51, BC156 * ( 1 + BD$6) )</f>
        <v>57.4202535322773</v>
      </c>
      <c r="BE156" s="83">
        <f xml:space="preserve"> IF( InpS!BE51, InpS!BE51, BD156 * ( 1 + BE$6) )</f>
        <v>58.568475152560652</v>
      </c>
      <c r="BF156" s="83">
        <f xml:space="preserve"> IF( InpS!BF51, InpS!BF51, BE156 * ( 1 + BF$6) )</f>
        <v>59.739657536828524</v>
      </c>
      <c r="BG156" s="83">
        <f xml:space="preserve"> IF( InpS!BG51, InpS!BG51, BF156 * ( 1 + BG$6) )</f>
        <v>60.934259827003906</v>
      </c>
      <c r="BH156" s="83">
        <f xml:space="preserve"> IF( InpS!BH51, InpS!BH51, BG156 * ( 1 + BH$6) )</f>
        <v>62.152750346381346</v>
      </c>
      <c r="BI156" s="83">
        <f xml:space="preserve"> IF( InpS!BI51, InpS!BI51, BH156 * ( 1 + BI$6) )</f>
        <v>63.395606783225055</v>
      </c>
      <c r="BJ156" s="83">
        <f xml:space="preserve"> IF( InpS!BJ51, InpS!BJ51, BI156 * ( 1 + BJ$6) )</f>
        <v>64.66331637803836</v>
      </c>
      <c r="BK156" s="83">
        <f xml:space="preserve"> IF( InpS!BK51, InpS!BK51, BJ156 * ( 1 + BK$6) )</f>
        <v>65.956376114578006</v>
      </c>
      <c r="BL156" s="83">
        <f xml:space="preserve"> IF( InpS!BL51, InpS!BL51, BK156 * ( 1 + BL$6) )</f>
        <v>67.275292914688052</v>
      </c>
      <c r="BM156" s="83">
        <f xml:space="preserve"> IF( InpS!BM51, InpS!BM51, BL156 * ( 1 + BM$6) )</f>
        <v>68.620583837029898</v>
      </c>
      <c r="BN156" s="83">
        <f xml:space="preserve"> IF( InpS!BN51, InpS!BN51, BM156 * ( 1 + BN$6) )</f>
        <v>69.992776279786241</v>
      </c>
      <c r="BO156" s="83">
        <f xml:space="preserve"> IF( InpS!BO51, InpS!BO51, BN156 * ( 1 + BO$6) )</f>
        <v>71.39240818741844</v>
      </c>
      <c r="BP156" s="83">
        <f xml:space="preserve"> IF( InpS!BP51, InpS!BP51, BO156 * ( 1 + BP$6) )</f>
        <v>72.820028261558448</v>
      </c>
      <c r="BQ156" s="83">
        <f xml:space="preserve"> IF( InpS!BQ51, InpS!BQ51, BP156 * ( 1 + BQ$6) )</f>
        <v>74.276196176117807</v>
      </c>
      <c r="BR156" s="83">
        <f xml:space="preserve"> IF( InpS!BR51, InpS!BR51, BQ156 * ( 1 + BR$6) )</f>
        <v>75.761482796698203</v>
      </c>
      <c r="BS156" s="83">
        <f xml:space="preserve"> IF( InpS!BS51, InpS!BS51, BR156 * ( 1 + BS$6) )</f>
        <v>77.276470404389528</v>
      </c>
      <c r="BT156" s="83">
        <f xml:space="preserve"> IF( InpS!BT51, InpS!BT51, BS156 * ( 1 + BT$6) )</f>
        <v>78.821752924043139</v>
      </c>
      <c r="BU156" s="83">
        <f xml:space="preserve"> IF( InpS!BU51, InpS!BU51, BT156 * ( 1 + BU$6) )</f>
        <v>80.39793615710991</v>
      </c>
      <c r="BV156" s="83">
        <f xml:space="preserve"> IF( InpS!BV51, InpS!BV51, BU156 * ( 1 + BV$6) )</f>
        <v>82.005638019134281</v>
      </c>
      <c r="BW156" s="83">
        <f xml:space="preserve"> IF( InpS!BW51, InpS!BW51, BV156 * ( 1 + BW$6) )</f>
        <v>83.645488781997429</v>
      </c>
      <c r="BX156" s="83">
        <f xml:space="preserve"> IF( InpS!BX51, InpS!BX51, BW156 * ( 1 + BX$6) )</f>
        <v>85.3181313210045</v>
      </c>
      <c r="BY156" s="83">
        <f xml:space="preserve"> IF( InpS!BY51, InpS!BY51, BX156 * ( 1 + BY$6) )</f>
        <v>87.02422136691284</v>
      </c>
      <c r="BZ156" s="83">
        <f xml:space="preserve"> IF( InpS!BZ51, InpS!BZ51, BY156 * ( 1 + BZ$6) )</f>
        <v>88.764427762999972</v>
      </c>
      <c r="CA156" s="83">
        <f xml:space="preserve"> IF( InpS!CA51, InpS!CA51, BZ156 * ( 1 + CA$6) )</f>
        <v>90.5394327272721</v>
      </c>
      <c r="CB156" s="83">
        <f xml:space="preserve"> IF( InpS!CB51, InpS!CB51, CA156 * ( 1 + CB$6) )</f>
        <v>92.349932119915948</v>
      </c>
      <c r="CC156" s="83">
        <f xml:space="preserve"> IF( InpS!CC51, InpS!CC51, CB156 * ( 1 + CC$6) )</f>
        <v>94.196635716098797</v>
      </c>
      <c r="CD156" s="83">
        <f xml:space="preserve"> IF( InpS!CD51, InpS!CD51, CC156 * ( 1 + CD$6) )</f>
        <v>96.080267484223626</v>
      </c>
      <c r="CE156" s="83">
        <f xml:space="preserve"> IF( InpS!CE51, InpS!CE51, CD156 * ( 1 + CE$6) )</f>
        <v>98.001565869748489</v>
      </c>
      <c r="CF156" s="83">
        <f xml:space="preserve"> IF( InpS!CF51, InpS!CF51, CE156 * ( 1 + CF$6) )</f>
        <v>99.961284084681367</v>
      </c>
      <c r="CG156" s="83">
        <f xml:space="preserve"> IF( InpS!CG51, InpS!CG51, CF156 * ( 1 + CG$6) )</f>
        <v>101.96019040286399</v>
      </c>
      <c r="CH156" s="83">
        <f xml:space="preserve"> IF( InpS!CH51, InpS!CH51, CG156 * ( 1 + CH$6) )</f>
        <v>103.99906846116036</v>
      </c>
      <c r="CI156" s="83">
        <f xml:space="preserve"> IF( InpS!CI51, InpS!CI51, CH156 * ( 1 + CI$6) )</f>
        <v>106.07871756666817</v>
      </c>
      <c r="CJ156" s="83">
        <f xml:space="preserve"> IF( InpS!CJ51, InpS!CJ51, CI156 * ( 1 + CJ$6) )</f>
        <v>108.19995301007339</v>
      </c>
      <c r="CK156" s="83">
        <f xml:space="preserve"> IF( InpS!CK51, InpS!CK51, CJ156 * ( 1 + CK$6) )</f>
        <v>110.3636063852709</v>
      </c>
      <c r="CL156" s="83">
        <f xml:space="preserve"> IF( InpS!CL51, InpS!CL51, CK156 * ( 1 + CL$6) )</f>
        <v>112.57052591537671</v>
      </c>
      <c r="CM156" s="83">
        <f xml:space="preserve"> IF( InpS!CM51, InpS!CM51, CL156 * ( 1 + CM$6) )</f>
        <v>114.82157678525914</v>
      </c>
      <c r="CN156" s="83">
        <f xml:space="preserve"> IF( InpS!CN51, InpS!CN51, CM156 * ( 1 + CN$6) )</f>
        <v>117.11764148071975</v>
      </c>
      <c r="CO156" s="83">
        <f xml:space="preserve"> IF( InpS!CO51, InpS!CO51, CN156 * ( 1 + CO$6) )</f>
        <v>119.4596201344567</v>
      </c>
    </row>
    <row r="157" spans="1:93" outlineLevel="2" x14ac:dyDescent="0.2">
      <c r="B157" s="61"/>
      <c r="D157" s="39"/>
      <c r="E157" s="18" t="str">
        <f xml:space="preserve"> InpS!E52</f>
        <v>Surface water - detached</v>
      </c>
      <c r="G157" s="66">
        <f xml:space="preserve"> InpS!K52</f>
        <v>62.51</v>
      </c>
      <c r="H157" s="167" t="str">
        <f xml:space="preserve"> InpS!H52</f>
        <v>£</v>
      </c>
      <c r="I157" s="78"/>
      <c r="K157" s="83">
        <f xml:space="preserve"> IF( InpS!K52, InpS!K52, J157 * ( 1 + K$6) )</f>
        <v>62.51</v>
      </c>
      <c r="L157" s="83">
        <f xml:space="preserve"> IF( InpS!L52, InpS!L52, K157 * ( 1 + L$6) )</f>
        <v>58.639999999999993</v>
      </c>
      <c r="M157" s="83">
        <f xml:space="preserve"> IF( InpS!M52, InpS!M52, L157 * ( 1 + M$6) )</f>
        <v>55.84</v>
      </c>
      <c r="N157" s="83">
        <f xml:space="preserve"> IF( InpS!N52, InpS!N52, M157 * ( 1 + N$6) )</f>
        <v>53.08</v>
      </c>
      <c r="O157" s="83">
        <f xml:space="preserve"> IF( InpS!O52, InpS!O52, N157 * ( 1 + O$6) )</f>
        <v>50.47</v>
      </c>
      <c r="P157" s="83">
        <f xml:space="preserve"> IF( InpS!P52, InpS!P52, O157 * ( 1 + P$6) )</f>
        <v>47.97</v>
      </c>
      <c r="Q157" s="83">
        <f xml:space="preserve"> IF( InpS!Q52, InpS!Q52, P157 * ( 1 + Q$6) )</f>
        <v>45.62</v>
      </c>
      <c r="R157" s="83">
        <f xml:space="preserve"> IF( InpS!R52, InpS!R52, Q157 * ( 1 + R$6) )</f>
        <v>43.42</v>
      </c>
      <c r="S157" s="83">
        <f xml:space="preserve"> IF( InpS!S52, InpS!S52, R157 * ( 1 + S$6) )</f>
        <v>41.38</v>
      </c>
      <c r="T157" s="83">
        <f xml:space="preserve"> IF( InpS!T52, InpS!T52, S157 * ( 1 + T$6) )</f>
        <v>42.207467796195232</v>
      </c>
      <c r="U157" s="83">
        <f xml:space="preserve"> IF( InpS!U52, InpS!U52, T157 * ( 1 + U$6) )</f>
        <v>43.051482304660645</v>
      </c>
      <c r="V157" s="83">
        <f xml:space="preserve"> IF( InpS!V52, InpS!V52, U157 * ( 1 + V$6) )</f>
        <v>43.912374406777019</v>
      </c>
      <c r="W157" s="83">
        <f xml:space="preserve"> IF( InpS!W52, InpS!W52, V157 * ( 1 + W$6) )</f>
        <v>44.790481600495617</v>
      </c>
      <c r="X157" s="83">
        <f xml:space="preserve"> IF( InpS!X52, InpS!X52, W157 * ( 1 + X$6) )</f>
        <v>45.686148132648476</v>
      </c>
      <c r="Y157" s="83">
        <f xml:space="preserve"> IF( InpS!Y52, InpS!Y52, X157 * ( 1 + Y$6) )</f>
        <v>46.599725133904435</v>
      </c>
      <c r="Z157" s="83">
        <f xml:space="preserve"> IF( InpS!Z52, InpS!Z52, Y157 * ( 1 + Z$6) )</f>
        <v>47.531570756423903</v>
      </c>
      <c r="AA157" s="83">
        <f xml:space="preserve"> IF( InpS!AA52, InpS!AA52, Z157 * ( 1 + AA$6) )</f>
        <v>48.482050314266239</v>
      </c>
      <c r="AB157" s="83">
        <f xml:space="preserve"> IF( InpS!AB52, InpS!AB52, AA157 * ( 1 + AB$6) )</f>
        <v>49.451536426604861</v>
      </c>
      <c r="AC157" s="83">
        <f xml:space="preserve"> IF( InpS!AC52, InpS!AC52, AB157 * ( 1 + AC$6) )</f>
        <v>50.440409163806187</v>
      </c>
      <c r="AD157" s="83">
        <f xml:space="preserve"> IF( InpS!AD52, InpS!AD52, AC157 * ( 1 + AD$6) )</f>
        <v>51.449056196429687</v>
      </c>
      <c r="AE157" s="83">
        <f xml:space="preserve"> IF( InpS!AE52, InpS!AE52, AD157 * ( 1 + AE$6) )</f>
        <v>52.477872947207459</v>
      </c>
      <c r="AF157" s="83">
        <f xml:space="preserve"> IF( InpS!AF52, InpS!AF52, AE157 * ( 1 + AF$6) )</f>
        <v>53.527262746062924</v>
      </c>
      <c r="AG157" s="83">
        <f xml:space="preserve"> IF( InpS!AG52, InpS!AG52, AF157 * ( 1 + AG$6) )</f>
        <v>54.597636988229375</v>
      </c>
      <c r="AH157" s="83">
        <f xml:space="preserve"> IF( InpS!AH52, InpS!AH52, AG157 * ( 1 + AH$6) )</f>
        <v>55.689415295530424</v>
      </c>
      <c r="AI157" s="83">
        <f xml:space="preserve"> IF( InpS!AI52, InpS!AI52, AH157 * ( 1 + AI$6) )</f>
        <v>56.803025680885511</v>
      </c>
      <c r="AJ157" s="83">
        <f xml:space="preserve"> IF( InpS!AJ52, InpS!AJ52, AI157 * ( 1 + AJ$6) )</f>
        <v>57.938904716105029</v>
      </c>
      <c r="AK157" s="83">
        <f xml:space="preserve"> IF( InpS!AK52, InpS!AK52, AJ157 * ( 1 + AK$6) )</f>
        <v>59.097497703040773</v>
      </c>
      <c r="AL157" s="83">
        <f xml:space="preserve"> IF( InpS!AL52, InpS!AL52, AK157 * ( 1 + AL$6) )</f>
        <v>60.279258848158896</v>
      </c>
      <c r="AM157" s="83">
        <f xml:space="preserve"> IF( InpS!AM52, InpS!AM52, AL157 * ( 1 + AM$6) )</f>
        <v>61.484651440603749</v>
      </c>
      <c r="AN157" s="83">
        <f xml:space="preserve"> IF( InpS!AN52, InpS!AN52, AM157 * ( 1 + AN$6) )</f>
        <v>62.714148033822411</v>
      </c>
      <c r="AO157" s="83">
        <f xml:space="preserve"> IF( InpS!AO52, InpS!AO52, AN157 * ( 1 + AO$6) )</f>
        <v>63.968230630821168</v>
      </c>
      <c r="AP157" s="83">
        <f xml:space="preserve"> IF( InpS!AP52, InpS!AP52, AO157 * ( 1 + AP$6) )</f>
        <v>65.247390873126477</v>
      </c>
      <c r="AQ157" s="83">
        <f xml:space="preserve"> IF( InpS!AQ52, InpS!AQ52, AP157 * ( 1 + AQ$6) )</f>
        <v>66.552130233524608</v>
      </c>
      <c r="AR157" s="83">
        <f xml:space="preserve"> IF( InpS!AR52, InpS!AR52, AQ157 * ( 1 + AR$6) )</f>
        <v>67.882960212655405</v>
      </c>
      <c r="AS157" s="83">
        <f xml:space="preserve"> IF( InpS!AS52, InpS!AS52, AR157 * ( 1 + AS$6) )</f>
        <v>69.240402539537342</v>
      </c>
      <c r="AT157" s="83">
        <f xml:space="preserve"> IF( InpS!AT52, InpS!AT52, AS157 * ( 1 + AT$6) )</f>
        <v>70.624989376102391</v>
      </c>
      <c r="AU157" s="83">
        <f xml:space="preserve"> IF( InpS!AU52, InpS!AU52, AT157 * ( 1 + AU$6) )</f>
        <v>72.037263525820975</v>
      </c>
      <c r="AV157" s="83">
        <f xml:space="preserve"> IF( InpS!AV52, InpS!AV52, AU157 * ( 1 + AV$6) )</f>
        <v>73.477778646498749</v>
      </c>
      <c r="AW157" s="83">
        <f xml:space="preserve"> IF( InpS!AW52, InpS!AW52, AV157 * ( 1 + AW$6) )</f>
        <v>74.947099467328599</v>
      </c>
      <c r="AX157" s="83">
        <f xml:space="preserve"> IF( InpS!AX52, InpS!AX52, AW157 * ( 1 + AX$6) )</f>
        <v>76.445802010283046</v>
      </c>
      <c r="AY157" s="83">
        <f xml:space="preserve"> IF( InpS!AY52, InpS!AY52, AX157 * ( 1 + AY$6) )</f>
        <v>77.974473815933749</v>
      </c>
      <c r="AZ157" s="83">
        <f xml:space="preserve"> IF( InpS!AZ52, InpS!AZ52, AY157 * ( 1 + AZ$6) )</f>
        <v>79.533714173786663</v>
      </c>
      <c r="BA157" s="83">
        <f xml:space="preserve"> IF( InpS!BA52, InpS!BA52, AZ157 * ( 1 + BA$6) )</f>
        <v>81.124134357223227</v>
      </c>
      <c r="BB157" s="83">
        <f xml:space="preserve"> IF( InpS!BB52, InpS!BB52, BA157 * ( 1 + BB$6) )</f>
        <v>82.746357863139551</v>
      </c>
      <c r="BC157" s="83">
        <f xml:space="preserve"> IF( InpS!BC52, InpS!BC52, BB157 * ( 1 + BC$6) )</f>
        <v>84.401020656377682</v>
      </c>
      <c r="BD157" s="83">
        <f xml:space="preserve"> IF( InpS!BD52, InpS!BD52, BC157 * ( 1 + BD$6) )</f>
        <v>86.088771419044704</v>
      </c>
      <c r="BE157" s="83">
        <f xml:space="preserve"> IF( InpS!BE52, InpS!BE52, BD157 * ( 1 + BE$6) )</f>
        <v>87.810271804817347</v>
      </c>
      <c r="BF157" s="83">
        <f xml:space="preserve"> IF( InpS!BF52, InpS!BF52, BE157 * ( 1 + BF$6) )</f>
        <v>89.566196698332007</v>
      </c>
      <c r="BG157" s="83">
        <f xml:space="preserve"> IF( InpS!BG52, InpS!BG52, BF157 * ( 1 + BG$6) )</f>
        <v>91.357234479761615</v>
      </c>
      <c r="BH157" s="83">
        <f xml:space="preserve"> IF( InpS!BH52, InpS!BH52, BG157 * ( 1 + BH$6) )</f>
        <v>93.184087294683309</v>
      </c>
      <c r="BI157" s="83">
        <f xml:space="preserve"> IF( InpS!BI52, InpS!BI52, BH157 * ( 1 + BI$6) )</f>
        <v>95.047471329342457</v>
      </c>
      <c r="BJ157" s="83">
        <f xml:space="preserve"> IF( InpS!BJ52, InpS!BJ52, BI157 * ( 1 + BJ$6) )</f>
        <v>96.948117091421253</v>
      </c>
      <c r="BK157" s="83">
        <f xml:space="preserve"> IF( InpS!BK52, InpS!BK52, BJ157 * ( 1 + BK$6) )</f>
        <v>98.886769696421638</v>
      </c>
      <c r="BL157" s="83">
        <f xml:space="preserve"> IF( InpS!BL52, InpS!BL52, BK157 * ( 1 + BL$6) )</f>
        <v>100.86418915977504</v>
      </c>
      <c r="BM157" s="83">
        <f xml:space="preserve"> IF( InpS!BM52, InpS!BM52, BL157 * ( 1 + BM$6) )</f>
        <v>102.88115069479336</v>
      </c>
      <c r="BN157" s="83">
        <f xml:space="preserve"> IF( InpS!BN52, InpS!BN52, BM157 * ( 1 + BN$6) )</f>
        <v>104.93844501657804</v>
      </c>
      <c r="BO157" s="83">
        <f xml:space="preserve"> IF( InpS!BO52, InpS!BO52, BN157 * ( 1 + BO$6) )</f>
        <v>107.03687865200632</v>
      </c>
      <c r="BP157" s="83">
        <f xml:space="preserve"> IF( InpS!BP52, InpS!BP52, BO157 * ( 1 + BP$6) )</f>
        <v>109.17727425591623</v>
      </c>
      <c r="BQ157" s="83">
        <f xml:space="preserve"> IF( InpS!BQ52, InpS!BQ52, BP157 * ( 1 + BQ$6) )</f>
        <v>111.36047093361428</v>
      </c>
      <c r="BR157" s="83">
        <f xml:space="preserve"> IF( InpS!BR52, InpS!BR52, BQ157 * ( 1 + BR$6) )</f>
        <v>113.58732456983229</v>
      </c>
      <c r="BS157" s="83">
        <f xml:space="preserve"> IF( InpS!BS52, InpS!BS52, BR157 * ( 1 + BS$6) )</f>
        <v>115.85870816426225</v>
      </c>
      <c r="BT157" s="83">
        <f xml:space="preserve"> IF( InpS!BT52, InpS!BT52, BS157 * ( 1 + BT$6) )</f>
        <v>118.17551217380088</v>
      </c>
      <c r="BU157" s="83">
        <f xml:space="preserve"> IF( InpS!BU52, InpS!BU52, BT157 * ( 1 + BU$6) )</f>
        <v>120.53864486163795</v>
      </c>
      <c r="BV157" s="83">
        <f xml:space="preserve"> IF( InpS!BV52, InpS!BV52, BU157 * ( 1 + BV$6) )</f>
        <v>122.94903265332522</v>
      </c>
      <c r="BW157" s="83">
        <f xml:space="preserve"> IF( InpS!BW52, InpS!BW52, BV157 * ( 1 + BW$6) )</f>
        <v>125.40762049996569</v>
      </c>
      <c r="BX157" s="83">
        <f xml:space="preserve"> IF( InpS!BX52, InpS!BX52, BW157 * ( 1 + BX$6) )</f>
        <v>127.91537224866541</v>
      </c>
      <c r="BY157" s="83">
        <f xml:space="preserve"> IF( InpS!BY52, InpS!BY52, BX157 * ( 1 + BY$6) )</f>
        <v>130.47327102039318</v>
      </c>
      <c r="BZ157" s="83">
        <f xml:space="preserve"> IF( InpS!BZ52, InpS!BZ52, BY157 * ( 1 + BZ$6) )</f>
        <v>133.08231959539629</v>
      </c>
      <c r="CA157" s="83">
        <f xml:space="preserve"> IF( InpS!CA52, InpS!CA52, BZ157 * ( 1 + CA$6) )</f>
        <v>135.74354080632313</v>
      </c>
      <c r="CB157" s="83">
        <f xml:space="preserve"> IF( InpS!CB52, InpS!CB52, CA157 * ( 1 + CB$6) )</f>
        <v>138.45797793920727</v>
      </c>
      <c r="CC157" s="83">
        <f xml:space="preserve"> IF( InpS!CC52, InpS!CC52, CB157 * ( 1 + CC$6) )</f>
        <v>141.22669514246982</v>
      </c>
      <c r="CD157" s="83">
        <f xml:space="preserve"> IF( InpS!CD52, InpS!CD52, CC157 * ( 1 + CD$6) )</f>
        <v>144.05077784410045</v>
      </c>
      <c r="CE157" s="83">
        <f xml:space="preserve"> IF( InpS!CE52, InpS!CE52, CD157 * ( 1 + CE$6) )</f>
        <v>146.93133317718085</v>
      </c>
      <c r="CF157" s="83">
        <f xml:space="preserve"> IF( InpS!CF52, InpS!CF52, CE157 * ( 1 + CF$6) )</f>
        <v>149.86949041391716</v>
      </c>
      <c r="CG157" s="83">
        <f xml:space="preserve"> IF( InpS!CG52, InpS!CG52, CF157 * ( 1 + CG$6) )</f>
        <v>152.86640140835183</v>
      </c>
      <c r="CH157" s="83">
        <f xml:space="preserve"> IF( InpS!CH52, InpS!CH52, CG157 * ( 1 + CH$6) )</f>
        <v>155.92324104792806</v>
      </c>
      <c r="CI157" s="83">
        <f xml:space="preserve"> IF( InpS!CI52, InpS!CI52, CH157 * ( 1 + CI$6) )</f>
        <v>159.04120771408435</v>
      </c>
      <c r="CJ157" s="83">
        <f xml:space="preserve"> IF( InpS!CJ52, InpS!CJ52, CI157 * ( 1 + CJ$6) )</f>
        <v>162.22152375205926</v>
      </c>
      <c r="CK157" s="83">
        <f xml:space="preserve"> IF( InpS!CK52, InpS!CK52, CJ157 * ( 1 + CK$6) )</f>
        <v>165.46543595009089</v>
      </c>
      <c r="CL157" s="83">
        <f xml:space="preserve"> IF( InpS!CL52, InpS!CL52, CK157 * ( 1 + CL$6) )</f>
        <v>168.77421602819879</v>
      </c>
      <c r="CM157" s="83">
        <f xml:space="preserve"> IF( InpS!CM52, InpS!CM52, CL157 * ( 1 + CM$6) )</f>
        <v>172.14916113673991</v>
      </c>
      <c r="CN157" s="83">
        <f xml:space="preserve"> IF( InpS!CN52, InpS!CN52, CM157 * ( 1 + CN$6) )</f>
        <v>175.59159436493411</v>
      </c>
      <c r="CO157" s="83">
        <f xml:space="preserve"> IF( InpS!CO52, InpS!CO52, CN157 * ( 1 + CO$6) )</f>
        <v>179.10286525955854</v>
      </c>
    </row>
    <row r="158" spans="1:93" outlineLevel="2" x14ac:dyDescent="0.2">
      <c r="B158" s="61"/>
      <c r="D158" s="39"/>
      <c r="E158" s="18"/>
      <c r="H158" s="163"/>
      <c r="I158" s="78"/>
    </row>
    <row r="159" spans="1:93" outlineLevel="2" x14ac:dyDescent="0.2">
      <c r="B159" s="61"/>
      <c r="D159" s="39"/>
      <c r="E159" s="18" t="str">
        <f xml:space="preserve"> UserInput!E$22</f>
        <v>Flats</v>
      </c>
      <c r="F159" s="18">
        <f xml:space="preserve"> UserInput!F$22</f>
        <v>0</v>
      </c>
      <c r="G159" s="19">
        <f xml:space="preserve"> UserInput!G$22</f>
        <v>12</v>
      </c>
      <c r="H159" s="159" t="str">
        <f xml:space="preserve"> UserInput!H$22</f>
        <v>Properties</v>
      </c>
      <c r="I159" s="18"/>
      <c r="J159" t="s">
        <v>93</v>
      </c>
    </row>
    <row r="160" spans="1:93" outlineLevel="2" x14ac:dyDescent="0.2">
      <c r="B160" s="61"/>
      <c r="D160" s="39"/>
      <c r="E160" s="18" t="str">
        <f xml:space="preserve"> UserInput!E$23</f>
        <v>Terraced houses</v>
      </c>
      <c r="F160" s="18">
        <f xml:space="preserve"> UserInput!F$23</f>
        <v>0</v>
      </c>
      <c r="G160" s="19">
        <f xml:space="preserve"> UserInput!G$23</f>
        <v>26</v>
      </c>
      <c r="H160" s="159" t="str">
        <f xml:space="preserve"> UserInput!H$23</f>
        <v>Properties</v>
      </c>
      <c r="I160" s="18"/>
    </row>
    <row r="161" spans="1:93" outlineLevel="2" x14ac:dyDescent="0.2">
      <c r="B161" s="61"/>
      <c r="D161" s="39"/>
      <c r="E161" s="18" t="str">
        <f xml:space="preserve"> UserInput!E$24</f>
        <v>Semi-detached houses</v>
      </c>
      <c r="F161" s="18">
        <f xml:space="preserve"> UserInput!F$24</f>
        <v>0</v>
      </c>
      <c r="G161" s="19">
        <f xml:space="preserve"> UserInput!G$24</f>
        <v>24</v>
      </c>
      <c r="H161" s="159" t="str">
        <f xml:space="preserve"> UserInput!H$24</f>
        <v>Properties</v>
      </c>
      <c r="I161" s="18"/>
    </row>
    <row r="162" spans="1:93" outlineLevel="2" x14ac:dyDescent="0.2">
      <c r="B162" s="61"/>
      <c r="D162" s="39"/>
      <c r="E162" s="18" t="str">
        <f xml:space="preserve"> UserInput!E$25</f>
        <v>Detached houses</v>
      </c>
      <c r="F162" s="18">
        <f xml:space="preserve"> UserInput!F$25</f>
        <v>0</v>
      </c>
      <c r="G162" s="19">
        <f xml:space="preserve"> UserInput!G$25</f>
        <v>18</v>
      </c>
      <c r="H162" s="159" t="str">
        <f xml:space="preserve"> UserInput!H$25</f>
        <v>Properties</v>
      </c>
      <c r="I162" s="18"/>
    </row>
    <row r="163" spans="1:93" outlineLevel="2" x14ac:dyDescent="0.2">
      <c r="B163" s="61"/>
      <c r="D163" s="39"/>
      <c r="E163" s="18"/>
      <c r="H163" s="163"/>
      <c r="I163" s="78"/>
    </row>
    <row r="164" spans="1:93" outlineLevel="2" x14ac:dyDescent="0.2">
      <c r="B164" s="61"/>
      <c r="D164" s="39"/>
      <c r="E164" s="20" t="str">
        <f xml:space="preserve"> E23</f>
        <v>Consumption by households (scaled for occupancy)</v>
      </c>
      <c r="F164" s="18"/>
      <c r="G164" s="159"/>
      <c r="H164" s="98" t="str">
        <f xml:space="preserve"> H23</f>
        <v>m3</v>
      </c>
      <c r="I164" s="95">
        <f xml:space="preserve"> I23</f>
        <v>591717.69272962038</v>
      </c>
      <c r="J164" s="20"/>
      <c r="K164" s="95">
        <f t="shared" ref="K164:AP164" si="191" xml:space="preserve"> K23</f>
        <v>2290.7041508188217</v>
      </c>
      <c r="L164" s="95">
        <f t="shared" si="191"/>
        <v>7177.539672565641</v>
      </c>
      <c r="M164" s="95">
        <f t="shared" si="191"/>
        <v>7183.6482169678238</v>
      </c>
      <c r="N164" s="95">
        <f t="shared" si="191"/>
        <v>7203.3294449595178</v>
      </c>
      <c r="O164" s="95">
        <f t="shared" si="191"/>
        <v>7183.6482169678238</v>
      </c>
      <c r="P164" s="95">
        <f t="shared" si="191"/>
        <v>7183.6482169678247</v>
      </c>
      <c r="Q164" s="95">
        <f t="shared" si="191"/>
        <v>7183.6482169678238</v>
      </c>
      <c r="R164" s="95">
        <f t="shared" si="191"/>
        <v>7203.3294449595178</v>
      </c>
      <c r="S164" s="95">
        <f t="shared" si="191"/>
        <v>7183.6482169678256</v>
      </c>
      <c r="T164" s="95">
        <f t="shared" si="191"/>
        <v>7183.6482169678238</v>
      </c>
      <c r="U164" s="95">
        <f t="shared" si="191"/>
        <v>7183.6482169678247</v>
      </c>
      <c r="V164" s="95">
        <f t="shared" si="191"/>
        <v>7203.3294449595187</v>
      </c>
      <c r="W164" s="95">
        <f t="shared" si="191"/>
        <v>7183.6482169678247</v>
      </c>
      <c r="X164" s="95">
        <f t="shared" si="191"/>
        <v>7183.6482169678247</v>
      </c>
      <c r="Y164" s="95">
        <f t="shared" si="191"/>
        <v>7183.6482169678256</v>
      </c>
      <c r="Z164" s="95">
        <f t="shared" si="191"/>
        <v>7203.3294449595169</v>
      </c>
      <c r="AA164" s="95">
        <f t="shared" si="191"/>
        <v>7183.6482169678247</v>
      </c>
      <c r="AB164" s="95">
        <f t="shared" si="191"/>
        <v>7183.6482169678238</v>
      </c>
      <c r="AC164" s="95">
        <f t="shared" si="191"/>
        <v>7183.6482169678229</v>
      </c>
      <c r="AD164" s="95">
        <f t="shared" si="191"/>
        <v>7203.3294449595187</v>
      </c>
      <c r="AE164" s="95">
        <f t="shared" si="191"/>
        <v>7183.6482169678247</v>
      </c>
      <c r="AF164" s="95">
        <f t="shared" si="191"/>
        <v>7183.6482169678238</v>
      </c>
      <c r="AG164" s="95">
        <f t="shared" si="191"/>
        <v>7183.6482169678247</v>
      </c>
      <c r="AH164" s="95">
        <f t="shared" si="191"/>
        <v>7203.3294449595187</v>
      </c>
      <c r="AI164" s="95">
        <f t="shared" si="191"/>
        <v>7183.6482169678247</v>
      </c>
      <c r="AJ164" s="95">
        <f t="shared" si="191"/>
        <v>7183.6482169678256</v>
      </c>
      <c r="AK164" s="95">
        <f t="shared" si="191"/>
        <v>7183.6482169678229</v>
      </c>
      <c r="AL164" s="95">
        <f t="shared" si="191"/>
        <v>7203.3294449595178</v>
      </c>
      <c r="AM164" s="95">
        <f t="shared" si="191"/>
        <v>7183.6482169678238</v>
      </c>
      <c r="AN164" s="95">
        <f t="shared" si="191"/>
        <v>7183.6482169678247</v>
      </c>
      <c r="AO164" s="95">
        <f t="shared" si="191"/>
        <v>7183.6482169678247</v>
      </c>
      <c r="AP164" s="95">
        <f t="shared" si="191"/>
        <v>7203.3294449595187</v>
      </c>
      <c r="AQ164" s="95">
        <f t="shared" ref="AQ164:BV164" si="192" xml:space="preserve"> AQ23</f>
        <v>7183.6482169678266</v>
      </c>
      <c r="AR164" s="95">
        <f t="shared" si="192"/>
        <v>7183.6482169678247</v>
      </c>
      <c r="AS164" s="95">
        <f t="shared" si="192"/>
        <v>7183.6482169678256</v>
      </c>
      <c r="AT164" s="95">
        <f t="shared" si="192"/>
        <v>7203.3294449595187</v>
      </c>
      <c r="AU164" s="95">
        <f t="shared" si="192"/>
        <v>7183.6482169678256</v>
      </c>
      <c r="AV164" s="95">
        <f t="shared" si="192"/>
        <v>7183.6482169678256</v>
      </c>
      <c r="AW164" s="95">
        <f t="shared" si="192"/>
        <v>7183.6482169678256</v>
      </c>
      <c r="AX164" s="95">
        <f t="shared" si="192"/>
        <v>7203.3294449595178</v>
      </c>
      <c r="AY164" s="95">
        <f t="shared" si="192"/>
        <v>7183.6482169678266</v>
      </c>
      <c r="AZ164" s="95">
        <f t="shared" si="192"/>
        <v>7183.6482169678266</v>
      </c>
      <c r="BA164" s="95">
        <f t="shared" si="192"/>
        <v>7183.6482169678229</v>
      </c>
      <c r="BB164" s="95">
        <f t="shared" si="192"/>
        <v>7203.3294449595178</v>
      </c>
      <c r="BC164" s="95">
        <f t="shared" si="192"/>
        <v>7183.6482169678266</v>
      </c>
      <c r="BD164" s="95">
        <f t="shared" si="192"/>
        <v>7183.6482169678247</v>
      </c>
      <c r="BE164" s="95">
        <f t="shared" si="192"/>
        <v>7183.6482169678256</v>
      </c>
      <c r="BF164" s="95">
        <f t="shared" si="192"/>
        <v>7203.3294449595178</v>
      </c>
      <c r="BG164" s="95">
        <f t="shared" si="192"/>
        <v>7183.6482169678266</v>
      </c>
      <c r="BH164" s="95">
        <f t="shared" si="192"/>
        <v>7183.6482169678256</v>
      </c>
      <c r="BI164" s="95">
        <f t="shared" si="192"/>
        <v>7183.6482169678256</v>
      </c>
      <c r="BJ164" s="95">
        <f t="shared" si="192"/>
        <v>7203.3294449595178</v>
      </c>
      <c r="BK164" s="95">
        <f t="shared" si="192"/>
        <v>7183.6482169678238</v>
      </c>
      <c r="BL164" s="95">
        <f t="shared" si="192"/>
        <v>7183.6482169678247</v>
      </c>
      <c r="BM164" s="95">
        <f t="shared" si="192"/>
        <v>7183.6482169678247</v>
      </c>
      <c r="BN164" s="95">
        <f t="shared" si="192"/>
        <v>7203.3294449595178</v>
      </c>
      <c r="BO164" s="95">
        <f t="shared" si="192"/>
        <v>7183.6482169678256</v>
      </c>
      <c r="BP164" s="95">
        <f t="shared" si="192"/>
        <v>7183.6482169678256</v>
      </c>
      <c r="BQ164" s="95">
        <f t="shared" si="192"/>
        <v>7183.6482169678229</v>
      </c>
      <c r="BR164" s="95">
        <f t="shared" si="192"/>
        <v>7203.3294449595178</v>
      </c>
      <c r="BS164" s="95">
        <f t="shared" si="192"/>
        <v>7183.6482169678238</v>
      </c>
      <c r="BT164" s="95">
        <f t="shared" si="192"/>
        <v>7183.648216967822</v>
      </c>
      <c r="BU164" s="95">
        <f t="shared" si="192"/>
        <v>7183.6482169678247</v>
      </c>
      <c r="BV164" s="95">
        <f t="shared" si="192"/>
        <v>7203.3294449595205</v>
      </c>
      <c r="BW164" s="95">
        <f t="shared" ref="BW164:CO164" si="193" xml:space="preserve"> BW23</f>
        <v>7183.6482169678238</v>
      </c>
      <c r="BX164" s="95">
        <f t="shared" si="193"/>
        <v>7183.6482169678256</v>
      </c>
      <c r="BY164" s="95">
        <f t="shared" si="193"/>
        <v>7183.6482169678247</v>
      </c>
      <c r="BZ164" s="95">
        <f t="shared" si="193"/>
        <v>7203.3294449595169</v>
      </c>
      <c r="CA164" s="95">
        <f t="shared" si="193"/>
        <v>7183.6482169678266</v>
      </c>
      <c r="CB164" s="95">
        <f t="shared" si="193"/>
        <v>7183.6482169678238</v>
      </c>
      <c r="CC164" s="95">
        <f t="shared" si="193"/>
        <v>7183.6482169678229</v>
      </c>
      <c r="CD164" s="95">
        <f t="shared" si="193"/>
        <v>7203.3294449595196</v>
      </c>
      <c r="CE164" s="95">
        <f t="shared" si="193"/>
        <v>7183.6482169678238</v>
      </c>
      <c r="CF164" s="95">
        <f t="shared" si="193"/>
        <v>7183.6482169678247</v>
      </c>
      <c r="CG164" s="95">
        <f t="shared" si="193"/>
        <v>7183.6482169678266</v>
      </c>
      <c r="CH164" s="95">
        <f t="shared" si="193"/>
        <v>7203.3294449595196</v>
      </c>
      <c r="CI164" s="95">
        <f t="shared" si="193"/>
        <v>7183.6482169678256</v>
      </c>
      <c r="CJ164" s="95">
        <f t="shared" si="193"/>
        <v>7183.6482169678256</v>
      </c>
      <c r="CK164" s="95">
        <f t="shared" si="193"/>
        <v>7183.6482169678247</v>
      </c>
      <c r="CL164" s="95">
        <f t="shared" si="193"/>
        <v>7183.6482169678256</v>
      </c>
      <c r="CM164" s="95">
        <f t="shared" si="193"/>
        <v>7183.6482169678247</v>
      </c>
      <c r="CN164" s="95">
        <f t="shared" si="193"/>
        <v>7183.6482169678238</v>
      </c>
      <c r="CO164" s="95">
        <f t="shared" si="193"/>
        <v>7183.6482169678266</v>
      </c>
    </row>
    <row r="165" spans="1:93" outlineLevel="2" x14ac:dyDescent="0.2">
      <c r="B165" s="61"/>
      <c r="D165" s="39"/>
      <c r="E165" s="18"/>
      <c r="F165" s="18"/>
      <c r="G165" s="159"/>
      <c r="H165" s="159"/>
      <c r="I165" s="18"/>
    </row>
    <row r="166" spans="1:93" outlineLevel="2" x14ac:dyDescent="0.2">
      <c r="B166" s="61"/>
      <c r="D166" s="39"/>
      <c r="E166" s="20" t="str">
        <f xml:space="preserve"> E22</f>
        <v xml:space="preserve">Proportion of full charge </v>
      </c>
      <c r="F166" s="18"/>
      <c r="G166" s="159"/>
      <c r="H166" s="98" t="str">
        <f xml:space="preserve"> H22</f>
        <v>%</v>
      </c>
      <c r="I166" s="18"/>
      <c r="K166" s="99">
        <f t="shared" ref="K166:AP166" si="194" xml:space="preserve"> K22</f>
        <v>0.3125</v>
      </c>
      <c r="L166" s="99">
        <f t="shared" si="194"/>
        <v>0.97916666666666663</v>
      </c>
      <c r="M166" s="99">
        <f t="shared" si="194"/>
        <v>0.97999999999999987</v>
      </c>
      <c r="N166" s="99">
        <f t="shared" si="194"/>
        <v>0.97999999999999987</v>
      </c>
      <c r="O166" s="99">
        <f t="shared" si="194"/>
        <v>0.97999999999999987</v>
      </c>
      <c r="P166" s="99">
        <f t="shared" si="194"/>
        <v>0.98</v>
      </c>
      <c r="Q166" s="99">
        <f t="shared" si="194"/>
        <v>0.97999999999999987</v>
      </c>
      <c r="R166" s="99">
        <f t="shared" si="194"/>
        <v>0.97999999999999987</v>
      </c>
      <c r="S166" s="99">
        <f t="shared" si="194"/>
        <v>0.98000000000000009</v>
      </c>
      <c r="T166" s="99">
        <f t="shared" si="194"/>
        <v>0.97999999999999987</v>
      </c>
      <c r="U166" s="99">
        <f t="shared" si="194"/>
        <v>0.98</v>
      </c>
      <c r="V166" s="99">
        <f t="shared" si="194"/>
        <v>0.98000000000000009</v>
      </c>
      <c r="W166" s="99">
        <f t="shared" si="194"/>
        <v>0.98</v>
      </c>
      <c r="X166" s="99">
        <f t="shared" si="194"/>
        <v>0.98</v>
      </c>
      <c r="Y166" s="99">
        <f t="shared" si="194"/>
        <v>0.98000000000000009</v>
      </c>
      <c r="Z166" s="99">
        <f t="shared" si="194"/>
        <v>0.97999999999999976</v>
      </c>
      <c r="AA166" s="99">
        <f t="shared" si="194"/>
        <v>0.98</v>
      </c>
      <c r="AB166" s="99">
        <f t="shared" si="194"/>
        <v>0.97999999999999987</v>
      </c>
      <c r="AC166" s="99">
        <f t="shared" si="194"/>
        <v>0.97999999999999976</v>
      </c>
      <c r="AD166" s="99">
        <f t="shared" si="194"/>
        <v>0.98000000000000009</v>
      </c>
      <c r="AE166" s="99">
        <f t="shared" si="194"/>
        <v>0.98</v>
      </c>
      <c r="AF166" s="99">
        <f t="shared" si="194"/>
        <v>0.97999999999999987</v>
      </c>
      <c r="AG166" s="99">
        <f t="shared" si="194"/>
        <v>0.98</v>
      </c>
      <c r="AH166" s="99">
        <f t="shared" si="194"/>
        <v>0.98000000000000009</v>
      </c>
      <c r="AI166" s="99">
        <f t="shared" si="194"/>
        <v>0.98</v>
      </c>
      <c r="AJ166" s="99">
        <f t="shared" si="194"/>
        <v>0.98000000000000009</v>
      </c>
      <c r="AK166" s="99">
        <f t="shared" si="194"/>
        <v>0.97999999999999976</v>
      </c>
      <c r="AL166" s="99">
        <f t="shared" si="194"/>
        <v>0.98</v>
      </c>
      <c r="AM166" s="99">
        <f t="shared" si="194"/>
        <v>0.97999999999999987</v>
      </c>
      <c r="AN166" s="99">
        <f t="shared" si="194"/>
        <v>0.98</v>
      </c>
      <c r="AO166" s="99">
        <f t="shared" si="194"/>
        <v>0.98</v>
      </c>
      <c r="AP166" s="99">
        <f t="shared" si="194"/>
        <v>0.98000000000000009</v>
      </c>
      <c r="AQ166" s="99">
        <f t="shared" ref="AQ166:BV166" si="195" xml:space="preserve"> AQ22</f>
        <v>0.9800000000000002</v>
      </c>
      <c r="AR166" s="99">
        <f t="shared" si="195"/>
        <v>0.98</v>
      </c>
      <c r="AS166" s="99">
        <f t="shared" si="195"/>
        <v>0.98000000000000009</v>
      </c>
      <c r="AT166" s="99">
        <f t="shared" si="195"/>
        <v>0.98000000000000009</v>
      </c>
      <c r="AU166" s="99">
        <f t="shared" si="195"/>
        <v>0.98000000000000009</v>
      </c>
      <c r="AV166" s="99">
        <f t="shared" si="195"/>
        <v>0.98000000000000009</v>
      </c>
      <c r="AW166" s="99">
        <f t="shared" si="195"/>
        <v>0.98000000000000009</v>
      </c>
      <c r="AX166" s="99">
        <f t="shared" si="195"/>
        <v>0.98</v>
      </c>
      <c r="AY166" s="99">
        <f t="shared" si="195"/>
        <v>0.9800000000000002</v>
      </c>
      <c r="AZ166" s="99">
        <f t="shared" si="195"/>
        <v>0.9800000000000002</v>
      </c>
      <c r="BA166" s="99">
        <f t="shared" si="195"/>
        <v>0.97999999999999976</v>
      </c>
      <c r="BB166" s="99">
        <f t="shared" si="195"/>
        <v>0.97999999999999987</v>
      </c>
      <c r="BC166" s="99">
        <f t="shared" si="195"/>
        <v>0.9800000000000002</v>
      </c>
      <c r="BD166" s="99">
        <f t="shared" si="195"/>
        <v>0.98</v>
      </c>
      <c r="BE166" s="99">
        <f t="shared" si="195"/>
        <v>0.98000000000000009</v>
      </c>
      <c r="BF166" s="99">
        <f t="shared" si="195"/>
        <v>0.98</v>
      </c>
      <c r="BG166" s="99">
        <f t="shared" si="195"/>
        <v>0.9800000000000002</v>
      </c>
      <c r="BH166" s="99">
        <f t="shared" si="195"/>
        <v>0.98000000000000009</v>
      </c>
      <c r="BI166" s="99">
        <f t="shared" si="195"/>
        <v>0.98000000000000009</v>
      </c>
      <c r="BJ166" s="99">
        <f t="shared" si="195"/>
        <v>0.98</v>
      </c>
      <c r="BK166" s="99">
        <f t="shared" si="195"/>
        <v>0.97999999999999987</v>
      </c>
      <c r="BL166" s="99">
        <f t="shared" si="195"/>
        <v>0.98</v>
      </c>
      <c r="BM166" s="99">
        <f t="shared" si="195"/>
        <v>0.98</v>
      </c>
      <c r="BN166" s="99">
        <f t="shared" si="195"/>
        <v>0.97999999999999987</v>
      </c>
      <c r="BO166" s="99">
        <f t="shared" si="195"/>
        <v>0.98000000000000009</v>
      </c>
      <c r="BP166" s="99">
        <f t="shared" si="195"/>
        <v>0.98000000000000009</v>
      </c>
      <c r="BQ166" s="99">
        <f t="shared" si="195"/>
        <v>0.97999999999999976</v>
      </c>
      <c r="BR166" s="99">
        <f t="shared" si="195"/>
        <v>0.97999999999999987</v>
      </c>
      <c r="BS166" s="99">
        <f t="shared" si="195"/>
        <v>0.97999999999999987</v>
      </c>
      <c r="BT166" s="99">
        <f t="shared" si="195"/>
        <v>0.97999999999999965</v>
      </c>
      <c r="BU166" s="99">
        <f t="shared" si="195"/>
        <v>0.98</v>
      </c>
      <c r="BV166" s="99">
        <f t="shared" si="195"/>
        <v>0.98000000000000032</v>
      </c>
      <c r="BW166" s="99">
        <f t="shared" ref="BW166:CO166" si="196" xml:space="preserve"> BW22</f>
        <v>0.97999999999999987</v>
      </c>
      <c r="BX166" s="99">
        <f t="shared" si="196"/>
        <v>0.98000000000000009</v>
      </c>
      <c r="BY166" s="99">
        <f t="shared" si="196"/>
        <v>0.98</v>
      </c>
      <c r="BZ166" s="99">
        <f t="shared" si="196"/>
        <v>0.97999999999999976</v>
      </c>
      <c r="CA166" s="99">
        <f t="shared" si="196"/>
        <v>0.9800000000000002</v>
      </c>
      <c r="CB166" s="99">
        <f t="shared" si="196"/>
        <v>0.97999999999999987</v>
      </c>
      <c r="CC166" s="99">
        <f t="shared" si="196"/>
        <v>0.97999999999999976</v>
      </c>
      <c r="CD166" s="99">
        <f t="shared" si="196"/>
        <v>0.9800000000000002</v>
      </c>
      <c r="CE166" s="99">
        <f t="shared" si="196"/>
        <v>0.97999999999999987</v>
      </c>
      <c r="CF166" s="99">
        <f t="shared" si="196"/>
        <v>0.98</v>
      </c>
      <c r="CG166" s="99">
        <f t="shared" si="196"/>
        <v>0.9800000000000002</v>
      </c>
      <c r="CH166" s="99">
        <f t="shared" si="196"/>
        <v>0.9800000000000002</v>
      </c>
      <c r="CI166" s="99">
        <f t="shared" si="196"/>
        <v>0.98000000000000009</v>
      </c>
      <c r="CJ166" s="99">
        <f t="shared" si="196"/>
        <v>0.98000000000000009</v>
      </c>
      <c r="CK166" s="99">
        <f t="shared" si="196"/>
        <v>0.98</v>
      </c>
      <c r="CL166" s="99">
        <f t="shared" si="196"/>
        <v>0.98000000000000009</v>
      </c>
      <c r="CM166" s="99">
        <f t="shared" si="196"/>
        <v>0.98</v>
      </c>
      <c r="CN166" s="99">
        <f t="shared" si="196"/>
        <v>0.97999999999999987</v>
      </c>
      <c r="CO166" s="99">
        <f t="shared" si="196"/>
        <v>0.9800000000000002</v>
      </c>
    </row>
    <row r="167" spans="1:93" outlineLevel="2" x14ac:dyDescent="0.2">
      <c r="B167" s="61"/>
      <c r="D167" s="39"/>
      <c r="E167" s="18"/>
      <c r="F167" s="18"/>
      <c r="G167" s="159"/>
      <c r="H167" s="159"/>
      <c r="I167" s="18"/>
    </row>
    <row r="168" spans="1:93" outlineLevel="2" x14ac:dyDescent="0.2">
      <c r="B168" s="61"/>
      <c r="D168" s="39"/>
      <c r="E168" t="s">
        <v>209</v>
      </c>
      <c r="G168" s="89">
        <f xml:space="preserve"> SUM( G159:G162 )</f>
        <v>80</v>
      </c>
      <c r="H168" s="163" t="s">
        <v>8</v>
      </c>
      <c r="I168" s="55">
        <f xml:space="preserve"> SUM( K168:CO168 )</f>
        <v>7039.5652035284784</v>
      </c>
      <c r="K168" s="89">
        <f xml:space="preserve"> $G168 * K152 *K$166</f>
        <v>95.75</v>
      </c>
      <c r="L168" s="89">
        <f t="shared" ref="L168:BW168" si="197" xml:space="preserve"> $G168 * L152 *L$166</f>
        <v>166.84999999999997</v>
      </c>
      <c r="M168" s="89">
        <f t="shared" si="197"/>
        <v>34.495999999999995</v>
      </c>
      <c r="N168" s="89">
        <f t="shared" si="197"/>
        <v>35.14375019474776</v>
      </c>
      <c r="O168" s="89">
        <f t="shared" si="197"/>
        <v>35.754410348887426</v>
      </c>
      <c r="P168" s="89">
        <f t="shared" si="197"/>
        <v>36.388076391822956</v>
      </c>
      <c r="Q168" s="89">
        <f t="shared" si="197"/>
        <v>37.029307875092456</v>
      </c>
      <c r="R168" s="89">
        <f t="shared" si="197"/>
        <v>37.702504564161707</v>
      </c>
      <c r="S168" s="89">
        <f t="shared" si="197"/>
        <v>38.417515419544621</v>
      </c>
      <c r="T168" s="89">
        <f t="shared" si="197"/>
        <v>39.185742988889864</v>
      </c>
      <c r="U168" s="89">
        <f t="shared" si="197"/>
        <v>39.969332655233273</v>
      </c>
      <c r="V168" s="89">
        <f t="shared" si="197"/>
        <v>40.768591611434822</v>
      </c>
      <c r="W168" s="89">
        <f t="shared" si="197"/>
        <v>41.583833193230312</v>
      </c>
      <c r="X168" s="89">
        <f t="shared" si="197"/>
        <v>42.415377002069185</v>
      </c>
      <c r="Y168" s="89">
        <f t="shared" si="197"/>
        <v>43.263549030408775</v>
      </c>
      <c r="Z168" s="89">
        <f t="shared" si="197"/>
        <v>44.128681789514054</v>
      </c>
      <c r="AA168" s="89">
        <f t="shared" si="197"/>
        <v>45.011114439812999</v>
      </c>
      <c r="AB168" s="89">
        <f t="shared" si="197"/>
        <v>45.911192923858501</v>
      </c>
      <c r="AC168" s="89">
        <f t="shared" si="197"/>
        <v>46.829270101949348</v>
      </c>
      <c r="AD168" s="89">
        <f t="shared" si="197"/>
        <v>47.765705890462925</v>
      </c>
      <c r="AE168" s="89">
        <f t="shared" si="197"/>
        <v>48.720867402954248</v>
      </c>
      <c r="AF168" s="89">
        <f t="shared" si="197"/>
        <v>49.695129094076592</v>
      </c>
      <c r="AG168" s="89">
        <f t="shared" si="197"/>
        <v>50.688872906379956</v>
      </c>
      <c r="AH168" s="89">
        <f t="shared" si="197"/>
        <v>51.702488420045071</v>
      </c>
      <c r="AI168" s="89">
        <f t="shared" si="197"/>
        <v>52.736373005611632</v>
      </c>
      <c r="AJ168" s="89">
        <f t="shared" si="197"/>
        <v>53.790931979760579</v>
      </c>
      <c r="AK168" s="89">
        <f t="shared" si="197"/>
        <v>54.866578764211503</v>
      </c>
      <c r="AL168" s="89">
        <f t="shared" si="197"/>
        <v>55.963735047797655</v>
      </c>
      <c r="AM168" s="89">
        <f t="shared" si="197"/>
        <v>57.082830951781581</v>
      </c>
      <c r="AN168" s="89">
        <f t="shared" si="197"/>
        <v>58.224305198476983</v>
      </c>
      <c r="AO168" s="89">
        <f t="shared" si="197"/>
        <v>59.38860528324215</v>
      </c>
      <c r="AP168" s="89">
        <f t="shared" si="197"/>
        <v>60.576187649912832</v>
      </c>
      <c r="AQ168" s="89">
        <f t="shared" si="197"/>
        <v>61.787517869743247</v>
      </c>
      <c r="AR168" s="89">
        <f t="shared" si="197"/>
        <v>63.023070823925202</v>
      </c>
      <c r="AS168" s="89">
        <f t="shared" si="197"/>
        <v>64.283330889757238</v>
      </c>
      <c r="AT168" s="89">
        <f t="shared" si="197"/>
        <v>65.568792130536266</v>
      </c>
      <c r="AU168" s="89">
        <f t="shared" si="197"/>
        <v>66.879958489246718</v>
      </c>
      <c r="AV168" s="89">
        <f t="shared" si="197"/>
        <v>68.217343986122643</v>
      </c>
      <c r="AW168" s="89">
        <f t="shared" si="197"/>
        <v>69.58147292016055</v>
      </c>
      <c r="AX168" s="89">
        <f t="shared" si="197"/>
        <v>70.972880074661845</v>
      </c>
      <c r="AY168" s="89">
        <f t="shared" si="197"/>
        <v>72.392110926885366</v>
      </c>
      <c r="AZ168" s="89">
        <f t="shared" si="197"/>
        <v>73.839721861892386</v>
      </c>
      <c r="BA168" s="89">
        <f t="shared" si="197"/>
        <v>75.316280390667828</v>
      </c>
      <c r="BB168" s="89">
        <f t="shared" si="197"/>
        <v>76.822365372603258</v>
      </c>
      <c r="BC168" s="89">
        <f t="shared" si="197"/>
        <v>78.358567242428634</v>
      </c>
      <c r="BD168" s="89">
        <f t="shared" si="197"/>
        <v>79.925488241682075</v>
      </c>
      <c r="BE168" s="89">
        <f t="shared" si="197"/>
        <v>81.523742654808544</v>
      </c>
      <c r="BF168" s="89">
        <f t="shared" si="197"/>
        <v>83.153957049979169</v>
      </c>
      <c r="BG168" s="89">
        <f t="shared" si="197"/>
        <v>84.816770524726891</v>
      </c>
      <c r="BH168" s="89">
        <f t="shared" si="197"/>
        <v>86.512834956493236</v>
      </c>
      <c r="BI168" s="89">
        <f t="shared" si="197"/>
        <v>88.242815258186113</v>
      </c>
      <c r="BJ168" s="89">
        <f t="shared" si="197"/>
        <v>90.007389638847158</v>
      </c>
      <c r="BK168" s="89">
        <f t="shared" si="197"/>
        <v>91.807249869532072</v>
      </c>
      <c r="BL168" s="89">
        <f t="shared" si="197"/>
        <v>93.643101554507595</v>
      </c>
      <c r="BM168" s="89">
        <f t="shared" si="197"/>
        <v>95.515664407871412</v>
      </c>
      <c r="BN168" s="89">
        <f t="shared" si="197"/>
        <v>97.425672535703796</v>
      </c>
      <c r="BO168" s="89">
        <f t="shared" si="197"/>
        <v>99.37387472386132</v>
      </c>
      <c r="BP168" s="89">
        <f t="shared" si="197"/>
        <v>101.36103473152528</v>
      </c>
      <c r="BQ168" s="89">
        <f t="shared" si="197"/>
        <v>103.38793159062054</v>
      </c>
      <c r="BR168" s="89">
        <f t="shared" si="197"/>
        <v>105.45535991122168</v>
      </c>
      <c r="BS168" s="89">
        <f t="shared" si="197"/>
        <v>107.56413019306589</v>
      </c>
      <c r="BT168" s="89">
        <f t="shared" si="197"/>
        <v>109.71506914329576</v>
      </c>
      <c r="BU168" s="89">
        <f t="shared" si="197"/>
        <v>111.9090200005556</v>
      </c>
      <c r="BV168" s="89">
        <f t="shared" si="197"/>
        <v>114.14684286556839</v>
      </c>
      <c r="BW168" s="89">
        <f t="shared" si="197"/>
        <v>116.42941503832367</v>
      </c>
      <c r="BX168" s="89">
        <f t="shared" ref="BX168:CO168" si="198" xml:space="preserve"> $G168 * BX152 *BX$166</f>
        <v>118.75763136200811</v>
      </c>
      <c r="BY168" s="89">
        <f t="shared" si="198"/>
        <v>121.13240457381299</v>
      </c>
      <c r="BZ168" s="89">
        <f t="shared" si="198"/>
        <v>123.55466566275744</v>
      </c>
      <c r="CA168" s="89">
        <f t="shared" si="198"/>
        <v>126.02536423466664</v>
      </c>
      <c r="CB168" s="89">
        <f t="shared" si="198"/>
        <v>128.54546888444816</v>
      </c>
      <c r="CC168" s="89">
        <f t="shared" si="198"/>
        <v>131.11596757581347</v>
      </c>
      <c r="CD168" s="89">
        <f t="shared" si="198"/>
        <v>133.73786802859178</v>
      </c>
      <c r="CE168" s="89">
        <f t="shared" si="198"/>
        <v>136.41219811378912</v>
      </c>
      <c r="CF168" s="89">
        <f t="shared" si="198"/>
        <v>139.14000625654805</v>
      </c>
      <c r="CG168" s="89">
        <f t="shared" si="198"/>
        <v>141.92236184716424</v>
      </c>
      <c r="CH168" s="89">
        <f t="shared" si="198"/>
        <v>144.76035566032269</v>
      </c>
      <c r="CI168" s="89">
        <f t="shared" si="198"/>
        <v>147.65510028271717</v>
      </c>
      <c r="CJ168" s="89">
        <f t="shared" si="198"/>
        <v>150.60773054922095</v>
      </c>
      <c r="CK168" s="89">
        <f t="shared" si="198"/>
        <v>153.6194039877789</v>
      </c>
      <c r="CL168" s="89">
        <f t="shared" si="198"/>
        <v>156.69130127319681</v>
      </c>
      <c r="CM168" s="89">
        <f t="shared" si="198"/>
        <v>159.82462669000432</v>
      </c>
      <c r="CN168" s="89">
        <f t="shared" si="198"/>
        <v>163.02060860457422</v>
      </c>
      <c r="CO168" s="89">
        <f t="shared" si="198"/>
        <v>166.28049994668237</v>
      </c>
    </row>
    <row r="169" spans="1:93" outlineLevel="2" x14ac:dyDescent="0.2">
      <c r="B169" s="61"/>
      <c r="D169" s="39"/>
      <c r="E169" t="s">
        <v>330</v>
      </c>
      <c r="G169" s="89">
        <f xml:space="preserve"> G168</f>
        <v>80</v>
      </c>
      <c r="H169" s="163" t="s">
        <v>8</v>
      </c>
      <c r="I169" s="55">
        <f xml:space="preserve"> SUM( K169:CO169 )</f>
        <v>317131.59934879257</v>
      </c>
      <c r="K169" s="89">
        <f xml:space="preserve"> $G169 * K153 * K$166</f>
        <v>125</v>
      </c>
      <c r="L169" s="89">
        <f t="shared" ref="L169:BW169" si="199" xml:space="preserve"> $G169 * L153 * L$166</f>
        <v>783.33333333333326</v>
      </c>
      <c r="M169" s="89">
        <f t="shared" si="199"/>
        <v>1175.9999999999998</v>
      </c>
      <c r="N169" s="89">
        <f t="shared" si="199"/>
        <v>1325.7439999999997</v>
      </c>
      <c r="O169" s="89">
        <f t="shared" si="199"/>
        <v>1432.3679999999997</v>
      </c>
      <c r="P169" s="89">
        <f t="shared" si="199"/>
        <v>1428.4479999999999</v>
      </c>
      <c r="Q169" s="89">
        <f t="shared" si="199"/>
        <v>1534.2879999999998</v>
      </c>
      <c r="R169" s="89">
        <f t="shared" si="199"/>
        <v>1666.7839999999999</v>
      </c>
      <c r="S169" s="89">
        <f t="shared" si="199"/>
        <v>1801.6320000000003</v>
      </c>
      <c r="T169" s="89">
        <f t="shared" si="199"/>
        <v>1837.6588840163074</v>
      </c>
      <c r="U169" s="89">
        <f t="shared" si="199"/>
        <v>1874.4061906116574</v>
      </c>
      <c r="V169" s="89">
        <f t="shared" si="199"/>
        <v>1911.8883259359723</v>
      </c>
      <c r="W169" s="89">
        <f t="shared" si="199"/>
        <v>1950.1199842161466</v>
      </c>
      <c r="X169" s="89">
        <f t="shared" si="199"/>
        <v>1989.1161535166689</v>
      </c>
      <c r="Y169" s="89">
        <f t="shared" si="199"/>
        <v>2028.8921216154313</v>
      </c>
      <c r="Z169" s="89">
        <f t="shared" si="199"/>
        <v>2069.4634819970397</v>
      </c>
      <c r="AA169" s="89">
        <f t="shared" si="199"/>
        <v>2110.8461399659768</v>
      </c>
      <c r="AB169" s="89">
        <f t="shared" si="199"/>
        <v>2153.0563188819956</v>
      </c>
      <c r="AC169" s="89">
        <f t="shared" si="199"/>
        <v>2196.1105665202144</v>
      </c>
      <c r="AD169" s="89">
        <f t="shared" si="199"/>
        <v>2240.0257615583864</v>
      </c>
      <c r="AE169" s="89">
        <f t="shared" si="199"/>
        <v>2284.819120193893</v>
      </c>
      <c r="AF169" s="89">
        <f t="shared" si="199"/>
        <v>2330.508202893061</v>
      </c>
      <c r="AG169" s="89">
        <f t="shared" si="199"/>
        <v>2377.11092127544</v>
      </c>
      <c r="AH169" s="89">
        <f t="shared" si="199"/>
        <v>2424.6455451357451</v>
      </c>
      <c r="AI169" s="89">
        <f t="shared" si="199"/>
        <v>2473.1307096062146</v>
      </c>
      <c r="AJ169" s="89">
        <f t="shared" si="199"/>
        <v>2522.5854224621994</v>
      </c>
      <c r="AK169" s="89">
        <f t="shared" si="199"/>
        <v>2573.0290715738224</v>
      </c>
      <c r="AL169" s="89">
        <f t="shared" si="199"/>
        <v>2624.4814325066764</v>
      </c>
      <c r="AM169" s="89">
        <f t="shared" si="199"/>
        <v>2676.9626762744765</v>
      </c>
      <c r="AN169" s="89">
        <f t="shared" si="199"/>
        <v>2730.4933772467757</v>
      </c>
      <c r="AO169" s="89">
        <f t="shared" si="199"/>
        <v>2785.0945212147813</v>
      </c>
      <c r="AP169" s="89">
        <f t="shared" si="199"/>
        <v>2840.7875136184798</v>
      </c>
      <c r="AQ169" s="89">
        <f t="shared" si="199"/>
        <v>2897.5941879382676</v>
      </c>
      <c r="AR169" s="89">
        <f t="shared" si="199"/>
        <v>2955.5368142543944</v>
      </c>
      <c r="AS169" s="89">
        <f t="shared" si="199"/>
        <v>3014.6381079775697</v>
      </c>
      <c r="AT169" s="89">
        <f t="shared" si="199"/>
        <v>3074.9212387541374</v>
      </c>
      <c r="AU169" s="89">
        <f t="shared" si="199"/>
        <v>3136.4098395493475</v>
      </c>
      <c r="AV169" s="89">
        <f t="shared" si="199"/>
        <v>3199.1280159122502</v>
      </c>
      <c r="AW169" s="89">
        <f t="shared" si="199"/>
        <v>3263.1003554258646</v>
      </c>
      <c r="AX169" s="89">
        <f t="shared" si="199"/>
        <v>3328.3519373463114</v>
      </c>
      <c r="AY169" s="89">
        <f t="shared" si="199"/>
        <v>3394.9083424347145</v>
      </c>
      <c r="AZ169" s="89">
        <f t="shared" si="199"/>
        <v>3462.7956629856881</v>
      </c>
      <c r="BA169" s="89">
        <f t="shared" si="199"/>
        <v>3532.0405130563768</v>
      </c>
      <c r="BB169" s="89">
        <f t="shared" si="199"/>
        <v>3602.6700389000466</v>
      </c>
      <c r="BC169" s="89">
        <f t="shared" si="199"/>
        <v>3674.7119296082938</v>
      </c>
      <c r="BD169" s="89">
        <f t="shared" si="199"/>
        <v>3748.194427966082</v>
      </c>
      <c r="BE169" s="89">
        <f t="shared" si="199"/>
        <v>3823.1463415238477</v>
      </c>
      <c r="BF169" s="89">
        <f t="shared" si="199"/>
        <v>3899.597053890996</v>
      </c>
      <c r="BG169" s="89">
        <f t="shared" si="199"/>
        <v>3977.5765362552452</v>
      </c>
      <c r="BH169" s="89">
        <f t="shared" si="199"/>
        <v>4057.1153591323109</v>
      </c>
      <c r="BI169" s="89">
        <f t="shared" si="199"/>
        <v>4138.2447043505572</v>
      </c>
      <c r="BJ169" s="89">
        <f t="shared" si="199"/>
        <v>4220.9963772752926</v>
      </c>
      <c r="BK169" s="89">
        <f t="shared" si="199"/>
        <v>4305.4028192775158</v>
      </c>
      <c r="BL169" s="89">
        <f t="shared" si="199"/>
        <v>4391.4971204520043</v>
      </c>
      <c r="BM169" s="89">
        <f t="shared" si="199"/>
        <v>4479.3130325897064</v>
      </c>
      <c r="BN169" s="89">
        <f t="shared" si="199"/>
        <v>4568.8849824095605</v>
      </c>
      <c r="BO169" s="89">
        <f t="shared" si="199"/>
        <v>4660.2480850548964</v>
      </c>
      <c r="BP169" s="89">
        <f t="shared" si="199"/>
        <v>4753.4381578597158</v>
      </c>
      <c r="BQ169" s="89">
        <f t="shared" si="199"/>
        <v>4848.4917343902716</v>
      </c>
      <c r="BR169" s="89">
        <f t="shared" si="199"/>
        <v>4945.4460787674288</v>
      </c>
      <c r="BS169" s="89">
        <f t="shared" si="199"/>
        <v>5044.3392002754044</v>
      </c>
      <c r="BT169" s="89">
        <f t="shared" si="199"/>
        <v>5145.2098682626702</v>
      </c>
      <c r="BU169" s="89">
        <f t="shared" si="199"/>
        <v>5248.0976273408087</v>
      </c>
      <c r="BV169" s="89">
        <f t="shared" si="199"/>
        <v>5353.0428128872854</v>
      </c>
      <c r="BW169" s="89">
        <f t="shared" si="199"/>
        <v>5460.0865668582492</v>
      </c>
      <c r="BX169" s="89">
        <f t="shared" ref="BX169:CO169" si="200" xml:space="preserve"> $G169 * BX153 * BX$166</f>
        <v>5569.2708539175392</v>
      </c>
      <c r="BY169" s="89">
        <f t="shared" si="200"/>
        <v>5680.6384778881875</v>
      </c>
      <c r="BZ169" s="89">
        <f t="shared" si="200"/>
        <v>5794.2330985329418</v>
      </c>
      <c r="CA169" s="89">
        <f t="shared" si="200"/>
        <v>5910.099248670318</v>
      </c>
      <c r="CB169" s="89">
        <f t="shared" si="200"/>
        <v>6028.2823516329154</v>
      </c>
      <c r="CC169" s="89">
        <f t="shared" si="200"/>
        <v>6148.8287390748737</v>
      </c>
      <c r="CD169" s="89">
        <f t="shared" si="200"/>
        <v>6271.7856691353936</v>
      </c>
      <c r="CE169" s="89">
        <f t="shared" si="200"/>
        <v>6397.2013449654623</v>
      </c>
      <c r="CF169" s="89">
        <f t="shared" si="200"/>
        <v>6525.1249336251003</v>
      </c>
      <c r="CG169" s="89">
        <f t="shared" si="200"/>
        <v>6655.6065853584341</v>
      </c>
      <c r="CH169" s="89">
        <f t="shared" si="200"/>
        <v>6788.6974532542536</v>
      </c>
      <c r="CI169" s="89">
        <f t="shared" si="200"/>
        <v>6924.4497132996967</v>
      </c>
      <c r="CJ169" s="89">
        <f t="shared" si="200"/>
        <v>7062.9165848349503</v>
      </c>
      <c r="CK169" s="89">
        <f t="shared" si="200"/>
        <v>7204.152351416973</v>
      </c>
      <c r="CL169" s="89">
        <f t="shared" si="200"/>
        <v>7348.212382100437</v>
      </c>
      <c r="CM169" s="89">
        <f t="shared" si="200"/>
        <v>7495.1531531442033</v>
      </c>
      <c r="CN169" s="89">
        <f t="shared" si="200"/>
        <v>7645.0322701518871</v>
      </c>
      <c r="CO169" s="89">
        <f t="shared" si="200"/>
        <v>7797.9084906551288</v>
      </c>
    </row>
    <row r="170" spans="1:93" outlineLevel="2" x14ac:dyDescent="0.2">
      <c r="B170" s="61"/>
      <c r="D170" s="39"/>
      <c r="E170" t="s">
        <v>210</v>
      </c>
      <c r="G170" s="19" t="b">
        <f xml:space="preserve"> UserInput!$G$12</f>
        <v>1</v>
      </c>
      <c r="H170" s="163" t="s">
        <v>8</v>
      </c>
      <c r="I170" s="55">
        <f xml:space="preserve"> SUM( K170:CO170 )</f>
        <v>340477.11217140302</v>
      </c>
      <c r="K170" s="89">
        <f xml:space="preserve"> ( ( $G159 + $G160 ) * K155 + $G161 * K156 + $G162 * K157 ) * K$166 * $G170</f>
        <v>911.42499999999995</v>
      </c>
      <c r="L170" s="89">
        <f t="shared" ref="L170:BW170" si="201" xml:space="preserve"> ( ( $G159 + $G160 ) * L155 + $G161 * L156 + $G162 * L157 ) * L$166 * $G170</f>
        <v>2679.8029166666665</v>
      </c>
      <c r="M170" s="89">
        <f t="shared" si="201"/>
        <v>2554.0759999999996</v>
      </c>
      <c r="N170" s="89">
        <f t="shared" si="201"/>
        <v>2427.8519999999999</v>
      </c>
      <c r="O170" s="89">
        <f t="shared" si="201"/>
        <v>2308.4879999999998</v>
      </c>
      <c r="P170" s="89">
        <f t="shared" si="201"/>
        <v>2194.4356000000002</v>
      </c>
      <c r="Q170" s="89">
        <f t="shared" si="201"/>
        <v>2087.2431999999994</v>
      </c>
      <c r="R170" s="89">
        <f t="shared" si="201"/>
        <v>1986.6755999999996</v>
      </c>
      <c r="S170" s="89">
        <f t="shared" si="201"/>
        <v>1893.3796000000002</v>
      </c>
      <c r="T170" s="89">
        <f t="shared" si="201"/>
        <v>1931.2411428944661</v>
      </c>
      <c r="U170" s="89">
        <f t="shared" si="201"/>
        <v>1969.859795684037</v>
      </c>
      <c r="V170" s="89">
        <f t="shared" si="201"/>
        <v>2009.2506981477459</v>
      </c>
      <c r="W170" s="89">
        <f t="shared" si="201"/>
        <v>2049.4292928118357</v>
      </c>
      <c r="X170" s="89">
        <f t="shared" si="201"/>
        <v>2090.4113310037392</v>
      </c>
      <c r="Y170" s="89">
        <f t="shared" si="201"/>
        <v>2132.2128790271131</v>
      </c>
      <c r="Z170" s="89">
        <f t="shared" si="201"/>
        <v>2174.8503244603567</v>
      </c>
      <c r="AA170" s="89">
        <f t="shared" si="201"/>
        <v>2218.3403825810851</v>
      </c>
      <c r="AB170" s="89">
        <f t="shared" si="201"/>
        <v>2262.700102919056</v>
      </c>
      <c r="AC170" s="89">
        <f t="shared" si="201"/>
        <v>2307.9468759401561</v>
      </c>
      <c r="AD170" s="89">
        <f t="shared" si="201"/>
        <v>2354.0984398640303</v>
      </c>
      <c r="AE170" s="89">
        <f t="shared" si="201"/>
        <v>2401.17288761804</v>
      </c>
      <c r="AF170" s="89">
        <f t="shared" si="201"/>
        <v>2449.1886739302927</v>
      </c>
      <c r="AG170" s="89">
        <f t="shared" si="201"/>
        <v>2498.1646225644986</v>
      </c>
      <c r="AH170" s="89">
        <f t="shared" si="201"/>
        <v>2548.1199336994996</v>
      </c>
      <c r="AI170" s="89">
        <f t="shared" si="201"/>
        <v>2599.0741914563737</v>
      </c>
      <c r="AJ170" s="89">
        <f t="shared" si="201"/>
        <v>2651.0473715760531</v>
      </c>
      <c r="AK170" s="89">
        <f t="shared" si="201"/>
        <v>2704.0598492504646</v>
      </c>
      <c r="AL170" s="89">
        <f t="shared" si="201"/>
        <v>2758.132407110284</v>
      </c>
      <c r="AM170" s="89">
        <f t="shared" si="201"/>
        <v>2813.2862433723958</v>
      </c>
      <c r="AN170" s="89">
        <f t="shared" si="201"/>
        <v>2869.542980150301</v>
      </c>
      <c r="AO170" s="89">
        <f t="shared" si="201"/>
        <v>2926.9246719306893</v>
      </c>
      <c r="AP170" s="89">
        <f t="shared" si="201"/>
        <v>2985.4538142195238</v>
      </c>
      <c r="AQ170" s="89">
        <f t="shared" si="201"/>
        <v>3045.1533523610142</v>
      </c>
      <c r="AR170" s="89">
        <f t="shared" si="201"/>
        <v>3106.046690532949</v>
      </c>
      <c r="AS170" s="89">
        <f t="shared" si="201"/>
        <v>3168.1577009219</v>
      </c>
      <c r="AT170" s="89">
        <f t="shared" si="201"/>
        <v>3231.5107330819001</v>
      </c>
      <c r="AU170" s="89">
        <f t="shared" si="201"/>
        <v>3296.1306234802696</v>
      </c>
      <c r="AV170" s="89">
        <f t="shared" si="201"/>
        <v>3362.0427052343252</v>
      </c>
      <c r="AW170" s="89">
        <f t="shared" si="201"/>
        <v>3429.2728180427957</v>
      </c>
      <c r="AX170" s="89">
        <f t="shared" si="201"/>
        <v>3497.8473183158276</v>
      </c>
      <c r="AY170" s="89">
        <f t="shared" si="201"/>
        <v>3567.7930895075679</v>
      </c>
      <c r="AZ170" s="89">
        <f t="shared" si="201"/>
        <v>3639.1375526553547</v>
      </c>
      <c r="BA170" s="89">
        <f t="shared" si="201"/>
        <v>3711.9086771296656</v>
      </c>
      <c r="BB170" s="89">
        <f t="shared" si="201"/>
        <v>3786.1349915990345</v>
      </c>
      <c r="BC170" s="89">
        <f t="shared" si="201"/>
        <v>3861.845595214214</v>
      </c>
      <c r="BD170" s="89">
        <f t="shared" si="201"/>
        <v>3939.0701690160063</v>
      </c>
      <c r="BE170" s="89">
        <f t="shared" si="201"/>
        <v>4017.8389875712037</v>
      </c>
      <c r="BF170" s="89">
        <f t="shared" si="201"/>
        <v>4098.1829308412089</v>
      </c>
      <c r="BG170" s="89">
        <f t="shared" si="201"/>
        <v>4180.1334962879973</v>
      </c>
      <c r="BH170" s="89">
        <f t="shared" si="201"/>
        <v>4263.722811222151</v>
      </c>
      <c r="BI170" s="89">
        <f t="shared" si="201"/>
        <v>4348.9836453978232</v>
      </c>
      <c r="BJ170" s="89">
        <f t="shared" si="201"/>
        <v>4435.9494238595553</v>
      </c>
      <c r="BK170" s="89">
        <f t="shared" si="201"/>
        <v>4524.6542400459866</v>
      </c>
      <c r="BL170" s="89">
        <f t="shared" si="201"/>
        <v>4615.1328691556118</v>
      </c>
      <c r="BM170" s="89">
        <f t="shared" si="201"/>
        <v>4707.4207817797878</v>
      </c>
      <c r="BN170" s="89">
        <f t="shared" si="201"/>
        <v>4801.5541578083739</v>
      </c>
      <c r="BO170" s="89">
        <f t="shared" si="201"/>
        <v>4897.5699006134437</v>
      </c>
      <c r="BP170" s="89">
        <f t="shared" si="201"/>
        <v>4995.5056515166025</v>
      </c>
      <c r="BQ170" s="89">
        <f t="shared" si="201"/>
        <v>5095.399804545631</v>
      </c>
      <c r="BR170" s="89">
        <f t="shared" si="201"/>
        <v>5197.291521486206</v>
      </c>
      <c r="BS170" s="89">
        <f t="shared" si="201"/>
        <v>5301.2207472345963</v>
      </c>
      <c r="BT170" s="89">
        <f t="shared" si="201"/>
        <v>5407.2282254573756</v>
      </c>
      <c r="BU170" s="89">
        <f t="shared" si="201"/>
        <v>5515.3555145642868</v>
      </c>
      <c r="BV170" s="89">
        <f t="shared" si="201"/>
        <v>5625.6450040004829</v>
      </c>
      <c r="BW170" s="89">
        <f t="shared" si="201"/>
        <v>5738.1399308645932</v>
      </c>
      <c r="BX170" s="89">
        <f t="shared" ref="BX170:CO170" si="202" xml:space="preserve"> ( ( $G159 + $G160 ) * BX155 + $G161 * BX156 + $G162 * BX157 ) * BX$166 * $G170</f>
        <v>5852.8843968590936</v>
      </c>
      <c r="BY170" s="89">
        <f t="shared" si="202"/>
        <v>5969.9233855795965</v>
      </c>
      <c r="BZ170" s="89">
        <f t="shared" si="202"/>
        <v>6089.3027801499175</v>
      </c>
      <c r="CA170" s="89">
        <f t="shared" si="202"/>
        <v>6211.0693812097606</v>
      </c>
      <c r="CB170" s="89">
        <f t="shared" si="202"/>
        <v>6335.2709252620862</v>
      </c>
      <c r="CC170" s="89">
        <f t="shared" si="202"/>
        <v>6461.9561033874206</v>
      </c>
      <c r="CD170" s="89">
        <f t="shared" si="202"/>
        <v>6591.174580332332</v>
      </c>
      <c r="CE170" s="89">
        <f t="shared" si="202"/>
        <v>6722.9770139796374</v>
      </c>
      <c r="CF170" s="89">
        <f t="shared" si="202"/>
        <v>6857.4150752079831</v>
      </c>
      <c r="CG170" s="89">
        <f t="shared" si="202"/>
        <v>6994.5414681484954</v>
      </c>
      <c r="CH170" s="89">
        <f t="shared" si="202"/>
        <v>7134.4099508465379</v>
      </c>
      <c r="CI170" s="89">
        <f t="shared" si="202"/>
        <v>7277.0753563366379</v>
      </c>
      <c r="CJ170" s="89">
        <f t="shared" si="202"/>
        <v>7422.5936141388247</v>
      </c>
      <c r="CK170" s="89">
        <f t="shared" si="202"/>
        <v>7571.021772184843</v>
      </c>
      <c r="CL170" s="89">
        <f t="shared" si="202"/>
        <v>7722.4180191828109</v>
      </c>
      <c r="CM170" s="89">
        <f t="shared" si="202"/>
        <v>7876.8417074291019</v>
      </c>
      <c r="CN170" s="89">
        <f t="shared" si="202"/>
        <v>8034.3533760763958</v>
      </c>
      <c r="CO170" s="89">
        <f t="shared" si="202"/>
        <v>8195.0147748670133</v>
      </c>
    </row>
    <row r="171" spans="1:93" outlineLevel="2" x14ac:dyDescent="0.2">
      <c r="B171" s="61"/>
      <c r="D171" s="39"/>
      <c r="E171" t="s">
        <v>211</v>
      </c>
      <c r="G171" s="82"/>
      <c r="H171" s="163" t="s">
        <v>8</v>
      </c>
      <c r="I171" s="89">
        <f xml:space="preserve"> SUM( K171:CO171 )</f>
        <v>1939443.6669773399</v>
      </c>
      <c r="K171" s="55">
        <f t="shared" ref="K171" si="203" xml:space="preserve"> K154 * K164 * K$166</f>
        <v>701.17022366469871</v>
      </c>
      <c r="L171" s="55">
        <f xml:space="preserve"> L154 * L164 * L$166</f>
        <v>7044.1720135247806</v>
      </c>
      <c r="M171" s="55">
        <f t="shared" ref="M171:BX171" si="204" xml:space="preserve"> M154 * M164 * M$166</f>
        <v>7874.2123200649403</v>
      </c>
      <c r="N171" s="55">
        <f t="shared" si="204"/>
        <v>8646.8910723882927</v>
      </c>
      <c r="O171" s="55">
        <f t="shared" si="204"/>
        <v>9486.3666529168568</v>
      </c>
      <c r="P171" s="55">
        <f t="shared" si="204"/>
        <v>9320.2232369548292</v>
      </c>
      <c r="Q171" s="55">
        <f t="shared" si="204"/>
        <v>9783.45360857778</v>
      </c>
      <c r="R171" s="55">
        <f t="shared" si="204"/>
        <v>10419.471975545042</v>
      </c>
      <c r="S171" s="55">
        <f t="shared" si="204"/>
        <v>10980.249401524625</v>
      </c>
      <c r="T171" s="55">
        <f t="shared" si="204"/>
        <v>11199.819309063374</v>
      </c>
      <c r="U171" s="55">
        <f t="shared" si="204"/>
        <v>11423.779913255146</v>
      </c>
      <c r="V171" s="55">
        <f t="shared" si="204"/>
        <v>11684.142901714889</v>
      </c>
      <c r="W171" s="55">
        <f t="shared" si="204"/>
        <v>11885.226166936725</v>
      </c>
      <c r="X171" s="55">
        <f t="shared" si="204"/>
        <v>12122.892718498762</v>
      </c>
      <c r="Y171" s="55">
        <f t="shared" si="204"/>
        <v>12365.311841777822</v>
      </c>
      <c r="Z171" s="55">
        <f t="shared" si="204"/>
        <v>12647.133582813483</v>
      </c>
      <c r="AA171" s="55">
        <f t="shared" si="204"/>
        <v>12864.789848910306</v>
      </c>
      <c r="AB171" s="55">
        <f t="shared" si="204"/>
        <v>13122.044544531198</v>
      </c>
      <c r="AC171" s="55">
        <f t="shared" si="204"/>
        <v>13384.443512168673</v>
      </c>
      <c r="AD171" s="55">
        <f t="shared" si="204"/>
        <v>13689.492606090333</v>
      </c>
      <c r="AE171" s="55">
        <f t="shared" si="204"/>
        <v>13925.087796565005</v>
      </c>
      <c r="AF171" s="55">
        <f t="shared" si="204"/>
        <v>14203.545063622729</v>
      </c>
      <c r="AG171" s="55">
        <f t="shared" si="204"/>
        <v>14487.570586386282</v>
      </c>
      <c r="AH171" s="55">
        <f t="shared" si="204"/>
        <v>14817.761399062587</v>
      </c>
      <c r="AI171" s="55">
        <f t="shared" si="204"/>
        <v>15072.774014918585</v>
      </c>
      <c r="AJ171" s="55">
        <f t="shared" si="204"/>
        <v>15374.181339632785</v>
      </c>
      <c r="AK171" s="55">
        <f t="shared" si="204"/>
        <v>15681.615847883422</v>
      </c>
      <c r="AL171" s="55">
        <f t="shared" si="204"/>
        <v>16039.020524534726</v>
      </c>
      <c r="AM171" s="55">
        <f t="shared" si="204"/>
        <v>16315.050922755903</v>
      </c>
      <c r="AN171" s="55">
        <f t="shared" si="204"/>
        <v>16641.2998167111</v>
      </c>
      <c r="AO171" s="55">
        <f t="shared" si="204"/>
        <v>16974.072646221928</v>
      </c>
      <c r="AP171" s="55">
        <f t="shared" si="204"/>
        <v>17360.934115373238</v>
      </c>
      <c r="AQ171" s="55">
        <f t="shared" si="204"/>
        <v>17659.714552122961</v>
      </c>
      <c r="AR171" s="55">
        <f t="shared" si="204"/>
        <v>18012.852422637261</v>
      </c>
      <c r="AS171" s="55">
        <f t="shared" si="204"/>
        <v>18373.051922331553</v>
      </c>
      <c r="AT171" s="55">
        <f t="shared" si="204"/>
        <v>18791.797971533153</v>
      </c>
      <c r="AU171" s="55">
        <f t="shared" si="204"/>
        <v>19115.203473099758</v>
      </c>
      <c r="AV171" s="55">
        <f t="shared" si="204"/>
        <v>19497.446471932752</v>
      </c>
      <c r="AW171" s="55">
        <f t="shared" si="204"/>
        <v>19887.333109524941</v>
      </c>
      <c r="AX171" s="55">
        <f t="shared" si="204"/>
        <v>20340.59162117415</v>
      </c>
      <c r="AY171" s="55">
        <f t="shared" si="204"/>
        <v>20690.651750884605</v>
      </c>
      <c r="AZ171" s="55">
        <f t="shared" si="204"/>
        <v>21104.398681917653</v>
      </c>
      <c r="BA171" s="55">
        <f t="shared" si="204"/>
        <v>21526.419229702842</v>
      </c>
      <c r="BB171" s="55">
        <f t="shared" si="204"/>
        <v>22017.034672580863</v>
      </c>
      <c r="BC171" s="55">
        <f t="shared" si="204"/>
        <v>22395.946267526811</v>
      </c>
      <c r="BD171" s="55">
        <f t="shared" si="204"/>
        <v>22843.793640694934</v>
      </c>
      <c r="BE171" s="55">
        <f t="shared" si="204"/>
        <v>23300.596530511382</v>
      </c>
      <c r="BF171" s="55">
        <f t="shared" si="204"/>
        <v>23831.647810529423</v>
      </c>
      <c r="BG171" s="55">
        <f t="shared" si="204"/>
        <v>24241.788768036447</v>
      </c>
      <c r="BH171" s="55">
        <f t="shared" si="204"/>
        <v>24726.54709398418</v>
      </c>
      <c r="BI171" s="55">
        <f t="shared" si="204"/>
        <v>25220.999037710055</v>
      </c>
      <c r="BJ171" s="55">
        <f t="shared" si="204"/>
        <v>25795.818819889071</v>
      </c>
      <c r="BK171" s="55">
        <f t="shared" si="204"/>
        <v>26239.763020247392</v>
      </c>
      <c r="BL171" s="55">
        <f t="shared" si="204"/>
        <v>26764.474447967292</v>
      </c>
      <c r="BM171" s="55">
        <f t="shared" si="204"/>
        <v>27299.678427855721</v>
      </c>
      <c r="BN171" s="55">
        <f t="shared" si="204"/>
        <v>27921.874050796516</v>
      </c>
      <c r="BO171" s="55">
        <f t="shared" si="204"/>
        <v>28402.407509902292</v>
      </c>
      <c r="BP171" s="55">
        <f t="shared" si="204"/>
        <v>28970.364918042887</v>
      </c>
      <c r="BQ171" s="55">
        <f t="shared" si="204"/>
        <v>29549.679659795031</v>
      </c>
      <c r="BR171" s="55">
        <f t="shared" si="204"/>
        <v>30223.155773889743</v>
      </c>
      <c r="BS171" s="55">
        <f t="shared" si="204"/>
        <v>30743.294127164245</v>
      </c>
      <c r="BT171" s="55">
        <f t="shared" si="204"/>
        <v>31358.061788816878</v>
      </c>
      <c r="BU171" s="55">
        <f t="shared" si="204"/>
        <v>31985.122839598585</v>
      </c>
      <c r="BV171" s="55">
        <f t="shared" si="204"/>
        <v>32714.105911051774</v>
      </c>
      <c r="BW171" s="55">
        <f t="shared" si="204"/>
        <v>33277.113338360934</v>
      </c>
      <c r="BX171" s="55">
        <f t="shared" si="204"/>
        <v>33942.549289009396</v>
      </c>
      <c r="BY171" s="55">
        <f t="shared" ref="BY171:CO171" si="205" xml:space="preserve"> BY154 * BY164 * BY$166</f>
        <v>34621.291832688083</v>
      </c>
      <c r="BZ171" s="55">
        <f t="shared" si="205"/>
        <v>35410.356667124906</v>
      </c>
      <c r="CA171" s="55">
        <f t="shared" si="205"/>
        <v>36019.76637746409</v>
      </c>
      <c r="CB171" s="55">
        <f t="shared" si="205"/>
        <v>36740.046626469077</v>
      </c>
      <c r="CC171" s="55">
        <f t="shared" si="205"/>
        <v>37474.730179250946</v>
      </c>
      <c r="CD171" s="55">
        <f t="shared" si="205"/>
        <v>38328.828631364107</v>
      </c>
      <c r="CE171" s="55">
        <f t="shared" si="205"/>
        <v>38988.465035861649</v>
      </c>
      <c r="CF171" s="55">
        <f t="shared" si="205"/>
        <v>39768.1097734223</v>
      </c>
      <c r="CG171" s="55">
        <f t="shared" si="205"/>
        <v>40563.344914868998</v>
      </c>
      <c r="CH171" s="55">
        <f t="shared" si="205"/>
        <v>41487.836964274138</v>
      </c>
      <c r="CI171" s="55">
        <f t="shared" si="205"/>
        <v>42201.839676663338</v>
      </c>
      <c r="CJ171" s="55">
        <f t="shared" si="205"/>
        <v>43045.741640719236</v>
      </c>
      <c r="CK171" s="55">
        <f t="shared" si="205"/>
        <v>43906.518947897457</v>
      </c>
      <c r="CL171" s="55">
        <f t="shared" si="205"/>
        <v>44784.50905114592</v>
      </c>
      <c r="CM171" s="55">
        <f t="shared" si="205"/>
        <v>45680.056151393299</v>
      </c>
      <c r="CN171" s="55">
        <f t="shared" si="205"/>
        <v>46593.511332487244</v>
      </c>
      <c r="CO171" s="55">
        <f t="shared" si="205"/>
        <v>47525.232698830703</v>
      </c>
    </row>
    <row r="172" spans="1:93" s="20" customFormat="1" outlineLevel="2" x14ac:dyDescent="0.2">
      <c r="A172" s="87"/>
      <c r="B172" s="34"/>
      <c r="D172" s="88"/>
      <c r="E172" s="20" t="s">
        <v>188</v>
      </c>
      <c r="H172" s="174" t="s">
        <v>8</v>
      </c>
      <c r="I172" s="312">
        <f xml:space="preserve"> SUM( K172:CO172 )</f>
        <v>2604091.9437010647</v>
      </c>
      <c r="K172" s="312">
        <f xml:space="preserve"> SUBTOTAL( 9, K168:K171 )</f>
        <v>1833.3452236646986</v>
      </c>
      <c r="L172" s="312">
        <f t="shared" ref="L172:BW172" si="206" xml:space="preserve"> SUBTOTAL( 9, L168:L171 )</f>
        <v>10674.15826352478</v>
      </c>
      <c r="M172" s="312">
        <f t="shared" si="206"/>
        <v>11638.78432006494</v>
      </c>
      <c r="N172" s="312">
        <f t="shared" si="206"/>
        <v>12435.63082258304</v>
      </c>
      <c r="O172" s="312">
        <f t="shared" si="206"/>
        <v>13262.977063265744</v>
      </c>
      <c r="P172" s="312">
        <f t="shared" si="206"/>
        <v>12979.494913346653</v>
      </c>
      <c r="Q172" s="312">
        <f t="shared" si="206"/>
        <v>13442.014116452872</v>
      </c>
      <c r="R172" s="312">
        <f t="shared" si="206"/>
        <v>14110.634080109205</v>
      </c>
      <c r="S172" s="312">
        <f t="shared" si="206"/>
        <v>14713.67851694417</v>
      </c>
      <c r="T172" s="312">
        <f t="shared" si="206"/>
        <v>15007.905078963038</v>
      </c>
      <c r="U172" s="312">
        <f t="shared" si="206"/>
        <v>15308.015232206075</v>
      </c>
      <c r="V172" s="312">
        <f t="shared" si="206"/>
        <v>15646.050517410044</v>
      </c>
      <c r="W172" s="312">
        <f t="shared" si="206"/>
        <v>15926.359277157939</v>
      </c>
      <c r="X172" s="312">
        <f t="shared" si="206"/>
        <v>16244.835580021239</v>
      </c>
      <c r="Y172" s="312">
        <f t="shared" si="206"/>
        <v>16569.680391450776</v>
      </c>
      <c r="Z172" s="312">
        <f t="shared" si="206"/>
        <v>16935.576071060394</v>
      </c>
      <c r="AA172" s="312">
        <f t="shared" si="206"/>
        <v>17238.987485897182</v>
      </c>
      <c r="AB172" s="312">
        <f t="shared" si="206"/>
        <v>17583.712159256109</v>
      </c>
      <c r="AC172" s="312">
        <f t="shared" si="206"/>
        <v>17935.330224730991</v>
      </c>
      <c r="AD172" s="312">
        <f t="shared" si="206"/>
        <v>18331.382513403212</v>
      </c>
      <c r="AE172" s="312">
        <f t="shared" si="206"/>
        <v>18659.800671779893</v>
      </c>
      <c r="AF172" s="312">
        <f t="shared" si="206"/>
        <v>19032.937069540159</v>
      </c>
      <c r="AG172" s="312">
        <f t="shared" si="206"/>
        <v>19413.535003132602</v>
      </c>
      <c r="AH172" s="312">
        <f t="shared" si="206"/>
        <v>19842.229366317879</v>
      </c>
      <c r="AI172" s="312">
        <f t="shared" si="206"/>
        <v>20197.715288986787</v>
      </c>
      <c r="AJ172" s="312">
        <f t="shared" si="206"/>
        <v>20601.605065650798</v>
      </c>
      <c r="AK172" s="312">
        <f t="shared" si="206"/>
        <v>21013.571347471923</v>
      </c>
      <c r="AL172" s="312">
        <f t="shared" si="206"/>
        <v>21477.598099199484</v>
      </c>
      <c r="AM172" s="312">
        <f t="shared" si="206"/>
        <v>21862.382673354557</v>
      </c>
      <c r="AN172" s="312">
        <f t="shared" si="206"/>
        <v>22299.560479306652</v>
      </c>
      <c r="AO172" s="312">
        <f t="shared" si="206"/>
        <v>22745.480444650639</v>
      </c>
      <c r="AP172" s="312">
        <f t="shared" si="206"/>
        <v>23247.751630861156</v>
      </c>
      <c r="AQ172" s="312">
        <f t="shared" si="206"/>
        <v>23664.249610291987</v>
      </c>
      <c r="AR172" s="312">
        <f t="shared" si="206"/>
        <v>24137.45899824853</v>
      </c>
      <c r="AS172" s="312">
        <f t="shared" si="206"/>
        <v>24620.131062120781</v>
      </c>
      <c r="AT172" s="312">
        <f t="shared" si="206"/>
        <v>25163.798735499728</v>
      </c>
      <c r="AU172" s="312">
        <f t="shared" si="206"/>
        <v>25614.62389461862</v>
      </c>
      <c r="AV172" s="312">
        <f t="shared" si="206"/>
        <v>26126.83453706545</v>
      </c>
      <c r="AW172" s="312">
        <f t="shared" si="206"/>
        <v>26649.287755913763</v>
      </c>
      <c r="AX172" s="312">
        <f t="shared" si="206"/>
        <v>27237.76375691095</v>
      </c>
      <c r="AY172" s="312">
        <f t="shared" si="206"/>
        <v>27725.745293753775</v>
      </c>
      <c r="AZ172" s="312">
        <f t="shared" si="206"/>
        <v>28280.171619420587</v>
      </c>
      <c r="BA172" s="312">
        <f t="shared" si="206"/>
        <v>28845.684700279555</v>
      </c>
      <c r="BB172" s="312">
        <f t="shared" si="206"/>
        <v>29482.662068452548</v>
      </c>
      <c r="BC172" s="312">
        <f t="shared" si="206"/>
        <v>30010.862359591749</v>
      </c>
      <c r="BD172" s="312">
        <f t="shared" si="206"/>
        <v>30610.983725918704</v>
      </c>
      <c r="BE172" s="312">
        <f t="shared" si="206"/>
        <v>31223.105602261243</v>
      </c>
      <c r="BF172" s="312">
        <f t="shared" si="206"/>
        <v>31912.581752311606</v>
      </c>
      <c r="BG172" s="312">
        <f t="shared" si="206"/>
        <v>32484.315571104416</v>
      </c>
      <c r="BH172" s="312">
        <f t="shared" si="206"/>
        <v>33133.898099295133</v>
      </c>
      <c r="BI172" s="312">
        <f t="shared" si="206"/>
        <v>33796.47020271662</v>
      </c>
      <c r="BJ172" s="312">
        <f t="shared" si="206"/>
        <v>34542.772010662768</v>
      </c>
      <c r="BK172" s="312">
        <f t="shared" si="206"/>
        <v>35161.627329440424</v>
      </c>
      <c r="BL172" s="312">
        <f t="shared" si="206"/>
        <v>35864.747539129414</v>
      </c>
      <c r="BM172" s="312">
        <f t="shared" si="206"/>
        <v>36581.927906633086</v>
      </c>
      <c r="BN172" s="312">
        <f t="shared" si="206"/>
        <v>37389.738863550156</v>
      </c>
      <c r="BO172" s="312">
        <f t="shared" si="206"/>
        <v>38059.599370294498</v>
      </c>
      <c r="BP172" s="312">
        <f t="shared" si="206"/>
        <v>38820.669762150734</v>
      </c>
      <c r="BQ172" s="312">
        <f t="shared" si="206"/>
        <v>39596.959130321557</v>
      </c>
      <c r="BR172" s="312">
        <f t="shared" si="206"/>
        <v>40471.348734054598</v>
      </c>
      <c r="BS172" s="312">
        <f t="shared" si="206"/>
        <v>41196.41820486731</v>
      </c>
      <c r="BT172" s="312">
        <f t="shared" si="206"/>
        <v>42020.214951680216</v>
      </c>
      <c r="BU172" s="312">
        <f t="shared" si="206"/>
        <v>42860.485001504232</v>
      </c>
      <c r="BV172" s="312">
        <f t="shared" si="206"/>
        <v>43806.940570805113</v>
      </c>
      <c r="BW172" s="312">
        <f t="shared" si="206"/>
        <v>44591.769251122096</v>
      </c>
      <c r="BX172" s="312">
        <f t="shared" ref="BX172:CO172" si="207" xml:space="preserve"> SUBTOTAL( 9, BX168:BX171 )</f>
        <v>45483.462171148036</v>
      </c>
      <c r="BY172" s="312">
        <f t="shared" si="207"/>
        <v>46392.986100729679</v>
      </c>
      <c r="BZ172" s="312">
        <f t="shared" si="207"/>
        <v>47417.447211470528</v>
      </c>
      <c r="CA172" s="312">
        <f t="shared" si="207"/>
        <v>48266.96037157884</v>
      </c>
      <c r="CB172" s="312">
        <f t="shared" si="207"/>
        <v>49232.145372248531</v>
      </c>
      <c r="CC172" s="312">
        <f t="shared" si="207"/>
        <v>50216.630989289057</v>
      </c>
      <c r="CD172" s="312">
        <f t="shared" si="207"/>
        <v>51325.52674886043</v>
      </c>
      <c r="CE172" s="312">
        <f t="shared" si="207"/>
        <v>52245.055592920537</v>
      </c>
      <c r="CF172" s="312">
        <f t="shared" si="207"/>
        <v>53289.789788511931</v>
      </c>
      <c r="CG172" s="312">
        <f t="shared" si="207"/>
        <v>54355.415330223092</v>
      </c>
      <c r="CH172" s="312">
        <f t="shared" si="207"/>
        <v>55555.704724035255</v>
      </c>
      <c r="CI172" s="312">
        <f t="shared" si="207"/>
        <v>56551.019846582392</v>
      </c>
      <c r="CJ172" s="312">
        <f t="shared" si="207"/>
        <v>57681.859570242232</v>
      </c>
      <c r="CK172" s="312">
        <f t="shared" si="207"/>
        <v>58835.312475487051</v>
      </c>
      <c r="CL172" s="312">
        <f t="shared" si="207"/>
        <v>60011.830753702365</v>
      </c>
      <c r="CM172" s="312">
        <f t="shared" si="207"/>
        <v>61211.875638656609</v>
      </c>
      <c r="CN172" s="312">
        <f t="shared" si="207"/>
        <v>62435.917587320102</v>
      </c>
      <c r="CO172" s="312">
        <f t="shared" si="207"/>
        <v>63684.436464299528</v>
      </c>
    </row>
    <row r="173" spans="1:93" outlineLevel="2" x14ac:dyDescent="0.2">
      <c r="B173" s="61"/>
      <c r="D173" s="39"/>
      <c r="H173" s="163"/>
      <c r="I173" s="78"/>
    </row>
    <row r="174" spans="1:93" outlineLevel="1" x14ac:dyDescent="0.2">
      <c r="B174" s="61"/>
      <c r="D174" s="39" t="s">
        <v>393</v>
      </c>
      <c r="H174" s="163"/>
      <c r="I174" s="78"/>
    </row>
    <row r="175" spans="1:93" outlineLevel="2" x14ac:dyDescent="0.2">
      <c r="B175" s="61"/>
      <c r="D175" s="39"/>
      <c r="E175" s="18" t="str">
        <f xml:space="preserve"> UserInput!E57</f>
        <v>Number of standard users</v>
      </c>
      <c r="G175" s="19">
        <f xml:space="preserve"> UserInput!G57</f>
        <v>0</v>
      </c>
      <c r="H175" s="163"/>
      <c r="I175" s="78"/>
    </row>
    <row r="176" spans="1:93" outlineLevel="2" x14ac:dyDescent="0.2">
      <c r="B176" s="61"/>
      <c r="D176" s="39"/>
      <c r="E176" s="18" t="str">
        <f xml:space="preserve"> InpS!E89</f>
        <v>NHH Highway drainage</v>
      </c>
      <c r="G176" s="367">
        <f xml:space="preserve"> G175 + G184 + G187</f>
        <v>0</v>
      </c>
      <c r="H176" s="80" t="str">
        <f xml:space="preserve"> InpS!H89</f>
        <v>£</v>
      </c>
      <c r="I176" s="78"/>
      <c r="K176" s="83">
        <f xml:space="preserve"> IF( InpS!K89, InpS!K89, J176 * ( 1 + K$6) )</f>
        <v>5</v>
      </c>
      <c r="L176" s="83">
        <f xml:space="preserve"> IF( InpS!L89, InpS!L89, K176 * ( 1 + L$6) )</f>
        <v>10</v>
      </c>
      <c r="M176" s="83">
        <f xml:space="preserve"> IF( InpS!M89, InpS!M89, L176 * ( 1 + M$6) )</f>
        <v>15</v>
      </c>
      <c r="N176" s="83">
        <f xml:space="preserve"> IF( InpS!N89, InpS!N89, M176 * ( 1 + N$6) )</f>
        <v>15.26</v>
      </c>
      <c r="O176" s="83">
        <f xml:space="preserve"> IF( InpS!O89, InpS!O89, N176 * ( 1 + O$6) )</f>
        <v>15.53</v>
      </c>
      <c r="P176" s="83">
        <f xml:space="preserve"> IF( InpS!P89, InpS!P89, O176 * ( 1 + P$6) )</f>
        <v>15.8</v>
      </c>
      <c r="Q176" s="83">
        <f xml:space="preserve"> IF( InpS!Q89, InpS!Q89, P176 * ( 1 + Q$6) )</f>
        <v>16.09</v>
      </c>
      <c r="R176" s="83">
        <f xml:space="preserve"> IF( InpS!R89, InpS!R89, Q176 * ( 1 + R$6) )</f>
        <v>16.39</v>
      </c>
      <c r="S176" s="83">
        <f xml:space="preserve"> IF( InpS!S89, InpS!S89, R176 * ( 1 + S$6) )</f>
        <v>16.72</v>
      </c>
      <c r="T176" s="83">
        <f xml:space="preserve"> IF( InpS!T89, InpS!T89, S176 * ( 1 + T$6) )</f>
        <v>17.054346581739591</v>
      </c>
      <c r="U176" s="83">
        <f xml:space="preserve"> IF( InpS!U89, InpS!U89, T176 * ( 1 + U$6) )</f>
        <v>17.395379026919429</v>
      </c>
      <c r="V176" s="83">
        <f xml:space="preserve"> IF( InpS!V89, InpS!V89, U176 * ( 1 + V$6) )</f>
        <v>17.743231031447841</v>
      </c>
      <c r="W176" s="83">
        <f xml:space="preserve"> IF( InpS!W89, InpS!W89, V176 * ( 1 + W$6) )</f>
        <v>18.098038964724182</v>
      </c>
      <c r="X176" s="83">
        <f xml:space="preserve"> IF( InpS!X89, InpS!X89, W176 * ( 1 + X$6) )</f>
        <v>18.459941923100107</v>
      </c>
      <c r="Y176" s="83">
        <f xml:space="preserve"> IF( InpS!Y89, InpS!Y89, X176 * ( 1 + Y$6) )</f>
        <v>18.829081784409908</v>
      </c>
      <c r="Z176" s="83">
        <f xml:space="preserve"> IF( InpS!Z89, InpS!Z89, Y176 * ( 1 + Z$6) )</f>
        <v>19.205603263591286</v>
      </c>
      <c r="AA176" s="83">
        <f xml:space="preserve"> IF( InpS!AA89, InpS!AA89, Z176 * ( 1 + AA$6) )</f>
        <v>19.589653969418347</v>
      </c>
      <c r="AB176" s="83">
        <f xml:space="preserve"> IF( InpS!AB89, InpS!AB89, AA176 * ( 1 + AB$6) )</f>
        <v>19.981384462369089</v>
      </c>
      <c r="AC176" s="83">
        <f xml:space="preserve"> IF( InpS!AC89, InpS!AC89, AB176 * ( 1 + AC$6) )</f>
        <v>20.380948313650052</v>
      </c>
      <c r="AD176" s="83">
        <f xml:space="preserve"> IF( InpS!AD89, InpS!AD89, AC176 * ( 1 + AD$6) )</f>
        <v>20.788502165401258</v>
      </c>
      <c r="AE176" s="83">
        <f xml:space="preserve"> IF( InpS!AE89, InpS!AE89, AD176 * ( 1 + AE$6) )</f>
        <v>21.204205792105085</v>
      </c>
      <c r="AF176" s="83">
        <f xml:space="preserve"> IF( InpS!AF89, InpS!AF89, AE176 * ( 1 + AF$6) )</f>
        <v>21.6282221632231</v>
      </c>
      <c r="AG176" s="83">
        <f xml:space="preserve"> IF( InpS!AG89, InpS!AG89, AF176 * ( 1 + AG$6) )</f>
        <v>22.060717507085428</v>
      </c>
      <c r="AH176" s="83">
        <f xml:space="preserve"> IF( InpS!AH89, InpS!AH89, AG176 * ( 1 + AH$6) )</f>
        <v>22.501861376057722</v>
      </c>
      <c r="AI176" s="83">
        <f xml:space="preserve"> IF( InpS!AI89, InpS!AI89, AH176 * ( 1 + AI$6) )</f>
        <v>22.951826713011254</v>
      </c>
      <c r="AJ176" s="83">
        <f xml:space="preserve"> IF( InpS!AJ89, InpS!AJ89, AI176 * ( 1 + AJ$6) )</f>
        <v>23.410789919122184</v>
      </c>
      <c r="AK176" s="83">
        <f xml:space="preserve"> IF( InpS!AK89, InpS!AK89, AJ176 * ( 1 + AK$6) )</f>
        <v>23.878930923026619</v>
      </c>
      <c r="AL176" s="83">
        <f xml:space="preserve"> IF( InpS!AL89, InpS!AL89, AK176 * ( 1 + AL$6) )</f>
        <v>24.356433251358542</v>
      </c>
      <c r="AM176" s="83">
        <f xml:space="preserve"> IF( InpS!AM89, InpS!AM89, AL176 * ( 1 + AM$6) )</f>
        <v>24.843484100698269</v>
      </c>
      <c r="AN176" s="83">
        <f xml:space="preserve"> IF( InpS!AN89, InpS!AN89, AM176 * ( 1 + AN$6) )</f>
        <v>25.340274410959655</v>
      </c>
      <c r="AO176" s="83">
        <f xml:space="preserve"> IF( InpS!AO89, InpS!AO89, AN176 * ( 1 + AO$6) )</f>
        <v>25.846998940244799</v>
      </c>
      <c r="AP176" s="83">
        <f xml:space="preserve"> IF( InpS!AP89, InpS!AP89, AO176 * ( 1 + AP$6) )</f>
        <v>26.363856341195618</v>
      </c>
      <c r="AQ176" s="83">
        <f xml:space="preserve"> IF( InpS!AQ89, InpS!AQ89, AP176 * ( 1 + AQ$6) )</f>
        <v>26.891049238872196</v>
      </c>
      <c r="AR176" s="83">
        <f xml:space="preserve"> IF( InpS!AR89, InpS!AR89, AQ176 * ( 1 + AR$6) )</f>
        <v>27.428784310188462</v>
      </c>
      <c r="AS176" s="83">
        <f xml:space="preserve"> IF( InpS!AS89, InpS!AS89, AR176 * ( 1 + AS$6) )</f>
        <v>27.977272364936312</v>
      </c>
      <c r="AT176" s="83">
        <f xml:space="preserve"> IF( InpS!AT89, InpS!AT89, AS176 * ( 1 + AT$6) )</f>
        <v>28.536728428429971</v>
      </c>
      <c r="AU176" s="83">
        <f xml:space="preserve"> IF( InpS!AU89, InpS!AU89, AT176 * ( 1 + AU$6) )</f>
        <v>29.107371825802971</v>
      </c>
      <c r="AV176" s="83">
        <f xml:space="preserve"> IF( InpS!AV89, InpS!AV89, AU176 * ( 1 + AV$6) )</f>
        <v>29.6894262679908</v>
      </c>
      <c r="AW176" s="83">
        <f xml:space="preserve"> IF( InpS!AW89, InpS!AW89, AV176 * ( 1 + AW$6) )</f>
        <v>30.283119939432925</v>
      </c>
      <c r="AX176" s="83">
        <f xml:space="preserve"> IF( InpS!AX89, InpS!AX89, AW176 * ( 1 + AX$6) )</f>
        <v>30.888685587528588</v>
      </c>
      <c r="AY176" s="83">
        <f xml:space="preserve"> IF( InpS!AY89, InpS!AY89, AX176 * ( 1 + AY$6) )</f>
        <v>31.506360613881409</v>
      </c>
      <c r="AZ176" s="83">
        <f xml:space="preserve"> IF( InpS!AZ89, InpS!AZ89, AY176 * ( 1 + AZ$6) )</f>
        <v>32.136387167368618</v>
      </c>
      <c r="BA176" s="83">
        <f xml:space="preserve"> IF( InpS!BA89, InpS!BA89, AZ176 * ( 1 + BA$6) )</f>
        <v>32.779012239071356</v>
      </c>
      <c r="BB176" s="83">
        <f xml:space="preserve"> IF( InpS!BB89, InpS!BB89, BA176 * ( 1 + BB$6) )</f>
        <v>33.434487759103277</v>
      </c>
      <c r="BC176" s="83">
        <f xml:space="preserve"> IF( InpS!BC89, InpS!BC89, BB176 * ( 1 + BC$6) )</f>
        <v>34.103070695375429</v>
      </c>
      <c r="BD176" s="83">
        <f xml:space="preserve"> IF( InpS!BD89, InpS!BD89, BC176 * ( 1 + BD$6) )</f>
        <v>34.785023154336102</v>
      </c>
      <c r="BE176" s="83">
        <f xml:space="preserve"> IF( InpS!BE89, InpS!BE89, BD176 * ( 1 + BE$6) )</f>
        <v>35.480612483725146</v>
      </c>
      <c r="BF176" s="83">
        <f xml:space="preserve"> IF( InpS!BF89, InpS!BF89, BE176 * ( 1 + BF$6) )</f>
        <v>36.190111377383076</v>
      </c>
      <c r="BG176" s="83">
        <f xml:space="preserve"> IF( InpS!BG89, InpS!BG89, BF176 * ( 1 + BG$6) )</f>
        <v>36.913797982155991</v>
      </c>
      <c r="BH176" s="83">
        <f xml:space="preserve"> IF( InpS!BH89, InpS!BH89, BG176 * ( 1 + BH$6) )</f>
        <v>37.651956006938271</v>
      </c>
      <c r="BI176" s="83">
        <f xml:space="preserve"> IF( InpS!BI89, InpS!BI89, BH176 * ( 1 + BI$6) )</f>
        <v>38.404874833895761</v>
      </c>
      <c r="BJ176" s="83">
        <f xml:space="preserve"> IF( InpS!BJ89, InpS!BJ89, BI176 * ( 1 + BJ$6) )</f>
        <v>39.172849631913103</v>
      </c>
      <c r="BK176" s="83">
        <f xml:space="preserve"> IF( InpS!BK89, InpS!BK89, BJ176 * ( 1 + BK$6) )</f>
        <v>39.956181472309581</v>
      </c>
      <c r="BL176" s="83">
        <f xml:space="preserve"> IF( InpS!BL89, InpS!BL89, BK176 * ( 1 + BL$6) )</f>
        <v>40.755177446868998</v>
      </c>
      <c r="BM176" s="83">
        <f xml:space="preserve"> IF( InpS!BM89, InpS!BM89, BL176 * ( 1 + BM$6) )</f>
        <v>41.570150788229711</v>
      </c>
      <c r="BN176" s="83">
        <f xml:space="preserve"> IF( InpS!BN89, InpS!BN89, BM176 * ( 1 + BN$6) )</f>
        <v>42.401420992682098</v>
      </c>
      <c r="BO176" s="83">
        <f xml:space="preserve"> IF( InpS!BO89, InpS!BO89, BN176 * ( 1 + BO$6) )</f>
        <v>43.249313945421605</v>
      </c>
      <c r="BP176" s="83">
        <f xml:space="preserve"> IF( InpS!BP89, InpS!BP89, BO176 * ( 1 + BP$6) )</f>
        <v>44.114162048306419</v>
      </c>
      <c r="BQ176" s="83">
        <f xml:space="preserve"> IF( InpS!BQ89, InpS!BQ89, BP176 * ( 1 + BQ$6) )</f>
        <v>44.996304350169915</v>
      </c>
      <c r="BR176" s="83">
        <f xml:space="preserve"> IF( InpS!BR89, InpS!BR89, BQ176 * ( 1 + BR$6) )</f>
        <v>45.896086679738907</v>
      </c>
      <c r="BS176" s="83">
        <f xml:space="preserve"> IF( InpS!BS89, InpS!BS89, BR176 * ( 1 + BS$6) )</f>
        <v>46.81386178120988</v>
      </c>
      <c r="BT176" s="83">
        <f xml:space="preserve"> IF( InpS!BT89, InpS!BT89, BS176 * ( 1 + BT$6) )</f>
        <v>47.749989452536269</v>
      </c>
      <c r="BU176" s="83">
        <f xml:space="preserve"> IF( InpS!BU89, InpS!BU89, BT176 * ( 1 + BU$6) )</f>
        <v>48.704836686481066</v>
      </c>
      <c r="BV176" s="83">
        <f xml:space="preserve"> IF( InpS!BV89, InpS!BV89, BU176 * ( 1 + BV$6) )</f>
        <v>49.678777814490033</v>
      </c>
      <c r="BW176" s="83">
        <f xml:space="preserve"> IF( InpS!BW89, InpS!BW89, BV176 * ( 1 + BW$6) )</f>
        <v>50.672194653441913</v>
      </c>
      <c r="BX176" s="83">
        <f xml:space="preserve"> IF( InpS!BX89, InpS!BX89, BW176 * ( 1 + BX$6) )</f>
        <v>51.685476655333147</v>
      </c>
      <c r="BY176" s="83">
        <f xml:space="preserve"> IF( InpS!BY89, InpS!BY89, BX176 * ( 1 + BY$6) )</f>
        <v>52.719021059955878</v>
      </c>
      <c r="BZ176" s="83">
        <f xml:space="preserve"> IF( InpS!BZ89, InpS!BZ89, BY176 * ( 1 + BZ$6) )</f>
        <v>53.773233050628953</v>
      </c>
      <c r="CA176" s="83">
        <f xml:space="preserve"> IF( InpS!CA89, InpS!CA89, BZ176 * ( 1 + CA$6) )</f>
        <v>54.848525913043076</v>
      </c>
      <c r="CB176" s="83">
        <f xml:space="preserve"> IF( InpS!CB89, InpS!CB89, CA176 * ( 1 + CB$6) )</f>
        <v>55.945321197282389</v>
      </c>
      <c r="CC176" s="83">
        <f xml:space="preserve"> IF( InpS!CC89, InpS!CC89, CB176 * ( 1 + CC$6) )</f>
        <v>57.06404888308591</v>
      </c>
      <c r="CD176" s="83">
        <f xml:space="preserve"> IF( InpS!CD89, InpS!CD89, CC176 * ( 1 + CD$6) )</f>
        <v>58.205147548413706</v>
      </c>
      <c r="CE176" s="83">
        <f xml:space="preserve"> IF( InpS!CE89, InpS!CE89, CD176 * ( 1 + CE$6) )</f>
        <v>59.369064541383842</v>
      </c>
      <c r="CF176" s="83">
        <f xml:space="preserve"> IF( InpS!CF89, InpS!CF89, CE176 * ( 1 + CF$6) )</f>
        <v>60.556256155647532</v>
      </c>
      <c r="CG176" s="83">
        <f xml:space="preserve"> IF( InpS!CG89, InpS!CG89, CF176 * ( 1 + CG$6) )</f>
        <v>61.767187809271206</v>
      </c>
      <c r="CH176" s="83">
        <f xml:space="preserve"> IF( InpS!CH89, InpS!CH89, CG176 * ( 1 + CH$6) )</f>
        <v>63.002334227195675</v>
      </c>
      <c r="CI176" s="83">
        <f xml:space="preserve"> IF( InpS!CI89, InpS!CI89, CH176 * ( 1 + CI$6) )</f>
        <v>64.262179627343883</v>
      </c>
      <c r="CJ176" s="83">
        <f xml:space="preserve"> IF( InpS!CJ89, InpS!CJ89, CI176 * ( 1 + CJ$6) )</f>
        <v>65.547217910450229</v>
      </c>
      <c r="CK176" s="83">
        <f xml:space="preserve"> IF( InpS!CK89, InpS!CK89, CJ176 * ( 1 + CK$6) )</f>
        <v>66.857952853685816</v>
      </c>
      <c r="CL176" s="83">
        <f xml:space="preserve"> IF( InpS!CL89, InpS!CL89, CK176 * ( 1 + CL$6) )</f>
        <v>68.194898308155715</v>
      </c>
      <c r="CM176" s="83">
        <f xml:space="preserve"> IF( InpS!CM89, InpS!CM89, CL176 * ( 1 + CM$6) )</f>
        <v>69.558578400345354</v>
      </c>
      <c r="CN176" s="83">
        <f xml:space="preserve"> IF( InpS!CN89, InpS!CN89, CM176 * ( 1 + CN$6) )</f>
        <v>70.949527737595403</v>
      </c>
      <c r="CO176" s="83">
        <f xml:space="preserve"> IF( InpS!CO89, InpS!CO89, CN176 * ( 1 + CO$6) )</f>
        <v>72.368291617685315</v>
      </c>
    </row>
    <row r="177" spans="1:93" s="82" customFormat="1" outlineLevel="2" x14ac:dyDescent="0.2">
      <c r="A177" s="102"/>
      <c r="B177" s="103"/>
      <c r="D177" s="44"/>
      <c r="E177" s="45"/>
      <c r="G177" s="86"/>
      <c r="H177" s="239"/>
      <c r="I177" s="90"/>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c r="CC177" s="243"/>
      <c r="CD177" s="243"/>
      <c r="CE177" s="243"/>
      <c r="CF177" s="243"/>
      <c r="CG177" s="243"/>
      <c r="CH177" s="243"/>
      <c r="CI177" s="243"/>
      <c r="CJ177" s="243"/>
      <c r="CK177" s="243"/>
      <c r="CL177" s="243"/>
      <c r="CM177" s="243"/>
      <c r="CN177" s="243"/>
      <c r="CO177" s="243"/>
    </row>
    <row r="178" spans="1:93" outlineLevel="2" x14ac:dyDescent="0.2">
      <c r="B178" s="61"/>
      <c r="D178" s="39"/>
      <c r="E178" s="18" t="str">
        <f xml:space="preserve"> InpS!E90</f>
        <v>Fixed charge: Measured standard</v>
      </c>
      <c r="G178" s="175">
        <f xml:space="preserve"> $G$176</f>
        <v>0</v>
      </c>
      <c r="H178" s="80" t="str">
        <f xml:space="preserve"> InpS!H90</f>
        <v>£</v>
      </c>
      <c r="I178" s="78"/>
      <c r="K178" s="83">
        <f xml:space="preserve"> IF( InpS!K90, InpS!K90, J178 * ( 1 + K$6) )</f>
        <v>0</v>
      </c>
      <c r="L178" s="83">
        <f xml:space="preserve"> IF( InpS!L90, InpS!L90, K178 * ( 1 + L$6) )</f>
        <v>0</v>
      </c>
      <c r="M178" s="83">
        <f xml:space="preserve"> IF( InpS!M90, InpS!M90, L178 * ( 1 + M$6) )</f>
        <v>0</v>
      </c>
      <c r="N178" s="83">
        <f xml:space="preserve"> IF( InpS!N90, InpS!N90, M178 * ( 1 + N$6) )</f>
        <v>0</v>
      </c>
      <c r="O178" s="83">
        <f xml:space="preserve"> IF( InpS!O90, InpS!O90, N178 * ( 1 + O$6) )</f>
        <v>0</v>
      </c>
      <c r="P178" s="83">
        <f xml:space="preserve"> IF( InpS!P90, InpS!P90, O178 * ( 1 + P$6) )</f>
        <v>0</v>
      </c>
      <c r="Q178" s="83">
        <f xml:space="preserve"> IF( InpS!Q90, InpS!Q90, P178 * ( 1 + Q$6) )</f>
        <v>0</v>
      </c>
      <c r="R178" s="83">
        <f xml:space="preserve"> IF( InpS!R90, InpS!R90, Q178 * ( 1 + R$6) )</f>
        <v>0</v>
      </c>
      <c r="S178" s="83">
        <f xml:space="preserve"> IF( InpS!S90, InpS!S90, R178 * ( 1 + S$6) )</f>
        <v>0</v>
      </c>
      <c r="T178" s="83">
        <f xml:space="preserve"> IF( InpS!T90, InpS!T90, S178 * ( 1 + T$6) )</f>
        <v>0</v>
      </c>
      <c r="U178" s="83">
        <f xml:space="preserve"> IF( InpS!U90, InpS!U90, T178 * ( 1 + U$6) )</f>
        <v>0</v>
      </c>
      <c r="V178" s="83">
        <f xml:space="preserve"> IF( InpS!V90, InpS!V90, U178 * ( 1 + V$6) )</f>
        <v>0</v>
      </c>
      <c r="W178" s="83">
        <f xml:space="preserve"> IF( InpS!W90, InpS!W90, V178 * ( 1 + W$6) )</f>
        <v>0</v>
      </c>
      <c r="X178" s="83">
        <f xml:space="preserve"> IF( InpS!X90, InpS!X90, W178 * ( 1 + X$6) )</f>
        <v>0</v>
      </c>
      <c r="Y178" s="83">
        <f xml:space="preserve"> IF( InpS!Y90, InpS!Y90, X178 * ( 1 + Y$6) )</f>
        <v>0</v>
      </c>
      <c r="Z178" s="83">
        <f xml:space="preserve"> IF( InpS!Z90, InpS!Z90, Y178 * ( 1 + Z$6) )</f>
        <v>0</v>
      </c>
      <c r="AA178" s="83">
        <f xml:space="preserve"> IF( InpS!AA90, InpS!AA90, Z178 * ( 1 + AA$6) )</f>
        <v>0</v>
      </c>
      <c r="AB178" s="83">
        <f xml:space="preserve"> IF( InpS!AB90, InpS!AB90, AA178 * ( 1 + AB$6) )</f>
        <v>0</v>
      </c>
      <c r="AC178" s="83">
        <f xml:space="preserve"> IF( InpS!AC90, InpS!AC90, AB178 * ( 1 + AC$6) )</f>
        <v>0</v>
      </c>
      <c r="AD178" s="83">
        <f xml:space="preserve"> IF( InpS!AD90, InpS!AD90, AC178 * ( 1 + AD$6) )</f>
        <v>0</v>
      </c>
      <c r="AE178" s="83">
        <f xml:space="preserve"> IF( InpS!AE90, InpS!AE90, AD178 * ( 1 + AE$6) )</f>
        <v>0</v>
      </c>
      <c r="AF178" s="83">
        <f xml:space="preserve"> IF( InpS!AF90, InpS!AF90, AE178 * ( 1 + AF$6) )</f>
        <v>0</v>
      </c>
      <c r="AG178" s="83">
        <f xml:space="preserve"> IF( InpS!AG90, InpS!AG90, AF178 * ( 1 + AG$6) )</f>
        <v>0</v>
      </c>
      <c r="AH178" s="83">
        <f xml:space="preserve"> IF( InpS!AH90, InpS!AH90, AG178 * ( 1 + AH$6) )</f>
        <v>0</v>
      </c>
      <c r="AI178" s="83">
        <f xml:space="preserve"> IF( InpS!AI90, InpS!AI90, AH178 * ( 1 + AI$6) )</f>
        <v>0</v>
      </c>
      <c r="AJ178" s="83">
        <f xml:space="preserve"> IF( InpS!AJ90, InpS!AJ90, AI178 * ( 1 + AJ$6) )</f>
        <v>0</v>
      </c>
      <c r="AK178" s="83">
        <f xml:space="preserve"> IF( InpS!AK90, InpS!AK90, AJ178 * ( 1 + AK$6) )</f>
        <v>0</v>
      </c>
      <c r="AL178" s="83">
        <f xml:space="preserve"> IF( InpS!AL90, InpS!AL90, AK178 * ( 1 + AL$6) )</f>
        <v>0</v>
      </c>
      <c r="AM178" s="83">
        <f xml:space="preserve"> IF( InpS!AM90, InpS!AM90, AL178 * ( 1 + AM$6) )</f>
        <v>0</v>
      </c>
      <c r="AN178" s="83">
        <f xml:space="preserve"> IF( InpS!AN90, InpS!AN90, AM178 * ( 1 + AN$6) )</f>
        <v>0</v>
      </c>
      <c r="AO178" s="83">
        <f xml:space="preserve"> IF( InpS!AO90, InpS!AO90, AN178 * ( 1 + AO$6) )</f>
        <v>0</v>
      </c>
      <c r="AP178" s="83">
        <f xml:space="preserve"> IF( InpS!AP90, InpS!AP90, AO178 * ( 1 + AP$6) )</f>
        <v>0</v>
      </c>
      <c r="AQ178" s="83">
        <f xml:space="preserve"> IF( InpS!AQ90, InpS!AQ90, AP178 * ( 1 + AQ$6) )</f>
        <v>0</v>
      </c>
      <c r="AR178" s="83">
        <f xml:space="preserve"> IF( InpS!AR90, InpS!AR90, AQ178 * ( 1 + AR$6) )</f>
        <v>0</v>
      </c>
      <c r="AS178" s="83">
        <f xml:space="preserve"> IF( InpS!AS90, InpS!AS90, AR178 * ( 1 + AS$6) )</f>
        <v>0</v>
      </c>
      <c r="AT178" s="83">
        <f xml:space="preserve"> IF( InpS!AT90, InpS!AT90, AS178 * ( 1 + AT$6) )</f>
        <v>0</v>
      </c>
      <c r="AU178" s="83">
        <f xml:space="preserve"> IF( InpS!AU90, InpS!AU90, AT178 * ( 1 + AU$6) )</f>
        <v>0</v>
      </c>
      <c r="AV178" s="83">
        <f xml:space="preserve"> IF( InpS!AV90, InpS!AV90, AU178 * ( 1 + AV$6) )</f>
        <v>0</v>
      </c>
      <c r="AW178" s="83">
        <f xml:space="preserve"> IF( InpS!AW90, InpS!AW90, AV178 * ( 1 + AW$6) )</f>
        <v>0</v>
      </c>
      <c r="AX178" s="83">
        <f xml:space="preserve"> IF( InpS!AX90, InpS!AX90, AW178 * ( 1 + AX$6) )</f>
        <v>0</v>
      </c>
      <c r="AY178" s="83">
        <f xml:space="preserve"> IF( InpS!AY90, InpS!AY90, AX178 * ( 1 + AY$6) )</f>
        <v>0</v>
      </c>
      <c r="AZ178" s="83">
        <f xml:space="preserve"> IF( InpS!AZ90, InpS!AZ90, AY178 * ( 1 + AZ$6) )</f>
        <v>0</v>
      </c>
      <c r="BA178" s="83">
        <f xml:space="preserve"> IF( InpS!BA90, InpS!BA90, AZ178 * ( 1 + BA$6) )</f>
        <v>0</v>
      </c>
      <c r="BB178" s="83">
        <f xml:space="preserve"> IF( InpS!BB90, InpS!BB90, BA178 * ( 1 + BB$6) )</f>
        <v>0</v>
      </c>
      <c r="BC178" s="83">
        <f xml:space="preserve"> IF( InpS!BC90, InpS!BC90, BB178 * ( 1 + BC$6) )</f>
        <v>0</v>
      </c>
      <c r="BD178" s="83">
        <f xml:space="preserve"> IF( InpS!BD90, InpS!BD90, BC178 * ( 1 + BD$6) )</f>
        <v>0</v>
      </c>
      <c r="BE178" s="83">
        <f xml:space="preserve"> IF( InpS!BE90, InpS!BE90, BD178 * ( 1 + BE$6) )</f>
        <v>0</v>
      </c>
      <c r="BF178" s="83">
        <f xml:space="preserve"> IF( InpS!BF90, InpS!BF90, BE178 * ( 1 + BF$6) )</f>
        <v>0</v>
      </c>
      <c r="BG178" s="83">
        <f xml:space="preserve"> IF( InpS!BG90, InpS!BG90, BF178 * ( 1 + BG$6) )</f>
        <v>0</v>
      </c>
      <c r="BH178" s="83">
        <f xml:space="preserve"> IF( InpS!BH90, InpS!BH90, BG178 * ( 1 + BH$6) )</f>
        <v>0</v>
      </c>
      <c r="BI178" s="83">
        <f xml:space="preserve"> IF( InpS!BI90, InpS!BI90, BH178 * ( 1 + BI$6) )</f>
        <v>0</v>
      </c>
      <c r="BJ178" s="83">
        <f xml:space="preserve"> IF( InpS!BJ90, InpS!BJ90, BI178 * ( 1 + BJ$6) )</f>
        <v>0</v>
      </c>
      <c r="BK178" s="83">
        <f xml:space="preserve"> IF( InpS!BK90, InpS!BK90, BJ178 * ( 1 + BK$6) )</f>
        <v>0</v>
      </c>
      <c r="BL178" s="83">
        <f xml:space="preserve"> IF( InpS!BL90, InpS!BL90, BK178 * ( 1 + BL$6) )</f>
        <v>0</v>
      </c>
      <c r="BM178" s="83">
        <f xml:space="preserve"> IF( InpS!BM90, InpS!BM90, BL178 * ( 1 + BM$6) )</f>
        <v>0</v>
      </c>
      <c r="BN178" s="83">
        <f xml:space="preserve"> IF( InpS!BN90, InpS!BN90, BM178 * ( 1 + BN$6) )</f>
        <v>0</v>
      </c>
      <c r="BO178" s="83">
        <f xml:space="preserve"> IF( InpS!BO90, InpS!BO90, BN178 * ( 1 + BO$6) )</f>
        <v>0</v>
      </c>
      <c r="BP178" s="83">
        <f xml:space="preserve"> IF( InpS!BP90, InpS!BP90, BO178 * ( 1 + BP$6) )</f>
        <v>0</v>
      </c>
      <c r="BQ178" s="83">
        <f xml:space="preserve"> IF( InpS!BQ90, InpS!BQ90, BP178 * ( 1 + BQ$6) )</f>
        <v>0</v>
      </c>
      <c r="BR178" s="83">
        <f xml:space="preserve"> IF( InpS!BR90, InpS!BR90, BQ178 * ( 1 + BR$6) )</f>
        <v>0</v>
      </c>
      <c r="BS178" s="83">
        <f xml:space="preserve"> IF( InpS!BS90, InpS!BS90, BR178 * ( 1 + BS$6) )</f>
        <v>0</v>
      </c>
      <c r="BT178" s="83">
        <f xml:space="preserve"> IF( InpS!BT90, InpS!BT90, BS178 * ( 1 + BT$6) )</f>
        <v>0</v>
      </c>
      <c r="BU178" s="83">
        <f xml:space="preserve"> IF( InpS!BU90, InpS!BU90, BT178 * ( 1 + BU$6) )</f>
        <v>0</v>
      </c>
      <c r="BV178" s="83">
        <f xml:space="preserve"> IF( InpS!BV90, InpS!BV90, BU178 * ( 1 + BV$6) )</f>
        <v>0</v>
      </c>
      <c r="BW178" s="83">
        <f xml:space="preserve"> IF( InpS!BW90, InpS!BW90, BV178 * ( 1 + BW$6) )</f>
        <v>0</v>
      </c>
      <c r="BX178" s="83">
        <f xml:space="preserve"> IF( InpS!BX90, InpS!BX90, BW178 * ( 1 + BX$6) )</f>
        <v>0</v>
      </c>
      <c r="BY178" s="83">
        <f xml:space="preserve"> IF( InpS!BY90, InpS!BY90, BX178 * ( 1 + BY$6) )</f>
        <v>0</v>
      </c>
      <c r="BZ178" s="83">
        <f xml:space="preserve"> IF( InpS!BZ90, InpS!BZ90, BY178 * ( 1 + BZ$6) )</f>
        <v>0</v>
      </c>
      <c r="CA178" s="83">
        <f xml:space="preserve"> IF( InpS!CA90, InpS!CA90, BZ178 * ( 1 + CA$6) )</f>
        <v>0</v>
      </c>
      <c r="CB178" s="83">
        <f xml:space="preserve"> IF( InpS!CB90, InpS!CB90, CA178 * ( 1 + CB$6) )</f>
        <v>0</v>
      </c>
      <c r="CC178" s="83">
        <f xml:space="preserve"> IF( InpS!CC90, InpS!CC90, CB178 * ( 1 + CC$6) )</f>
        <v>0</v>
      </c>
      <c r="CD178" s="83">
        <f xml:space="preserve"> IF( InpS!CD90, InpS!CD90, CC178 * ( 1 + CD$6) )</f>
        <v>0</v>
      </c>
      <c r="CE178" s="83">
        <f xml:space="preserve"> IF( InpS!CE90, InpS!CE90, CD178 * ( 1 + CE$6) )</f>
        <v>0</v>
      </c>
      <c r="CF178" s="83">
        <f xml:space="preserve"> IF( InpS!CF90, InpS!CF90, CE178 * ( 1 + CF$6) )</f>
        <v>0</v>
      </c>
      <c r="CG178" s="83">
        <f xml:space="preserve"> IF( InpS!CG90, InpS!CG90, CF178 * ( 1 + CG$6) )</f>
        <v>0</v>
      </c>
      <c r="CH178" s="83">
        <f xml:space="preserve"> IF( InpS!CH90, InpS!CH90, CG178 * ( 1 + CH$6) )</f>
        <v>0</v>
      </c>
      <c r="CI178" s="83">
        <f xml:space="preserve"> IF( InpS!CI90, InpS!CI90, CH178 * ( 1 + CI$6) )</f>
        <v>0</v>
      </c>
      <c r="CJ178" s="83">
        <f xml:space="preserve"> IF( InpS!CJ90, InpS!CJ90, CI178 * ( 1 + CJ$6) )</f>
        <v>0</v>
      </c>
      <c r="CK178" s="83">
        <f xml:space="preserve"> IF( InpS!CK90, InpS!CK90, CJ178 * ( 1 + CK$6) )</f>
        <v>0</v>
      </c>
      <c r="CL178" s="83">
        <f xml:space="preserve"> IF( InpS!CL90, InpS!CL90, CK178 * ( 1 + CL$6) )</f>
        <v>0</v>
      </c>
      <c r="CM178" s="83">
        <f xml:space="preserve"> IF( InpS!CM90, InpS!CM90, CL178 * ( 1 + CM$6) )</f>
        <v>0</v>
      </c>
      <c r="CN178" s="83">
        <f xml:space="preserve"> IF( InpS!CN90, InpS!CN90, CM178 * ( 1 + CN$6) )</f>
        <v>0</v>
      </c>
      <c r="CO178" s="83">
        <f xml:space="preserve"> IF( InpS!CO90, InpS!CO90, CN178 * ( 1 + CO$6) )</f>
        <v>0</v>
      </c>
    </row>
    <row r="179" spans="1:93" outlineLevel="2" x14ac:dyDescent="0.2">
      <c r="B179" s="61"/>
      <c r="D179" s="39"/>
      <c r="E179" s="18" t="str">
        <f xml:space="preserve"> InpS!E91</f>
        <v>Fixed charge: Measured Surface Water Drainage standard</v>
      </c>
      <c r="G179" s="95">
        <f xml:space="preserve"> $G$176</f>
        <v>0</v>
      </c>
      <c r="H179" s="80" t="str">
        <f xml:space="preserve"> InpS!H91</f>
        <v>£</v>
      </c>
      <c r="I179" s="78"/>
      <c r="K179" s="83">
        <f xml:space="preserve"> IF( InpS!K91, InpS!K91, J179 * ( 1 + K$6) )</f>
        <v>0</v>
      </c>
      <c r="L179" s="83">
        <f xml:space="preserve"> IF( InpS!L91, InpS!L91, K179 * ( 1 + L$6) )</f>
        <v>0</v>
      </c>
      <c r="M179" s="83">
        <f xml:space="preserve"> IF( InpS!M91, InpS!M91, L179 * ( 1 + M$6) )</f>
        <v>0</v>
      </c>
      <c r="N179" s="83">
        <f xml:space="preserve"> IF( InpS!N91, InpS!N91, M179 * ( 1 + N$6) )</f>
        <v>0</v>
      </c>
      <c r="O179" s="83">
        <f xml:space="preserve"> IF( InpS!O91, InpS!O91, N179 * ( 1 + O$6) )</f>
        <v>0</v>
      </c>
      <c r="P179" s="83">
        <f xml:space="preserve"> IF( InpS!P91, InpS!P91, O179 * ( 1 + P$6) )</f>
        <v>0</v>
      </c>
      <c r="Q179" s="83">
        <f xml:space="preserve"> IF( InpS!Q91, InpS!Q91, P179 * ( 1 + Q$6) )</f>
        <v>0</v>
      </c>
      <c r="R179" s="83">
        <f xml:space="preserve"> IF( InpS!R91, InpS!R91, Q179 * ( 1 + R$6) )</f>
        <v>0</v>
      </c>
      <c r="S179" s="83">
        <f xml:space="preserve"> IF( InpS!S91, InpS!S91, R179 * ( 1 + S$6) )</f>
        <v>0</v>
      </c>
      <c r="T179" s="83">
        <f xml:space="preserve"> IF( InpS!T91, InpS!T91, S179 * ( 1 + T$6) )</f>
        <v>0</v>
      </c>
      <c r="U179" s="83">
        <f xml:space="preserve"> IF( InpS!U91, InpS!U91, T179 * ( 1 + U$6) )</f>
        <v>0</v>
      </c>
      <c r="V179" s="83">
        <f xml:space="preserve"> IF( InpS!V91, InpS!V91, U179 * ( 1 + V$6) )</f>
        <v>0</v>
      </c>
      <c r="W179" s="83">
        <f xml:space="preserve"> IF( InpS!W91, InpS!W91, V179 * ( 1 + W$6) )</f>
        <v>0</v>
      </c>
      <c r="X179" s="83">
        <f xml:space="preserve"> IF( InpS!X91, InpS!X91, W179 * ( 1 + X$6) )</f>
        <v>0</v>
      </c>
      <c r="Y179" s="83">
        <f xml:space="preserve"> IF( InpS!Y91, InpS!Y91, X179 * ( 1 + Y$6) )</f>
        <v>0</v>
      </c>
      <c r="Z179" s="83">
        <f xml:space="preserve"> IF( InpS!Z91, InpS!Z91, Y179 * ( 1 + Z$6) )</f>
        <v>0</v>
      </c>
      <c r="AA179" s="83">
        <f xml:space="preserve"> IF( InpS!AA91, InpS!AA91, Z179 * ( 1 + AA$6) )</f>
        <v>0</v>
      </c>
      <c r="AB179" s="83">
        <f xml:space="preserve"> IF( InpS!AB91, InpS!AB91, AA179 * ( 1 + AB$6) )</f>
        <v>0</v>
      </c>
      <c r="AC179" s="83">
        <f xml:space="preserve"> IF( InpS!AC91, InpS!AC91, AB179 * ( 1 + AC$6) )</f>
        <v>0</v>
      </c>
      <c r="AD179" s="83">
        <f xml:space="preserve"> IF( InpS!AD91, InpS!AD91, AC179 * ( 1 + AD$6) )</f>
        <v>0</v>
      </c>
      <c r="AE179" s="83">
        <f xml:space="preserve"> IF( InpS!AE91, InpS!AE91, AD179 * ( 1 + AE$6) )</f>
        <v>0</v>
      </c>
      <c r="AF179" s="83">
        <f xml:space="preserve"> IF( InpS!AF91, InpS!AF91, AE179 * ( 1 + AF$6) )</f>
        <v>0</v>
      </c>
      <c r="AG179" s="83">
        <f xml:space="preserve"> IF( InpS!AG91, InpS!AG91, AF179 * ( 1 + AG$6) )</f>
        <v>0</v>
      </c>
      <c r="AH179" s="83">
        <f xml:space="preserve"> IF( InpS!AH91, InpS!AH91, AG179 * ( 1 + AH$6) )</f>
        <v>0</v>
      </c>
      <c r="AI179" s="83">
        <f xml:space="preserve"> IF( InpS!AI91, InpS!AI91, AH179 * ( 1 + AI$6) )</f>
        <v>0</v>
      </c>
      <c r="AJ179" s="83">
        <f xml:space="preserve"> IF( InpS!AJ91, InpS!AJ91, AI179 * ( 1 + AJ$6) )</f>
        <v>0</v>
      </c>
      <c r="AK179" s="83">
        <f xml:space="preserve"> IF( InpS!AK91, InpS!AK91, AJ179 * ( 1 + AK$6) )</f>
        <v>0</v>
      </c>
      <c r="AL179" s="83">
        <f xml:space="preserve"> IF( InpS!AL91, InpS!AL91, AK179 * ( 1 + AL$6) )</f>
        <v>0</v>
      </c>
      <c r="AM179" s="83">
        <f xml:space="preserve"> IF( InpS!AM91, InpS!AM91, AL179 * ( 1 + AM$6) )</f>
        <v>0</v>
      </c>
      <c r="AN179" s="83">
        <f xml:space="preserve"> IF( InpS!AN91, InpS!AN91, AM179 * ( 1 + AN$6) )</f>
        <v>0</v>
      </c>
      <c r="AO179" s="83">
        <f xml:space="preserve"> IF( InpS!AO91, InpS!AO91, AN179 * ( 1 + AO$6) )</f>
        <v>0</v>
      </c>
      <c r="AP179" s="83">
        <f xml:space="preserve"> IF( InpS!AP91, InpS!AP91, AO179 * ( 1 + AP$6) )</f>
        <v>0</v>
      </c>
      <c r="AQ179" s="83">
        <f xml:space="preserve"> IF( InpS!AQ91, InpS!AQ91, AP179 * ( 1 + AQ$6) )</f>
        <v>0</v>
      </c>
      <c r="AR179" s="83">
        <f xml:space="preserve"> IF( InpS!AR91, InpS!AR91, AQ179 * ( 1 + AR$6) )</f>
        <v>0</v>
      </c>
      <c r="AS179" s="83">
        <f xml:space="preserve"> IF( InpS!AS91, InpS!AS91, AR179 * ( 1 + AS$6) )</f>
        <v>0</v>
      </c>
      <c r="AT179" s="83">
        <f xml:space="preserve"> IF( InpS!AT91, InpS!AT91, AS179 * ( 1 + AT$6) )</f>
        <v>0</v>
      </c>
      <c r="AU179" s="83">
        <f xml:space="preserve"> IF( InpS!AU91, InpS!AU91, AT179 * ( 1 + AU$6) )</f>
        <v>0</v>
      </c>
      <c r="AV179" s="83">
        <f xml:space="preserve"> IF( InpS!AV91, InpS!AV91, AU179 * ( 1 + AV$6) )</f>
        <v>0</v>
      </c>
      <c r="AW179" s="83">
        <f xml:space="preserve"> IF( InpS!AW91, InpS!AW91, AV179 * ( 1 + AW$6) )</f>
        <v>0</v>
      </c>
      <c r="AX179" s="83">
        <f xml:space="preserve"> IF( InpS!AX91, InpS!AX91, AW179 * ( 1 + AX$6) )</f>
        <v>0</v>
      </c>
      <c r="AY179" s="83">
        <f xml:space="preserve"> IF( InpS!AY91, InpS!AY91, AX179 * ( 1 + AY$6) )</f>
        <v>0</v>
      </c>
      <c r="AZ179" s="83">
        <f xml:space="preserve"> IF( InpS!AZ91, InpS!AZ91, AY179 * ( 1 + AZ$6) )</f>
        <v>0</v>
      </c>
      <c r="BA179" s="83">
        <f xml:space="preserve"> IF( InpS!BA91, InpS!BA91, AZ179 * ( 1 + BA$6) )</f>
        <v>0</v>
      </c>
      <c r="BB179" s="83">
        <f xml:space="preserve"> IF( InpS!BB91, InpS!BB91, BA179 * ( 1 + BB$6) )</f>
        <v>0</v>
      </c>
      <c r="BC179" s="83">
        <f xml:space="preserve"> IF( InpS!BC91, InpS!BC91, BB179 * ( 1 + BC$6) )</f>
        <v>0</v>
      </c>
      <c r="BD179" s="83">
        <f xml:space="preserve"> IF( InpS!BD91, InpS!BD91, BC179 * ( 1 + BD$6) )</f>
        <v>0</v>
      </c>
      <c r="BE179" s="83">
        <f xml:space="preserve"> IF( InpS!BE91, InpS!BE91, BD179 * ( 1 + BE$6) )</f>
        <v>0</v>
      </c>
      <c r="BF179" s="83">
        <f xml:space="preserve"> IF( InpS!BF91, InpS!BF91, BE179 * ( 1 + BF$6) )</f>
        <v>0</v>
      </c>
      <c r="BG179" s="83">
        <f xml:space="preserve"> IF( InpS!BG91, InpS!BG91, BF179 * ( 1 + BG$6) )</f>
        <v>0</v>
      </c>
      <c r="BH179" s="83">
        <f xml:space="preserve"> IF( InpS!BH91, InpS!BH91, BG179 * ( 1 + BH$6) )</f>
        <v>0</v>
      </c>
      <c r="BI179" s="83">
        <f xml:space="preserve"> IF( InpS!BI91, InpS!BI91, BH179 * ( 1 + BI$6) )</f>
        <v>0</v>
      </c>
      <c r="BJ179" s="83">
        <f xml:space="preserve"> IF( InpS!BJ91, InpS!BJ91, BI179 * ( 1 + BJ$6) )</f>
        <v>0</v>
      </c>
      <c r="BK179" s="83">
        <f xml:space="preserve"> IF( InpS!BK91, InpS!BK91, BJ179 * ( 1 + BK$6) )</f>
        <v>0</v>
      </c>
      <c r="BL179" s="83">
        <f xml:space="preserve"> IF( InpS!BL91, InpS!BL91, BK179 * ( 1 + BL$6) )</f>
        <v>0</v>
      </c>
      <c r="BM179" s="83">
        <f xml:space="preserve"> IF( InpS!BM91, InpS!BM91, BL179 * ( 1 + BM$6) )</f>
        <v>0</v>
      </c>
      <c r="BN179" s="83">
        <f xml:space="preserve"> IF( InpS!BN91, InpS!BN91, BM179 * ( 1 + BN$6) )</f>
        <v>0</v>
      </c>
      <c r="BO179" s="83">
        <f xml:space="preserve"> IF( InpS!BO91, InpS!BO91, BN179 * ( 1 + BO$6) )</f>
        <v>0</v>
      </c>
      <c r="BP179" s="83">
        <f xml:space="preserve"> IF( InpS!BP91, InpS!BP91, BO179 * ( 1 + BP$6) )</f>
        <v>0</v>
      </c>
      <c r="BQ179" s="83">
        <f xml:space="preserve"> IF( InpS!BQ91, InpS!BQ91, BP179 * ( 1 + BQ$6) )</f>
        <v>0</v>
      </c>
      <c r="BR179" s="83">
        <f xml:space="preserve"> IF( InpS!BR91, InpS!BR91, BQ179 * ( 1 + BR$6) )</f>
        <v>0</v>
      </c>
      <c r="BS179" s="83">
        <f xml:space="preserve"> IF( InpS!BS91, InpS!BS91, BR179 * ( 1 + BS$6) )</f>
        <v>0</v>
      </c>
      <c r="BT179" s="83">
        <f xml:space="preserve"> IF( InpS!BT91, InpS!BT91, BS179 * ( 1 + BT$6) )</f>
        <v>0</v>
      </c>
      <c r="BU179" s="83">
        <f xml:space="preserve"> IF( InpS!BU91, InpS!BU91, BT179 * ( 1 + BU$6) )</f>
        <v>0</v>
      </c>
      <c r="BV179" s="83">
        <f xml:space="preserve"> IF( InpS!BV91, InpS!BV91, BU179 * ( 1 + BV$6) )</f>
        <v>0</v>
      </c>
      <c r="BW179" s="83">
        <f xml:space="preserve"> IF( InpS!BW91, InpS!BW91, BV179 * ( 1 + BW$6) )</f>
        <v>0</v>
      </c>
      <c r="BX179" s="83">
        <f xml:space="preserve"> IF( InpS!BX91, InpS!BX91, BW179 * ( 1 + BX$6) )</f>
        <v>0</v>
      </c>
      <c r="BY179" s="83">
        <f xml:space="preserve"> IF( InpS!BY91, InpS!BY91, BX179 * ( 1 + BY$6) )</f>
        <v>0</v>
      </c>
      <c r="BZ179" s="83">
        <f xml:space="preserve"> IF( InpS!BZ91, InpS!BZ91, BY179 * ( 1 + BZ$6) )</f>
        <v>0</v>
      </c>
      <c r="CA179" s="83">
        <f xml:space="preserve"> IF( InpS!CA91, InpS!CA91, BZ179 * ( 1 + CA$6) )</f>
        <v>0</v>
      </c>
      <c r="CB179" s="83">
        <f xml:space="preserve"> IF( InpS!CB91, InpS!CB91, CA179 * ( 1 + CB$6) )</f>
        <v>0</v>
      </c>
      <c r="CC179" s="83">
        <f xml:space="preserve"> IF( InpS!CC91, InpS!CC91, CB179 * ( 1 + CC$6) )</f>
        <v>0</v>
      </c>
      <c r="CD179" s="83">
        <f xml:space="preserve"> IF( InpS!CD91, InpS!CD91, CC179 * ( 1 + CD$6) )</f>
        <v>0</v>
      </c>
      <c r="CE179" s="83">
        <f xml:space="preserve"> IF( InpS!CE91, InpS!CE91, CD179 * ( 1 + CE$6) )</f>
        <v>0</v>
      </c>
      <c r="CF179" s="83">
        <f xml:space="preserve"> IF( InpS!CF91, InpS!CF91, CE179 * ( 1 + CF$6) )</f>
        <v>0</v>
      </c>
      <c r="CG179" s="83">
        <f xml:space="preserve"> IF( InpS!CG91, InpS!CG91, CF179 * ( 1 + CG$6) )</f>
        <v>0</v>
      </c>
      <c r="CH179" s="83">
        <f xml:space="preserve"> IF( InpS!CH91, InpS!CH91, CG179 * ( 1 + CH$6) )</f>
        <v>0</v>
      </c>
      <c r="CI179" s="83">
        <f xml:space="preserve"> IF( InpS!CI91, InpS!CI91, CH179 * ( 1 + CI$6) )</f>
        <v>0</v>
      </c>
      <c r="CJ179" s="83">
        <f xml:space="preserve"> IF( InpS!CJ91, InpS!CJ91, CI179 * ( 1 + CJ$6) )</f>
        <v>0</v>
      </c>
      <c r="CK179" s="83">
        <f xml:space="preserve"> IF( InpS!CK91, InpS!CK91, CJ179 * ( 1 + CK$6) )</f>
        <v>0</v>
      </c>
      <c r="CL179" s="83">
        <f xml:space="preserve"> IF( InpS!CL91, InpS!CL91, CK179 * ( 1 + CL$6) )</f>
        <v>0</v>
      </c>
      <c r="CM179" s="83">
        <f xml:space="preserve"> IF( InpS!CM91, InpS!CM91, CL179 * ( 1 + CM$6) )</f>
        <v>0</v>
      </c>
      <c r="CN179" s="83">
        <f xml:space="preserve"> IF( InpS!CN91, InpS!CN91, CM179 * ( 1 + CN$6) )</f>
        <v>0</v>
      </c>
      <c r="CO179" s="83">
        <f xml:space="preserve"> IF( InpS!CO91, InpS!CO91, CN179 * ( 1 + CO$6) )</f>
        <v>0</v>
      </c>
    </row>
    <row r="180" spans="1:93" s="82" customFormat="1" outlineLevel="2" x14ac:dyDescent="0.2">
      <c r="A180" s="102"/>
      <c r="B180" s="103"/>
      <c r="D180" s="44"/>
      <c r="E180" s="45"/>
      <c r="G180" s="86"/>
      <c r="H180" s="239"/>
      <c r="I180" s="90"/>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c r="CC180" s="243"/>
      <c r="CD180" s="243"/>
      <c r="CE180" s="243"/>
      <c r="CF180" s="243"/>
      <c r="CG180" s="243"/>
      <c r="CH180" s="243"/>
      <c r="CI180" s="243"/>
      <c r="CJ180" s="243"/>
      <c r="CK180" s="243"/>
      <c r="CL180" s="243"/>
      <c r="CM180" s="243"/>
      <c r="CN180" s="243"/>
      <c r="CO180" s="243"/>
    </row>
    <row r="181" spans="1:93" outlineLevel="2" x14ac:dyDescent="0.2">
      <c r="B181" s="61"/>
      <c r="D181" s="39"/>
      <c r="E181" s="18" t="str">
        <f xml:space="preserve"> InpS!E92</f>
        <v>Waste: standard volumetric rate</v>
      </c>
      <c r="G181" s="19">
        <f xml:space="preserve"> UserInput!$G$61</f>
        <v>0</v>
      </c>
      <c r="H181" s="80" t="str">
        <f xml:space="preserve"> InpS!H92</f>
        <v>£/m3</v>
      </c>
      <c r="I181" s="78"/>
      <c r="K181" s="110">
        <f xml:space="preserve"> IF( InpS!K92, InpS!K92, J181 * ( 1 + K$6) )</f>
        <v>0.97950000000000004</v>
      </c>
      <c r="L181" s="110">
        <f xml:space="preserve"> IF( InpS!L92, InpS!L92, K181 * ( 1 + L$6) )</f>
        <v>1.0023</v>
      </c>
      <c r="M181" s="110">
        <f xml:space="preserve"> IF( InpS!M92, InpS!M92, L181 * ( 1 + M$6) )</f>
        <v>1.1185</v>
      </c>
      <c r="N181" s="110">
        <f xml:space="preserve"> IF( InpS!N92, InpS!N92, M181 * ( 1 + N$6) )</f>
        <v>1.2248999999999999</v>
      </c>
      <c r="O181" s="110">
        <f xml:space="preserve"> IF( InpS!O92, InpS!O92, N181 * ( 1 + O$6) )</f>
        <v>1.3474999999999999</v>
      </c>
      <c r="P181" s="110">
        <f xml:space="preserve"> IF( InpS!P92, InpS!P92, O181 * ( 1 + P$6) )</f>
        <v>1.3239000000000001</v>
      </c>
      <c r="Q181" s="110">
        <f xml:space="preserve"> IF( InpS!Q92, InpS!Q92, P181 * ( 1 + Q$6) )</f>
        <v>1.3896999999999999</v>
      </c>
      <c r="R181" s="110">
        <f xml:space="preserve"> IF( InpS!R92, InpS!R92, Q181 * ( 1 + R$6) )</f>
        <v>1.476</v>
      </c>
      <c r="S181" s="110">
        <f xml:space="preserve"> IF( InpS!S92, InpS!S92, R181 * ( 1 + S$6) )</f>
        <v>1.5597000000000001</v>
      </c>
      <c r="T181" s="110">
        <f xml:space="preserve"> IF( InpS!T92, InpS!T92, S181 * ( 1 + T$6) )</f>
        <v>1.5908890169580887</v>
      </c>
      <c r="U181" s="110">
        <f xml:space="preserve"> IF( InpS!U92, InpS!U92, T181 * ( 1 + U$6) )</f>
        <v>1.622701714610421</v>
      </c>
      <c r="V181" s="110">
        <f xml:space="preserve"> IF( InpS!V92, InpS!V92, U181 * ( 1 + V$6) )</f>
        <v>1.6551505645783018</v>
      </c>
      <c r="W181" s="110">
        <f xml:space="preserve"> IF( InpS!W92, InpS!W92, V181 * ( 1 + W$6) )</f>
        <v>1.6882482878756169</v>
      </c>
      <c r="X181" s="110">
        <f xml:space="preserve"> IF( InpS!X92, InpS!X92, W181 * ( 1 + X$6) )</f>
        <v>1.7220078598958879</v>
      </c>
      <c r="Y181" s="110">
        <f xml:space="preserve"> IF( InpS!Y92, InpS!Y92, X181 * ( 1 + Y$6) )</f>
        <v>1.7564425154990517</v>
      </c>
      <c r="Z181" s="110">
        <f xml:space="preserve"> IF( InpS!Z92, InpS!Z92, Y181 * ( 1 + Z$6) )</f>
        <v>1.7915657541999606</v>
      </c>
      <c r="AA181" s="110">
        <f xml:space="preserve"> IF( InpS!AA92, InpS!AA92, Z181 * ( 1 + AA$6) )</f>
        <v>1.8273913454606345</v>
      </c>
      <c r="AB181" s="110">
        <f xml:space="preserve"> IF( InpS!AB92, InpS!AB92, AA181 * ( 1 + AB$6) )</f>
        <v>1.8639333340883424</v>
      </c>
      <c r="AC181" s="110">
        <f xml:space="preserve"> IF( InpS!AC92, InpS!AC92, AB181 * ( 1 + AC$6) )</f>
        <v>1.9012060457416269</v>
      </c>
      <c r="AD181" s="110">
        <f xml:space="preserve"> IF( InpS!AD92, InpS!AD92, AC181 * ( 1 + AD$6) )</f>
        <v>1.939224092546433</v>
      </c>
      <c r="AE181" s="110">
        <f xml:space="preserve"> IF( InpS!AE92, InpS!AE92, AD181 * ( 1 + AE$6) )</f>
        <v>1.9780023788245407</v>
      </c>
      <c r="AF181" s="110">
        <f xml:space="preserve"> IF( InpS!AF92, InpS!AF92, AE181 * ( 1 + AF$6) )</f>
        <v>2.017556106936548</v>
      </c>
      <c r="AG181" s="110">
        <f xml:space="preserve"> IF( InpS!AG92, InpS!AG92, AF181 * ( 1 + AG$6) )</f>
        <v>2.057900783241696</v>
      </c>
      <c r="AH181" s="110">
        <f xml:space="preserve"> IF( InpS!AH92, InpS!AH92, AG181 * ( 1 + AH$6) )</f>
        <v>2.0990522241768685</v>
      </c>
      <c r="AI181" s="110">
        <f xml:space="preserve"> IF( InpS!AI92, InpS!AI92, AH181 * ( 1 + AI$6) )</f>
        <v>2.1410265624571569</v>
      </c>
      <c r="AJ181" s="110">
        <f xml:space="preserve"> IF( InpS!AJ92, InpS!AJ92, AI181 * ( 1 + AJ$6) )</f>
        <v>2.1838402534004118</v>
      </c>
      <c r="AK181" s="110">
        <f xml:space="preserve"> IF( InpS!AK92, InpS!AK92, AJ181 * ( 1 + AK$6) )</f>
        <v>2.2275100813782678</v>
      </c>
      <c r="AL181" s="110">
        <f xml:space="preserve"> IF( InpS!AL92, InpS!AL92, AK181 * ( 1 + AL$6) )</f>
        <v>2.2720531663961685</v>
      </c>
      <c r="AM181" s="110">
        <f xml:space="preserve"> IF( InpS!AM92, InpS!AM92, AL181 * ( 1 + AM$6) )</f>
        <v>2.3174869708049708</v>
      </c>
      <c r="AN181" s="110">
        <f xml:space="preserve"> IF( InpS!AN92, InpS!AN92, AM181 * ( 1 + AN$6) )</f>
        <v>2.3638293061467581</v>
      </c>
      <c r="AO181" s="110">
        <f xml:space="preserve"> IF( InpS!AO92, InpS!AO92, AN181 * ( 1 + AO$6) )</f>
        <v>2.4110983401375501</v>
      </c>
      <c r="AP181" s="110">
        <f xml:space="preserve"> IF( InpS!AP92, InpS!AP92, AO181 * ( 1 + AP$6) )</f>
        <v>2.4593126037896429</v>
      </c>
      <c r="AQ181" s="110">
        <f xml:space="preserve"> IF( InpS!AQ92, InpS!AQ92, AP181 * ( 1 + AQ$6) )</f>
        <v>2.508490998676375</v>
      </c>
      <c r="AR181" s="110">
        <f xml:space="preserve"> IF( InpS!AR92, InpS!AR92, AQ181 * ( 1 + AR$6) )</f>
        <v>2.5586528043421635</v>
      </c>
      <c r="AS181" s="110">
        <f xml:space="preserve"> IF( InpS!AS92, InpS!AS92, AR181 * ( 1 + AS$6) )</f>
        <v>2.6098176858607172</v>
      </c>
      <c r="AT181" s="110">
        <f xml:space="preserve"> IF( InpS!AT92, InpS!AT92, AS181 * ( 1 + AT$6) )</f>
        <v>2.662005701544393</v>
      </c>
      <c r="AU181" s="110">
        <f xml:space="preserve"> IF( InpS!AU92, InpS!AU92, AT181 * ( 1 + AU$6) )</f>
        <v>2.7152373108077104</v>
      </c>
      <c r="AV181" s="110">
        <f xml:space="preserve"> IF( InpS!AV92, InpS!AV92, AU181 * ( 1 + AV$6) )</f>
        <v>2.7695333821881145</v>
      </c>
      <c r="AW181" s="110">
        <f xml:space="preserve"> IF( InpS!AW92, InpS!AW92, AV181 * ( 1 + AW$6) )</f>
        <v>2.8249152015271268</v>
      </c>
      <c r="AX181" s="110">
        <f xml:space="preserve"> IF( InpS!AX92, InpS!AX92, AW181 * ( 1 + AX$6) )</f>
        <v>2.8814044803150933</v>
      </c>
      <c r="AY181" s="110">
        <f xml:space="preserve"> IF( InpS!AY92, InpS!AY92, AX181 * ( 1 + AY$6) )</f>
        <v>2.9390233642028023</v>
      </c>
      <c r="AZ181" s="110">
        <f xml:space="preserve"> IF( InpS!AZ92, InpS!AZ92, AY181 * ( 1 + AZ$6) )</f>
        <v>2.9977944416833049</v>
      </c>
      <c r="BA181" s="110">
        <f xml:space="preserve"> IF( InpS!BA92, InpS!BA92, AZ181 * ( 1 + BA$6) )</f>
        <v>3.0577407529473457</v>
      </c>
      <c r="BB181" s="110">
        <f xml:space="preserve"> IF( InpS!BB92, InpS!BB92, BA181 * ( 1 + BB$6) )</f>
        <v>3.1188857989158736</v>
      </c>
      <c r="BC181" s="110">
        <f xml:space="preserve"> IF( InpS!BC92, InpS!BC92, BB181 * ( 1 + BC$6) )</f>
        <v>3.1812535504531749</v>
      </c>
      <c r="BD181" s="110">
        <f xml:space="preserve"> IF( InpS!BD92, InpS!BD92, BC181 * ( 1 + BD$6) )</f>
        <v>3.244868457764237</v>
      </c>
      <c r="BE181" s="110">
        <f xml:space="preserve"> IF( InpS!BE92, InpS!BE92, BD181 * ( 1 + BE$6) )</f>
        <v>3.3097554599800318</v>
      </c>
      <c r="BF181" s="110">
        <f xml:space="preserve"> IF( InpS!BF92, InpS!BF92, BE181 * ( 1 + BF$6) )</f>
        <v>3.3759399949344737</v>
      </c>
      <c r="BG181" s="110">
        <f xml:space="preserve"> IF( InpS!BG92, InpS!BG92, BF181 * ( 1 + BG$6) )</f>
        <v>3.4434480091368846</v>
      </c>
      <c r="BH181" s="110">
        <f xml:space="preserve"> IF( InpS!BH92, InpS!BH92, BG181 * ( 1 + BH$6) )</f>
        <v>3.5123059679438775</v>
      </c>
      <c r="BI181" s="110">
        <f xml:space="preserve"> IF( InpS!BI92, InpS!BI92, BH181 * ( 1 + BI$6) )</f>
        <v>3.5825408659346429</v>
      </c>
      <c r="BJ181" s="110">
        <f xml:space="preserve"> IF( InpS!BJ92, InpS!BJ92, BI181 * ( 1 + BJ$6) )</f>
        <v>3.6541802374937125</v>
      </c>
      <c r="BK181" s="110">
        <f xml:space="preserve"> IF( InpS!BK92, InpS!BK92, BJ181 * ( 1 + BK$6) )</f>
        <v>3.7272521676053385</v>
      </c>
      <c r="BL181" s="110">
        <f xml:space="preserve"> IF( InpS!BL92, InpS!BL92, BK181 * ( 1 + BL$6) )</f>
        <v>3.8017853028637312</v>
      </c>
      <c r="BM181" s="110">
        <f xml:space="preserve"> IF( InpS!BM92, InpS!BM92, BL181 * ( 1 + BM$6) )</f>
        <v>3.8778088627034624</v>
      </c>
      <c r="BN181" s="110">
        <f xml:space="preserve"> IF( InpS!BN92, InpS!BN92, BM181 * ( 1 + BN$6) )</f>
        <v>3.9553526508544428</v>
      </c>
      <c r="BO181" s="110">
        <f xml:space="preserve"> IF( InpS!BO92, InpS!BO92, BN181 * ( 1 + BO$6) )</f>
        <v>4.0344470670259627</v>
      </c>
      <c r="BP181" s="110">
        <f xml:space="preserve"> IF( InpS!BP92, InpS!BP92, BO181 * ( 1 + BP$6) )</f>
        <v>4.1151231188243749</v>
      </c>
      <c r="BQ181" s="110">
        <f xml:space="preserve"> IF( InpS!BQ92, InpS!BQ92, BP181 * ( 1 + BQ$6) )</f>
        <v>4.1974124339090935</v>
      </c>
      <c r="BR181" s="110">
        <f xml:space="preserve"> IF( InpS!BR92, InpS!BR92, BQ181 * ( 1 + BR$6) )</f>
        <v>4.2813472723916748</v>
      </c>
      <c r="BS181" s="110">
        <f xml:space="preserve"> IF( InpS!BS92, InpS!BS92, BR181 * ( 1 + BS$6) )</f>
        <v>4.3669605394828395</v>
      </c>
      <c r="BT181" s="110">
        <f xml:space="preserve"> IF( InpS!BT92, InpS!BT92, BS181 * ( 1 + BT$6) )</f>
        <v>4.4542857983923954</v>
      </c>
      <c r="BU181" s="110">
        <f xml:space="preserve"> IF( InpS!BU92, InpS!BU92, BT181 * ( 1 + BU$6) )</f>
        <v>4.5433572834871141</v>
      </c>
      <c r="BV181" s="110">
        <f xml:space="preserve"> IF( InpS!BV92, InpS!BV92, BU181 * ( 1 + BV$6) )</f>
        <v>4.6342099137117305</v>
      </c>
      <c r="BW181" s="110">
        <f xml:space="preserve"> IF( InpS!BW92, InpS!BW92, BV181 * ( 1 + BW$6) )</f>
        <v>4.7268793062783123</v>
      </c>
      <c r="BX181" s="110">
        <f xml:space="preserve"> IF( InpS!BX92, InpS!BX92, BW181 * ( 1 + BX$6) )</f>
        <v>4.8214017906293751</v>
      </c>
      <c r="BY181" s="110">
        <f xml:space="preserve"> IF( InpS!BY92, InpS!BY92, BX181 * ( 1 + BY$6) )</f>
        <v>4.917814422680217</v>
      </c>
      <c r="BZ181" s="110">
        <f xml:space="preserve"> IF( InpS!BZ92, InpS!BZ92, BY181 * ( 1 + BZ$6) )</f>
        <v>5.0161549993460541</v>
      </c>
      <c r="CA181" s="110">
        <f xml:space="preserve"> IF( InpS!CA92, InpS!CA92, BZ181 * ( 1 + CA$6) )</f>
        <v>5.1164620733596493</v>
      </c>
      <c r="CB181" s="110">
        <f xml:space="preserve"> IF( InpS!CB92, InpS!CB92, CA181 * ( 1 + CB$6) )</f>
        <v>5.2187749683852509</v>
      </c>
      <c r="CC181" s="110">
        <f xml:space="preserve"> IF( InpS!CC92, InpS!CC92, CB181 * ( 1 + CC$6) )</f>
        <v>5.3231337944347574</v>
      </c>
      <c r="CD181" s="110">
        <f xml:space="preserve"> IF( InpS!CD92, InpS!CD92, CC181 * ( 1 + CD$6) )</f>
        <v>5.4295794635921597</v>
      </c>
      <c r="CE181" s="110">
        <f xml:space="preserve"> IF( InpS!CE92, InpS!CE92, CD181 * ( 1 + CE$6) )</f>
        <v>5.5381537060524177</v>
      </c>
      <c r="CF181" s="110">
        <f xml:space="preserve"> IF( InpS!CF92, InpS!CF92, CE181 * ( 1 + CF$6) )</f>
        <v>5.6488990864810704</v>
      </c>
      <c r="CG181" s="110">
        <f xml:space="preserve"> IF( InpS!CG92, InpS!CG92, CF181 * ( 1 + CG$6) )</f>
        <v>5.7618590207009772</v>
      </c>
      <c r="CH181" s="110">
        <f xml:space="preserve"> IF( InpS!CH92, InpS!CH92, CG181 * ( 1 + CH$6) )</f>
        <v>5.8770777927127478</v>
      </c>
      <c r="CI181" s="110">
        <f xml:space="preserve"> IF( InpS!CI92, InpS!CI92, CH181 * ( 1 + CI$6) )</f>
        <v>5.9946005720555213</v>
      </c>
      <c r="CJ181" s="110">
        <f xml:space="preserve"> IF( InpS!CJ92, InpS!CJ92, CI181 * ( 1 + CJ$6) )</f>
        <v>6.1144734315149085</v>
      </c>
      <c r="CK181" s="110">
        <f xml:space="preserve"> IF( InpS!CK92, InpS!CK92, CJ181 * ( 1 + CK$6) )</f>
        <v>6.2367433651850375</v>
      </c>
      <c r="CL181" s="110">
        <f xml:space="preserve"> IF( InpS!CL92, InpS!CL92, CK181 * ( 1 + CL$6) )</f>
        <v>6.3614583068917776</v>
      </c>
      <c r="CM181" s="110">
        <f xml:space="preserve"> IF( InpS!CM92, InpS!CM92, CL181 * ( 1 + CM$6) )</f>
        <v>6.4886671489843728</v>
      </c>
      <c r="CN181" s="110">
        <f xml:space="preserve"> IF( InpS!CN92, InpS!CN92, CM181 * ( 1 + CN$6) )</f>
        <v>6.6184197615028477</v>
      </c>
      <c r="CO181" s="110">
        <f xml:space="preserve"> IF( InpS!CO92, InpS!CO92, CN181 * ( 1 + CO$6) )</f>
        <v>6.7507670117286995</v>
      </c>
    </row>
    <row r="182" spans="1:93" s="82" customFormat="1" outlineLevel="2" x14ac:dyDescent="0.2">
      <c r="A182" s="102"/>
      <c r="B182" s="103"/>
      <c r="D182" s="44"/>
      <c r="E182" s="45"/>
      <c r="G182" s="86"/>
      <c r="H182" s="239"/>
      <c r="I182" s="90"/>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c r="CC182" s="243"/>
      <c r="CD182" s="243"/>
      <c r="CE182" s="243"/>
      <c r="CF182" s="243"/>
      <c r="CG182" s="243"/>
      <c r="CH182" s="243"/>
      <c r="CI182" s="243"/>
      <c r="CJ182" s="243"/>
      <c r="CK182" s="243"/>
      <c r="CL182" s="243"/>
      <c r="CM182" s="243"/>
      <c r="CN182" s="243"/>
      <c r="CO182" s="243"/>
    </row>
    <row r="183" spans="1:93" outlineLevel="2" x14ac:dyDescent="0.2">
      <c r="B183" s="61"/>
      <c r="D183" s="39"/>
      <c r="E183" s="18" t="str">
        <f xml:space="preserve"> InpS!E94</f>
        <v>Waste: Intermediate volumetric rate</v>
      </c>
      <c r="G183" s="19">
        <f xml:space="preserve"> UserInput!$G$62</f>
        <v>0</v>
      </c>
      <c r="H183" s="80" t="str">
        <f xml:space="preserve"> InpS!H94</f>
        <v>£/m3</v>
      </c>
      <c r="I183" s="78"/>
      <c r="K183" s="110">
        <f xml:space="preserve"> IF( InpS!K94, InpS!K94, J183 * ( 1 + K$6) )</f>
        <v>0.97530000000000006</v>
      </c>
      <c r="L183" s="110">
        <f xml:space="preserve"> IF( InpS!L94, InpS!L94, K183 * ( 1 + L$6) )</f>
        <v>0.99770000000000003</v>
      </c>
      <c r="M183" s="110">
        <f xml:space="preserve"> IF( InpS!M94, InpS!M94, L183 * ( 1 + M$6) )</f>
        <v>1.1091</v>
      </c>
      <c r="N183" s="110">
        <f xml:space="preserve"> IF( InpS!N94, InpS!N94, M183 * ( 1 + N$6) )</f>
        <v>1.2039</v>
      </c>
      <c r="O183" s="110">
        <f xml:space="preserve"> IF( InpS!O94, InpS!O94, N183 * ( 1 + O$6) )</f>
        <v>1.3117000000000001</v>
      </c>
      <c r="P183" s="110">
        <f xml:space="preserve"> IF( InpS!P94, InpS!P94, O183 * ( 1 + P$6) )</f>
        <v>1.2814999999999999</v>
      </c>
      <c r="Q183" s="110">
        <f xml:space="preserve"> IF( InpS!Q94, InpS!Q94, P183 * ( 1 + Q$6) )</f>
        <v>1.3303</v>
      </c>
      <c r="R183" s="110">
        <f xml:space="preserve"> IF( InpS!R94, InpS!R94, Q183 * ( 1 + R$6) )</f>
        <v>1.3938000000000001</v>
      </c>
      <c r="S183" s="110">
        <f xml:space="preserve"> IF( InpS!S94, InpS!S94, R183 * ( 1 + S$6) )</f>
        <v>1.4516</v>
      </c>
      <c r="T183" s="110">
        <f xml:space="preserve"> IF( InpS!T94, InpS!T94, S183 * ( 1 + T$6) )</f>
        <v>1.4806273623237554</v>
      </c>
      <c r="U183" s="110">
        <f xml:space="preserve"> IF( InpS!U94, InpS!U94, T183 * ( 1 + U$6) )</f>
        <v>1.5102351791552777</v>
      </c>
      <c r="V183" s="110">
        <f xml:space="preserve"> IF( InpS!V94, InpS!V94, U183 * ( 1 + V$6) )</f>
        <v>1.5404350577302446</v>
      </c>
      <c r="W183" s="110">
        <f xml:space="preserve"> IF( InpS!W94, InpS!W94, V183 * ( 1 + W$6) )</f>
        <v>1.5712388373919632</v>
      </c>
      <c r="X183" s="110">
        <f xml:space="preserve"> IF( InpS!X94, InpS!X94, W183 * ( 1 + X$6) )</f>
        <v>1.6026585942327822</v>
      </c>
      <c r="Y183" s="110">
        <f xml:space="preserve"> IF( InpS!Y94, InpS!Y94, X183 * ( 1 + Y$6) )</f>
        <v>1.634706645828315</v>
      </c>
      <c r="Z183" s="110">
        <f xml:space="preserve"> IF( InpS!Z94, InpS!Z94, Y183 * ( 1 + Z$6) )</f>
        <v>1.6673955560663347</v>
      </c>
      <c r="AA183" s="110">
        <f xml:space="preserve"> IF( InpS!AA94, InpS!AA94, Z183 * ( 1 + AA$6) )</f>
        <v>1.7007381400722297</v>
      </c>
      <c r="AB183" s="110">
        <f xml:space="preserve"> IF( InpS!AB94, InpS!AB94, AA183 * ( 1 + AB$6) )</f>
        <v>1.7347474692329534</v>
      </c>
      <c r="AC183" s="110">
        <f xml:space="preserve"> IF( InpS!AC94, InpS!AC94, AB183 * ( 1 + AC$6) )</f>
        <v>1.769436876321437</v>
      </c>
      <c r="AD183" s="110">
        <f xml:space="preserve"> IF( InpS!AD94, InpS!AD94, AC183 * ( 1 + AD$6) )</f>
        <v>1.8048199607234736</v>
      </c>
      <c r="AE183" s="110">
        <f xml:space="preserve"> IF( InpS!AE94, InpS!AE94, AD183 * ( 1 + AE$6) )</f>
        <v>1.8409105937691241</v>
      </c>
      <c r="AF183" s="110">
        <f xml:space="preserve"> IF( InpS!AF94, InpS!AF94, AE183 * ( 1 + AF$6) )</f>
        <v>1.8777229241707334</v>
      </c>
      <c r="AG183" s="110">
        <f xml:space="preserve"> IF( InpS!AG94, InpS!AG94, AF183 * ( 1 + AG$6) )</f>
        <v>1.91527138356969</v>
      </c>
      <c r="AH183" s="110">
        <f xml:space="preserve"> IF( InpS!AH94, InpS!AH94, AG183 * ( 1 + AH$6) )</f>
        <v>1.9535706921941027</v>
      </c>
      <c r="AI183" s="110">
        <f xml:space="preserve"> IF( InpS!AI94, InpS!AI94, AH183 * ( 1 + AI$6) )</f>
        <v>1.9926358646296138</v>
      </c>
      <c r="AJ183" s="110">
        <f xml:space="preserve"> IF( InpS!AJ94, InpS!AJ94, AI183 * ( 1 + AJ$6) )</f>
        <v>2.0324822157056084</v>
      </c>
      <c r="AK183" s="110">
        <f xml:space="preserve"> IF( InpS!AK94, InpS!AK94, AJ183 * ( 1 + AK$6) )</f>
        <v>2.0731253664991298</v>
      </c>
      <c r="AL183" s="110">
        <f xml:space="preserve"> IF( InpS!AL94, InpS!AL94, AK183 * ( 1 + AL$6) )</f>
        <v>2.1145812504588561</v>
      </c>
      <c r="AM183" s="110">
        <f xml:space="preserve"> IF( InpS!AM94, InpS!AM94, AL183 * ( 1 + AM$6) )</f>
        <v>2.1568661196515326</v>
      </c>
      <c r="AN183" s="110">
        <f xml:space="preserve"> IF( InpS!AN94, InpS!AN94, AM183 * ( 1 + AN$6) )</f>
        <v>2.1999965511333164</v>
      </c>
      <c r="AO183" s="110">
        <f xml:space="preserve"> IF( InpS!AO94, InpS!AO94, AN183 * ( 1 + AO$6) )</f>
        <v>2.2439894534485267</v>
      </c>
      <c r="AP183" s="110">
        <f xml:space="preserve"> IF( InpS!AP94, InpS!AP94, AO183 * ( 1 + AP$6) )</f>
        <v>2.2888620732583478</v>
      </c>
      <c r="AQ183" s="110">
        <f xml:space="preserve"> IF( InpS!AQ94, InpS!AQ94, AP183 * ( 1 + AQ$6) )</f>
        <v>2.334632002102087</v>
      </c>
      <c r="AR183" s="110">
        <f xml:space="preserve"> IF( InpS!AR94, InpS!AR94, AQ183 * ( 1 + AR$6) )</f>
        <v>2.3813171832936355</v>
      </c>
      <c r="AS183" s="110">
        <f xml:space="preserve"> IF( InpS!AS94, InpS!AS94, AR183 * ( 1 + AS$6) )</f>
        <v>2.428935918955835</v>
      </c>
      <c r="AT183" s="110">
        <f xml:space="preserve"> IF( InpS!AT94, InpS!AT94, AS183 * ( 1 + AT$6) )</f>
        <v>2.4775068771955118</v>
      </c>
      <c r="AU183" s="110">
        <f xml:space="preserve"> IF( InpS!AU94, InpS!AU94, AT183 * ( 1 + AU$6) )</f>
        <v>2.5270490994219861</v>
      </c>
      <c r="AV183" s="110">
        <f xml:space="preserve"> IF( InpS!AV94, InpS!AV94, AU183 * ( 1 + AV$6) )</f>
        <v>2.5775820078119294</v>
      </c>
      <c r="AW183" s="110">
        <f xml:space="preserve"> IF( InpS!AW94, InpS!AW94, AV183 * ( 1 + AW$6) )</f>
        <v>2.629125412923496</v>
      </c>
      <c r="AX183" s="110">
        <f xml:space="preserve"> IF( InpS!AX94, InpS!AX94, AW183 * ( 1 + AX$6) )</f>
        <v>2.6816995214627104</v>
      </c>
      <c r="AY183" s="110">
        <f xml:space="preserve"> IF( InpS!AY94, InpS!AY94, AX183 * ( 1 + AY$6) )</f>
        <v>2.7353249442051597</v>
      </c>
      <c r="AZ183" s="110">
        <f xml:space="preserve"> IF( InpS!AZ94, InpS!AZ94, AY183 * ( 1 + AZ$6) )</f>
        <v>2.7900227040760948</v>
      </c>
      <c r="BA183" s="110">
        <f xml:space="preserve"> IF( InpS!BA94, InpS!BA94, AZ183 * ( 1 + BA$6) )</f>
        <v>2.8458142443921051</v>
      </c>
      <c r="BB183" s="110">
        <f xml:space="preserve"> IF( InpS!BB94, InpS!BB94, BA183 * ( 1 + BB$6) )</f>
        <v>2.9027214372676036</v>
      </c>
      <c r="BC183" s="110">
        <f xml:space="preserve"> IF( InpS!BC94, InpS!BC94, BB183 * ( 1 + BC$6) )</f>
        <v>2.9607665921894131</v>
      </c>
      <c r="BD183" s="110">
        <f xml:space="preserve"> IF( InpS!BD94, InpS!BD94, BC183 * ( 1 + BD$6) )</f>
        <v>3.0199724647628168</v>
      </c>
      <c r="BE183" s="110">
        <f xml:space="preserve"> IF( InpS!BE94, InpS!BE94, BD183 * ( 1 + BE$6) )</f>
        <v>3.0803622656325018</v>
      </c>
      <c r="BF183" s="110">
        <f xml:space="preserve"> IF( InpS!BF94, InpS!BF94, BE183 * ( 1 + BF$6) )</f>
        <v>3.1419596695818948</v>
      </c>
      <c r="BG183" s="110">
        <f xml:space="preserve"> IF( InpS!BG94, InpS!BG94, BF183 * ( 1 + BG$6) )</f>
        <v>3.2047888248144525</v>
      </c>
      <c r="BH183" s="110">
        <f xml:space="preserve"> IF( InpS!BH94, InpS!BH94, BG183 * ( 1 + BH$6) )</f>
        <v>3.2688743624205503</v>
      </c>
      <c r="BI183" s="110">
        <f xml:space="preserve"> IF( InpS!BI94, InpS!BI94, BH183 * ( 1 + BI$6) )</f>
        <v>3.3342414060336782</v>
      </c>
      <c r="BJ183" s="110">
        <f xml:space="preserve"> IF( InpS!BJ94, InpS!BJ94, BI183 * ( 1 + BJ$6) )</f>
        <v>3.4009155816797292</v>
      </c>
      <c r="BK183" s="110">
        <f xml:space="preserve"> IF( InpS!BK94, InpS!BK94, BJ183 * ( 1 + BK$6) )</f>
        <v>3.4689230278232417</v>
      </c>
      <c r="BL183" s="110">
        <f xml:space="preserve"> IF( InpS!BL94, InpS!BL94, BK183 * ( 1 + BL$6) )</f>
        <v>3.5382904056145366</v>
      </c>
      <c r="BM183" s="110">
        <f xml:space="preserve"> IF( InpS!BM94, InpS!BM94, BL183 * ( 1 + BM$6) )</f>
        <v>3.6090449093417623</v>
      </c>
      <c r="BN183" s="110">
        <f xml:space="preserve"> IF( InpS!BN94, InpS!BN94, BM183 * ( 1 + BN$6) )</f>
        <v>3.6812142770919469</v>
      </c>
      <c r="BO183" s="110">
        <f xml:space="preserve"> IF( InpS!BO94, InpS!BO94, BN183 * ( 1 + BO$6) )</f>
        <v>3.7548268016252409</v>
      </c>
      <c r="BP183" s="110">
        <f xml:space="preserve"> IF( InpS!BP94, InpS!BP94, BO183 * ( 1 + BP$6) )</f>
        <v>3.8299113414666044</v>
      </c>
      <c r="BQ183" s="110">
        <f xml:space="preserve"> IF( InpS!BQ94, InpS!BQ94, BP183 * ( 1 + BQ$6) )</f>
        <v>3.9064973322192986</v>
      </c>
      <c r="BR183" s="110">
        <f xml:space="preserve"> IF( InpS!BR94, InpS!BR94, BQ183 * ( 1 + BR$6) )</f>
        <v>3.9846147981046069</v>
      </c>
      <c r="BS183" s="110">
        <f xml:space="preserve"> IF( InpS!BS94, InpS!BS94, BR183 * ( 1 + BS$6) )</f>
        <v>4.0642943637323139</v>
      </c>
      <c r="BT183" s="110">
        <f xml:space="preserve"> IF( InpS!BT94, InpS!BT94, BS183 * ( 1 + BT$6) )</f>
        <v>4.1455672661065597</v>
      </c>
      <c r="BU183" s="110">
        <f xml:space="preserve"> IF( InpS!BU94, InpS!BU94, BT183 * ( 1 + BU$6) )</f>
        <v>4.2284653668717676</v>
      </c>
      <c r="BV183" s="110">
        <f xml:space="preserve"> IF( InpS!BV94, InpS!BV94, BU183 * ( 1 + BV$6) )</f>
        <v>4.3130211648034553</v>
      </c>
      <c r="BW183" s="110">
        <f xml:space="preserve"> IF( InpS!BW94, InpS!BW94, BV183 * ( 1 + BW$6) )</f>
        <v>4.3992678085488226</v>
      </c>
      <c r="BX183" s="110">
        <f xml:space="preserve"> IF( InpS!BX94, InpS!BX94, BW183 * ( 1 + BX$6) )</f>
        <v>4.4872391096221076</v>
      </c>
      <c r="BY183" s="110">
        <f xml:space="preserve"> IF( InpS!BY94, InpS!BY94, BX183 * ( 1 + BY$6) )</f>
        <v>4.576969555659808</v>
      </c>
      <c r="BZ183" s="110">
        <f xml:space="preserve"> IF( InpS!BZ94, InpS!BZ94, BY183 * ( 1 + BZ$6) )</f>
        <v>4.66849432394097</v>
      </c>
      <c r="CA183" s="110">
        <f xml:space="preserve"> IF( InpS!CA94, InpS!CA94, BZ183 * ( 1 + CA$6) )</f>
        <v>4.7618492951778331</v>
      </c>
      <c r="CB183" s="110">
        <f xml:space="preserve"> IF( InpS!CB94, InpS!CB94, CA183 * ( 1 + CB$6) )</f>
        <v>4.8570710675822459</v>
      </c>
      <c r="CC183" s="110">
        <f xml:space="preserve"> IF( InpS!CC94, InpS!CC94, CB183 * ( 1 + CC$6) )</f>
        <v>4.9541969712133698</v>
      </c>
      <c r="CD183" s="110">
        <f xml:space="preserve"> IF( InpS!CD94, InpS!CD94, CC183 * ( 1 + CD$6) )</f>
        <v>5.0532650826122829</v>
      </c>
      <c r="CE183" s="110">
        <f xml:space="preserve"> IF( InpS!CE94, InpS!CE94, CD183 * ( 1 + CE$6) )</f>
        <v>5.1543142397292359</v>
      </c>
      <c r="CF183" s="110">
        <f xml:space="preserve"> IF( InpS!CF94, InpS!CF94, CE183 * ( 1 + CF$6) )</f>
        <v>5.2573840571494017</v>
      </c>
      <c r="CG183" s="110">
        <f xml:space="preserve"> IF( InpS!CG94, InpS!CG94, CF183 * ( 1 + CG$6) )</f>
        <v>5.3625149416230933</v>
      </c>
      <c r="CH183" s="110">
        <f xml:space="preserve"> IF( InpS!CH94, InpS!CH94, CG183 * ( 1 + CH$6) )</f>
        <v>5.4697481079065362</v>
      </c>
      <c r="CI183" s="110">
        <f xml:space="preserve"> IF( InpS!CI94, InpS!CI94, CH183 * ( 1 + CI$6) )</f>
        <v>5.5791255949194039</v>
      </c>
      <c r="CJ183" s="110">
        <f xml:space="preserve"> IF( InpS!CJ94, InpS!CJ94, CI183 * ( 1 + CJ$6) )</f>
        <v>5.6906902822254546</v>
      </c>
      <c r="CK183" s="110">
        <f xml:space="preserve"> IF( InpS!CK94, InpS!CK94, CJ183 * ( 1 + CK$6) )</f>
        <v>5.8044859068427268</v>
      </c>
      <c r="CL183" s="110">
        <f xml:space="preserve"> IF( InpS!CL94, InpS!CL94, CK183 * ( 1 + CL$6) )</f>
        <v>5.9205570803898855</v>
      </c>
      <c r="CM183" s="110">
        <f xml:space="preserve"> IF( InpS!CM94, InpS!CM94, CL183 * ( 1 + CM$6) )</f>
        <v>6.0389493065754412</v>
      </c>
      <c r="CN183" s="110">
        <f xml:space="preserve"> IF( InpS!CN94, InpS!CN94, CM183 * ( 1 + CN$6) )</f>
        <v>6.1597089990366953</v>
      </c>
      <c r="CO183" s="110">
        <f xml:space="preserve"> IF( InpS!CO94, InpS!CO94, CN183 * ( 1 + CO$6) )</f>
        <v>6.2828834995354104</v>
      </c>
    </row>
    <row r="184" spans="1:93" outlineLevel="2" x14ac:dyDescent="0.2">
      <c r="B184" s="61"/>
      <c r="D184" s="39"/>
      <c r="E184" s="18" t="str">
        <f xml:space="preserve"> InpS!E95</f>
        <v>Waste: Intermediate fixed charge</v>
      </c>
      <c r="G184" s="19">
        <f xml:space="preserve"> UserInput!$G$58</f>
        <v>0</v>
      </c>
      <c r="H184" s="80" t="str">
        <f xml:space="preserve"> InpS!H95</f>
        <v>£</v>
      </c>
      <c r="I184" s="78"/>
      <c r="K184" s="303">
        <f xml:space="preserve"> IF( InpS!K95, InpS!K95, J184 * ( 1 + K$6) )</f>
        <v>42.21</v>
      </c>
      <c r="L184" s="303">
        <f xml:space="preserve"> IF( InpS!L95, InpS!L95, K184 * ( 1 + L$6) )</f>
        <v>45.54</v>
      </c>
      <c r="M184" s="303">
        <f xml:space="preserve"> IF( InpS!M95, InpS!M95, L184 * ( 1 + M$6) )</f>
        <v>94.5</v>
      </c>
      <c r="N184" s="303">
        <f xml:space="preserve"> IF( InpS!N95, InpS!N95, M184 * ( 1 + N$6) )</f>
        <v>210.08</v>
      </c>
      <c r="O184" s="303">
        <f xml:space="preserve"> IF( InpS!O95, InpS!O95, N184 * ( 1 + O$6) )</f>
        <v>358.1</v>
      </c>
      <c r="P184" s="303">
        <f xml:space="preserve"> IF( InpS!P95, InpS!P95, O184 * ( 1 + P$6) )</f>
        <v>424.13</v>
      </c>
      <c r="Q184" s="303">
        <f xml:space="preserve"> IF( InpS!Q95, InpS!Q95, P184 * ( 1 + Q$6) )</f>
        <v>594.45000000000005</v>
      </c>
      <c r="R184" s="303">
        <f xml:space="preserve"> IF( InpS!R95, InpS!R95, Q184 * ( 1 + R$6) )</f>
        <v>821.28</v>
      </c>
      <c r="S184" s="303">
        <f xml:space="preserve"> IF( InpS!S95, InpS!S95, R184 * ( 1 + S$6) )</f>
        <v>1081.5999999999999</v>
      </c>
      <c r="T184" s="303">
        <f xml:space="preserve"> IF( InpS!T95, InpS!T95, S184 * ( 1 + T$6) )</f>
        <v>1103.228544426408</v>
      </c>
      <c r="U184" s="303">
        <f xml:space="preserve"> IF( InpS!U95, InpS!U95, T184 * ( 1 + U$6) )</f>
        <v>1125.2895906409124</v>
      </c>
      <c r="V184" s="303">
        <f xml:space="preserve"> IF( InpS!V95, InpS!V95, U184 * ( 1 + V$6) )</f>
        <v>1147.7917872974872</v>
      </c>
      <c r="W184" s="303">
        <f xml:space="preserve"> IF( InpS!W95, InpS!W95, V184 * ( 1 + W$6) )</f>
        <v>1170.7439559955549</v>
      </c>
      <c r="X184" s="303">
        <f xml:space="preserve"> IF( InpS!X95, InpS!X95, W184 * ( 1 + X$6) )</f>
        <v>1194.1550947383419</v>
      </c>
      <c r="Y184" s="303">
        <f xml:space="preserve"> IF( InpS!Y95, InpS!Y95, X184 * ( 1 + Y$6) )</f>
        <v>1218.0343814603923</v>
      </c>
      <c r="Z184" s="303">
        <f xml:space="preserve"> IF( InpS!Z95, InpS!Z95, Y184 * ( 1 + Z$6) )</f>
        <v>1242.3911776256184</v>
      </c>
      <c r="AA184" s="303">
        <f xml:space="preserve"> IF( InpS!AA95, InpS!AA95, Z184 * ( 1 + AA$6) )</f>
        <v>1267.2350318973022</v>
      </c>
      <c r="AB184" s="303">
        <f xml:space="preserve"> IF( InpS!AB95, InpS!AB95, AA184 * ( 1 + AB$6) )</f>
        <v>1292.5756838814843</v>
      </c>
      <c r="AC184" s="303">
        <f xml:space="preserve"> IF( InpS!AC95, InpS!AC95, AB184 * ( 1 + AC$6) )</f>
        <v>1318.4230679452098</v>
      </c>
      <c r="AD184" s="303">
        <f xml:space="preserve"> IF( InpS!AD95, InpS!AD95, AC184 * ( 1 + AD$6) )</f>
        <v>1344.7873171111253</v>
      </c>
      <c r="AE184" s="303">
        <f xml:space="preserve"> IF( InpS!AE95, InpS!AE95, AD184 * ( 1 + AE$6) )</f>
        <v>1371.6787670299566</v>
      </c>
      <c r="AF184" s="303">
        <f xml:space="preserve"> IF( InpS!AF95, InpS!AF95, AE184 * ( 1 + AF$6) )</f>
        <v>1399.1079600324233</v>
      </c>
      <c r="AG184" s="303">
        <f xml:space="preserve"> IF( InpS!AG95, InpS!AG95, AF184 * ( 1 + AG$6) )</f>
        <v>1427.0856492621776</v>
      </c>
      <c r="AH184" s="303">
        <f xml:space="preserve"> IF( InpS!AH95, InpS!AH95, AG184 * ( 1 + AH$6) )</f>
        <v>1455.6228028913902</v>
      </c>
      <c r="AI184" s="303">
        <f xml:space="preserve"> IF( InpS!AI95, InpS!AI95, AH184 * ( 1 + AI$6) )</f>
        <v>1484.730608420633</v>
      </c>
      <c r="AJ184" s="303">
        <f xml:space="preserve"> IF( InpS!AJ95, InpS!AJ95, AI184 * ( 1 + AJ$6) )</f>
        <v>1514.4204770647468</v>
      </c>
      <c r="AK184" s="303">
        <f xml:space="preserve"> IF( InpS!AK95, InpS!AK95, AJ184 * ( 1 + AK$6) )</f>
        <v>1544.7040482264119</v>
      </c>
      <c r="AL184" s="303">
        <f xml:space="preserve"> IF( InpS!AL95, InpS!AL95, AK184 * ( 1 + AL$6) )</f>
        <v>1575.5931940591756</v>
      </c>
      <c r="AM184" s="303">
        <f xml:space="preserve"> IF( InpS!AM95, InpS!AM95, AL184 * ( 1 + AM$6) )</f>
        <v>1607.1000241217264</v>
      </c>
      <c r="AN184" s="303">
        <f xml:space="preserve"> IF( InpS!AN95, InpS!AN95, AM184 * ( 1 + AN$6) )</f>
        <v>1639.236890125238</v>
      </c>
      <c r="AO184" s="303">
        <f xml:space="preserve"> IF( InpS!AO95, InpS!AO95, AN184 * ( 1 + AO$6) )</f>
        <v>1672.0163907756453</v>
      </c>
      <c r="AP184" s="303">
        <f xml:space="preserve"> IF( InpS!AP95, InpS!AP95, AO184 * ( 1 + AP$6) )</f>
        <v>1705.451376712751</v>
      </c>
      <c r="AQ184" s="303">
        <f xml:space="preserve"> IF( InpS!AQ95, InpS!AQ95, AP184 * ( 1 + AQ$6) )</f>
        <v>1739.554955548097</v>
      </c>
      <c r="AR184" s="303">
        <f xml:space="preserve"> IF( InpS!AR95, InpS!AR95, AQ184 * ( 1 + AR$6) )</f>
        <v>1774.3404970035799</v>
      </c>
      <c r="AS184" s="303">
        <f xml:space="preserve"> IF( InpS!AS95, InpS!AS95, AR184 * ( 1 + AS$6) )</f>
        <v>1809.8216381528189</v>
      </c>
      <c r="AT184" s="303">
        <f xml:space="preserve"> IF( InpS!AT95, InpS!AT95, AS184 * ( 1 + AT$6) )</f>
        <v>1846.0122887673369</v>
      </c>
      <c r="AU184" s="303">
        <f xml:space="preserve"> IF( InpS!AU95, InpS!AU95, AT184 * ( 1 + AU$6) )</f>
        <v>1882.9266367696478</v>
      </c>
      <c r="AV184" s="303">
        <f xml:space="preserve"> IF( InpS!AV95, InpS!AV95, AU184 * ( 1 + AV$6) )</f>
        <v>1920.5791537953867</v>
      </c>
      <c r="AW184" s="303">
        <f xml:space="preserve"> IF( InpS!AW95, InpS!AW95, AV184 * ( 1 + AW$6) )</f>
        <v>1958.9846008666668</v>
      </c>
      <c r="AX184" s="303">
        <f xml:space="preserve"> IF( InpS!AX95, InpS!AX95, AW184 * ( 1 + AX$6) )</f>
        <v>1998.1580341788838</v>
      </c>
      <c r="AY184" s="303">
        <f xml:space="preserve"> IF( InpS!AY95, InpS!AY95, AX184 * ( 1 + AY$6) )</f>
        <v>2038.1148110032384</v>
      </c>
      <c r="AZ184" s="303">
        <f xml:space="preserve"> IF( InpS!AZ95, InpS!AZ95, AY184 * ( 1 + AZ$6) )</f>
        <v>2078.8705957072912</v>
      </c>
      <c r="BA184" s="303">
        <f xml:space="preserve"> IF( InpS!BA95, InpS!BA95, AZ184 * ( 1 + BA$6) )</f>
        <v>2120.4413658959083</v>
      </c>
      <c r="BB184" s="303">
        <f xml:space="preserve"> IF( InpS!BB95, InpS!BB95, BA184 * ( 1 + BB$6) )</f>
        <v>2162.8434186750069</v>
      </c>
      <c r="BC184" s="303">
        <f xml:space="preserve"> IF( InpS!BC95, InpS!BC95, BB184 * ( 1 + BC$6) )</f>
        <v>2206.0933770405545</v>
      </c>
      <c r="BD184" s="303">
        <f xml:space="preserve"> IF( InpS!BD95, InpS!BD95, BC184 * ( 1 + BD$6) )</f>
        <v>2250.208196395331</v>
      </c>
      <c r="BE184" s="303">
        <f xml:space="preserve"> IF( InpS!BE95, InpS!BE95, BD184 * ( 1 + BE$6) )</f>
        <v>2295.2051711960003</v>
      </c>
      <c r="BF184" s="303">
        <f xml:space="preserve"> IF( InpS!BF95, InpS!BF95, BE184 * ( 1 + BF$6) )</f>
        <v>2341.1019417331063</v>
      </c>
      <c r="BG184" s="303">
        <f xml:space="preserve"> IF( InpS!BG95, InpS!BG95, BF184 * ( 1 + BG$6) )</f>
        <v>2387.9165010466459</v>
      </c>
      <c r="BH184" s="303">
        <f xml:space="preserve"> IF( InpS!BH95, InpS!BH95, BG184 * ( 1 + BH$6) )</f>
        <v>2435.6672019799298</v>
      </c>
      <c r="BI184" s="303">
        <f xml:space="preserve"> IF( InpS!BI95, InpS!BI95, BH184 * ( 1 + BI$6) )</f>
        <v>2484.3727643745005</v>
      </c>
      <c r="BJ184" s="303">
        <f xml:space="preserve"> IF( InpS!BJ95, InpS!BJ95, BI184 * ( 1 + BJ$6) )</f>
        <v>2534.0522824089235</v>
      </c>
      <c r="BK184" s="303">
        <f xml:space="preserve"> IF( InpS!BK95, InpS!BK95, BJ184 * ( 1 + BK$6) )</f>
        <v>2584.7252320843322</v>
      </c>
      <c r="BL184" s="303">
        <f xml:space="preserve"> IF( InpS!BL95, InpS!BL95, BK184 * ( 1 + BL$6) )</f>
        <v>2636.4114788596594</v>
      </c>
      <c r="BM184" s="303">
        <f xml:space="preserve"> IF( InpS!BM95, InpS!BM95, BL184 * ( 1 + BM$6) )</f>
        <v>2689.1312854395487</v>
      </c>
      <c r="BN184" s="303">
        <f xml:space="preserve"> IF( InpS!BN95, InpS!BN95, BM184 * ( 1 + BN$6) )</f>
        <v>2742.9053197180001</v>
      </c>
      <c r="BO184" s="303">
        <f xml:space="preserve"> IF( InpS!BO95, InpS!BO95, BN184 * ( 1 + BO$6) )</f>
        <v>2797.7546628808623</v>
      </c>
      <c r="BP184" s="303">
        <f xml:space="preserve"> IF( InpS!BP95, InpS!BP95, BO184 * ( 1 + BP$6) )</f>
        <v>2853.7008176703489</v>
      </c>
      <c r="BQ184" s="303">
        <f xml:space="preserve"> IF( InpS!BQ95, InpS!BQ95, BP184 * ( 1 + BQ$6) )</f>
        <v>2910.7657168148198</v>
      </c>
      <c r="BR184" s="303">
        <f xml:space="preserve"> IF( InpS!BR95, InpS!BR95, BQ184 * ( 1 + BR$6) )</f>
        <v>2968.9717316271299</v>
      </c>
      <c r="BS184" s="303">
        <f xml:space="preserve"> IF( InpS!BS95, InpS!BS95, BR184 * ( 1 + BS$6) )</f>
        <v>3028.3416807749172</v>
      </c>
      <c r="BT184" s="303">
        <f xml:space="preserve"> IF( InpS!BT95, InpS!BT95, BS184 * ( 1 + BT$6) )</f>
        <v>3088.8988392262704</v>
      </c>
      <c r="BU184" s="303">
        <f xml:space="preserve"> IF( InpS!BU95, InpS!BU95, BT184 * ( 1 + BU$6) )</f>
        <v>3150.6669473742786</v>
      </c>
      <c r="BV184" s="303">
        <f xml:space="preserve"> IF( InpS!BV95, InpS!BV95, BU184 * ( 1 + BV$6) )</f>
        <v>3213.6702203440454</v>
      </c>
      <c r="BW184" s="303">
        <f xml:space="preserve"> IF( InpS!BW95, InpS!BW95, BV184 * ( 1 + BW$6) )</f>
        <v>3277.9333574858128</v>
      </c>
      <c r="BX184" s="303">
        <f xml:space="preserve"> IF( InpS!BX95, InpS!BX95, BW184 * ( 1 + BX$6) )</f>
        <v>3343.4815520579159</v>
      </c>
      <c r="BY184" s="303">
        <f xml:space="preserve"> IF( InpS!BY95, InpS!BY95, BX184 * ( 1 + BY$6) )</f>
        <v>3410.3405011033674</v>
      </c>
      <c r="BZ184" s="303">
        <f xml:space="preserve"> IF( InpS!BZ95, InpS!BZ95, BY184 * ( 1 + BZ$6) )</f>
        <v>3478.5364155239413</v>
      </c>
      <c r="CA184" s="303">
        <f xml:space="preserve"> IF( InpS!CA95, InpS!CA95, BZ184 * ( 1 + CA$6) )</f>
        <v>3548.0960303557067</v>
      </c>
      <c r="CB184" s="303">
        <f xml:space="preserve"> IF( InpS!CB95, InpS!CB95, CA184 * ( 1 + CB$6) )</f>
        <v>3619.0466152500394</v>
      </c>
      <c r="CC184" s="303">
        <f xml:space="preserve"> IF( InpS!CC95, InpS!CC95, CB184 * ( 1 + CC$6) )</f>
        <v>3691.4159851642194</v>
      </c>
      <c r="CD184" s="303">
        <f xml:space="preserve"> IF( InpS!CD95, InpS!CD95, CC184 * ( 1 + CD$6) )</f>
        <v>3765.2325112658068</v>
      </c>
      <c r="CE184" s="303">
        <f xml:space="preserve"> IF( InpS!CE95, InpS!CE95, CD184 * ( 1 + CE$6) )</f>
        <v>3840.525132055071</v>
      </c>
      <c r="CF184" s="303">
        <f xml:space="preserve"> IF( InpS!CF95, InpS!CF95, CE184 * ( 1 + CF$6) )</f>
        <v>3917.3233647098323</v>
      </c>
      <c r="CG184" s="303">
        <f xml:space="preserve"> IF( InpS!CG95, InpS!CG95, CF184 * ( 1 + CG$6) )</f>
        <v>3995.6573166571629</v>
      </c>
      <c r="CH184" s="303">
        <f xml:space="preserve"> IF( InpS!CH95, InpS!CH95, CG184 * ( 1 + CH$6) )</f>
        <v>4075.5576973764878</v>
      </c>
      <c r="CI184" s="303">
        <f xml:space="preserve"> IF( InpS!CI95, InpS!CI95, CH184 * ( 1 + CI$6) )</f>
        <v>4157.0558304387068</v>
      </c>
      <c r="CJ184" s="303">
        <f xml:space="preserve"> IF( InpS!CJ95, InpS!CJ95, CI184 * ( 1 + CJ$6) )</f>
        <v>4240.183665786064</v>
      </c>
      <c r="CK184" s="303">
        <f xml:space="preserve"> IF( InpS!CK95, InpS!CK95, CJ184 * ( 1 + CK$6) )</f>
        <v>4324.9737922575723</v>
      </c>
      <c r="CL184" s="303">
        <f xml:space="preserve"> IF( InpS!CL95, InpS!CL95, CK184 * ( 1 + CL$6) )</f>
        <v>4411.4594503649068</v>
      </c>
      <c r="CM184" s="303">
        <f xml:space="preserve"> IF( InpS!CM95, InpS!CM95, CL184 * ( 1 + CM$6) )</f>
        <v>4499.6745453237781</v>
      </c>
      <c r="CN184" s="303">
        <f xml:space="preserve"> IF( InpS!CN95, InpS!CN95, CM184 * ( 1 + CN$6) )</f>
        <v>4589.6536603458862</v>
      </c>
      <c r="CO184" s="303">
        <f xml:space="preserve"> IF( InpS!CO95, InpS!CO95, CN184 * ( 1 + CO$6) )</f>
        <v>4681.432070196679</v>
      </c>
    </row>
    <row r="185" spans="1:93" s="82" customFormat="1" outlineLevel="2" x14ac:dyDescent="0.2">
      <c r="A185" s="102"/>
      <c r="B185" s="103"/>
      <c r="D185" s="44"/>
      <c r="E185" s="45"/>
      <c r="G185" s="86"/>
      <c r="H185" s="239"/>
      <c r="I185" s="90"/>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c r="CC185" s="243"/>
      <c r="CD185" s="243"/>
      <c r="CE185" s="243"/>
      <c r="CF185" s="243"/>
      <c r="CG185" s="243"/>
      <c r="CH185" s="243"/>
      <c r="CI185" s="243"/>
      <c r="CJ185" s="243"/>
      <c r="CK185" s="243"/>
      <c r="CL185" s="243"/>
      <c r="CM185" s="243"/>
      <c r="CN185" s="243"/>
      <c r="CO185" s="243"/>
    </row>
    <row r="186" spans="1:93" outlineLevel="2" x14ac:dyDescent="0.2">
      <c r="B186" s="61"/>
      <c r="D186" s="39"/>
      <c r="E186" s="18" t="str">
        <f xml:space="preserve"> InpS!E97</f>
        <v>Waste: Large user volumetric rate</v>
      </c>
      <c r="G186" s="19">
        <f xml:space="preserve"> UserInput!$G$63</f>
        <v>0</v>
      </c>
      <c r="H186" s="80" t="str">
        <f xml:space="preserve"> InpS!H97</f>
        <v>£/m3</v>
      </c>
      <c r="I186" s="78"/>
      <c r="K186" s="110">
        <f xml:space="preserve"> IF( InpS!K97, InpS!K97, J186 * ( 1 + K$6) )</f>
        <v>0.94799999999999995</v>
      </c>
      <c r="L186" s="110">
        <f xml:space="preserve"> IF( InpS!L97, InpS!L97, K186 * ( 1 + L$6) )</f>
        <v>0.96809999999999996</v>
      </c>
      <c r="M186" s="110">
        <f xml:space="preserve"> IF( InpS!M97, InpS!M97, L186 * ( 1 + M$6) )</f>
        <v>1.0727</v>
      </c>
      <c r="N186" s="110">
        <f xml:space="preserve"> IF( InpS!N97, InpS!N97, M186 * ( 1 + N$6) )</f>
        <v>1.1478000000000002</v>
      </c>
      <c r="O186" s="110">
        <f xml:space="preserve"> IF( InpS!O97, InpS!O97, N186 * ( 1 + O$6) )</f>
        <v>1.2373000000000001</v>
      </c>
      <c r="P186" s="110">
        <f xml:space="preserve"> IF( InpS!P97, InpS!P97, O186 * ( 1 + P$6) )</f>
        <v>1.2088999999999999</v>
      </c>
      <c r="Q186" s="110">
        <f xml:space="preserve"> IF( InpS!Q97, InpS!Q97, P186 * ( 1 + Q$6) )</f>
        <v>1.2473000000000001</v>
      </c>
      <c r="R186" s="110">
        <f xml:space="preserve"> IF( InpS!R97, InpS!R97, Q186 * ( 1 + R$6) )</f>
        <v>1.2978000000000001</v>
      </c>
      <c r="S186" s="110">
        <f xml:space="preserve"> IF( InpS!S97, InpS!S97, R186 * ( 1 + S$6) )</f>
        <v>1.3433999999999999</v>
      </c>
      <c r="T186" s="110">
        <f xml:space="preserve"> IF( InpS!T97, InpS!T97, S186 * ( 1 + T$6) )</f>
        <v>1.3702637080089095</v>
      </c>
      <c r="U186" s="110">
        <f xml:space="preserve"> IF( InpS!U97, InpS!U97, T186 * ( 1 + U$6) )</f>
        <v>1.3976646043518877</v>
      </c>
      <c r="V186" s="110">
        <f xml:space="preserve"> IF( InpS!V97, InpS!V97, U186 * ( 1 + V$6) )</f>
        <v>1.425613431079368</v>
      </c>
      <c r="W186" s="110">
        <f xml:space="preserve"> IF( InpS!W97, InpS!W97, V186 * ( 1 + W$6) )</f>
        <v>1.454121145048473</v>
      </c>
      <c r="X186" s="110">
        <f xml:space="preserve"> IF( InpS!X97, InpS!X97, W186 * ( 1 + X$6) )</f>
        <v>1.4831989222184621</v>
      </c>
      <c r="Y186" s="110">
        <f xml:space="preserve"> IF( InpS!Y97, InpS!Y97, X186 * ( 1 + Y$6) )</f>
        <v>1.5128581620320738</v>
      </c>
      <c r="Z186" s="110">
        <f xml:space="preserve"> IF( InpS!Z97, InpS!Z97, Y186 * ( 1 + Z$6) )</f>
        <v>1.543110491884482</v>
      </c>
      <c r="AA186" s="110">
        <f xml:space="preserve"> IF( InpS!AA97, InpS!AA97, Z186 * ( 1 + AA$6) )</f>
        <v>1.5739677716816158</v>
      </c>
      <c r="AB186" s="110">
        <f xml:space="preserve"> IF( InpS!AB97, InpS!AB97, AA186 * ( 1 + AB$6) )</f>
        <v>1.605442098489632</v>
      </c>
      <c r="AC186" s="110">
        <f xml:space="preserve"> IF( InpS!AC97, InpS!AC97, AB186 * ( 1 + AC$6) )</f>
        <v>1.637545811277362</v>
      </c>
      <c r="AD186" s="110">
        <f xml:space="preserve"> IF( InpS!AD97, InpS!AD97, AC186 * ( 1 + AD$6) )</f>
        <v>1.6702914957535924</v>
      </c>
      <c r="AE186" s="110">
        <f xml:space="preserve"> IF( InpS!AE97, InpS!AE97, AD186 * ( 1 + AE$6) )</f>
        <v>1.7036919893010758</v>
      </c>
      <c r="AF186" s="110">
        <f xml:space="preserve"> IF( InpS!AF97, InpS!AF97, AE186 * ( 1 + AF$6) )</f>
        <v>1.7377603860092061</v>
      </c>
      <c r="AG186" s="110">
        <f xml:space="preserve"> IF( InpS!AG97, InpS!AG97, AF186 * ( 1 + AG$6) )</f>
        <v>1.7725100418073312</v>
      </c>
      <c r="AH186" s="110">
        <f xml:space="preserve"> IF( InpS!AH97, InpS!AH97, AG186 * ( 1 + AH$6) )</f>
        <v>1.8079545797007153</v>
      </c>
      <c r="AI186" s="110">
        <f xml:space="preserve"> IF( InpS!AI97, InpS!AI97, AH186 * ( 1 + AI$6) )</f>
        <v>1.8441078951112042</v>
      </c>
      <c r="AJ186" s="110">
        <f xml:space="preserve"> IF( InpS!AJ97, InpS!AJ97, AI186 * ( 1 + AJ$6) )</f>
        <v>1.8809841613246865</v>
      </c>
      <c r="AK186" s="110">
        <f xml:space="preserve"> IF( InpS!AK97, InpS!AK97, AJ186 * ( 1 + AK$6) )</f>
        <v>1.9185978350474868</v>
      </c>
      <c r="AL186" s="110">
        <f xml:space="preserve"> IF( InpS!AL97, InpS!AL97, AK186 * ( 1 + AL$6) )</f>
        <v>1.9569636620738688</v>
      </c>
      <c r="AM186" s="110">
        <f xml:space="preserve"> IF( InpS!AM97, InpS!AM97, AL186 * ( 1 + AM$6) )</f>
        <v>1.9960966830668707</v>
      </c>
      <c r="AN186" s="110">
        <f xml:space="preserve"> IF( InpS!AN97, InpS!AN97, AM186 * ( 1 + AN$6) )</f>
        <v>2.0360122394547382</v>
      </c>
      <c r="AO186" s="110">
        <f xml:space="preserve"> IF( InpS!AO97, InpS!AO97, AN186 * ( 1 + AO$6) )</f>
        <v>2.0767259794452682</v>
      </c>
      <c r="AP186" s="110">
        <f xml:space="preserve"> IF( InpS!AP97, InpS!AP97, AO186 * ( 1 + AP$6) )</f>
        <v>2.1182538641604194</v>
      </c>
      <c r="AQ186" s="110">
        <f xml:space="preserve"> IF( InpS!AQ97, InpS!AQ97, AP186 * ( 1 + AQ$6) )</f>
        <v>2.1606121738935964</v>
      </c>
      <c r="AR186" s="110">
        <f xml:space="preserve"> IF( InpS!AR97, InpS!AR97, AQ186 * ( 1 + AR$6) )</f>
        <v>2.2038175144920578</v>
      </c>
      <c r="AS186" s="110">
        <f xml:space="preserve"> IF( InpS!AS97, InpS!AS97, AR186 * ( 1 + AS$6) )</f>
        <v>2.2478868238669536</v>
      </c>
      <c r="AT186" s="110">
        <f xml:space="preserve"> IF( InpS!AT97, InpS!AT97, AS186 * ( 1 + AT$6) )</f>
        <v>2.2928373786335436</v>
      </c>
      <c r="AU186" s="110">
        <f xml:space="preserve"> IF( InpS!AU97, InpS!AU97, AT186 * ( 1 + AU$6) )</f>
        <v>2.338686800884195</v>
      </c>
      <c r="AV186" s="110">
        <f xml:space="preserve"> IF( InpS!AV97, InpS!AV97, AU186 * ( 1 + AV$6) )</f>
        <v>2.3854530650968226</v>
      </c>
      <c r="AW186" s="110">
        <f xml:space="preserve"> IF( InpS!AW97, InpS!AW97, AV186 * ( 1 + AW$6) )</f>
        <v>2.4331545051814731</v>
      </c>
      <c r="AX186" s="110">
        <f xml:space="preserve"> IF( InpS!AX97, InpS!AX97, AW186 * ( 1 + AX$6) )</f>
        <v>2.4818098216678197</v>
      </c>
      <c r="AY186" s="110">
        <f xml:space="preserve"> IF( InpS!AY97, InpS!AY97, AX186 * ( 1 + AY$6) )</f>
        <v>2.5314380890363832</v>
      </c>
      <c r="AZ186" s="110">
        <f xml:space="preserve"> IF( InpS!AZ97, InpS!AZ97, AY186 * ( 1 + AZ$6) )</f>
        <v>2.5820587631963545</v>
      </c>
      <c r="BA186" s="110">
        <f xml:space="preserve"> IF( InpS!BA97, InpS!BA97, AZ186 * ( 1 + BA$6) )</f>
        <v>2.6336916891129487</v>
      </c>
      <c r="BB186" s="110">
        <f xml:space="preserve"> IF( InpS!BB97, InpS!BB97, BA186 * ( 1 + BB$6) )</f>
        <v>2.6863571085872837</v>
      </c>
      <c r="BC186" s="110">
        <f xml:space="preserve"> IF( InpS!BC97, InpS!BC97, BB186 * ( 1 + BC$6) )</f>
        <v>2.7400756681918299</v>
      </c>
      <c r="BD186" s="110">
        <f xml:space="preserve"> IF( InpS!BD97, InpS!BD97, BC186 * ( 1 + BD$6) )</f>
        <v>2.794868427364543</v>
      </c>
      <c r="BE186" s="110">
        <f xml:space="preserve"> IF( InpS!BE97, InpS!BE97, BD186 * ( 1 + BE$6) )</f>
        <v>2.8507568666648564</v>
      </c>
      <c r="BF186" s="110">
        <f xml:space="preserve"> IF( InpS!BF97, InpS!BF97, BE186 * ( 1 + BF$6) )</f>
        <v>2.9077628961947646</v>
      </c>
      <c r="BG186" s="110">
        <f xml:space="preserve"> IF( InpS!BG97, InpS!BG97, BF186 * ( 1 + BG$6) )</f>
        <v>2.9659088641883011</v>
      </c>
      <c r="BH186" s="110">
        <f xml:space="preserve"> IF( InpS!BH97, InpS!BH97, BG186 * ( 1 + BH$6) )</f>
        <v>3.0252175657727816</v>
      </c>
      <c r="BI186" s="110">
        <f xml:space="preserve"> IF( InpS!BI97, InpS!BI97, BH186 * ( 1 + BI$6) )</f>
        <v>3.0857122519052393</v>
      </c>
      <c r="BJ186" s="110">
        <f xml:space="preserve"> IF( InpS!BJ97, InpS!BJ97, BI186 * ( 1 + BJ$6) )</f>
        <v>3.1474166384875657</v>
      </c>
      <c r="BK186" s="110">
        <f xml:space="preserve"> IF( InpS!BK97, InpS!BK97, BJ186 * ( 1 + BK$6) )</f>
        <v>3.2103549156639195</v>
      </c>
      <c r="BL186" s="110">
        <f xml:space="preserve"> IF( InpS!BL97, InpS!BL97, BK186 * ( 1 + BL$6) )</f>
        <v>3.2745517573040583</v>
      </c>
      <c r="BM186" s="110">
        <f xml:space="preserve"> IF( InpS!BM97, InpS!BM97, BL186 * ( 1 + BM$6) )</f>
        <v>3.3400323306763062</v>
      </c>
      <c r="BN186" s="110">
        <f xml:space="preserve"> IF( InpS!BN97, InpS!BN97, BM186 * ( 1 + BN$6) )</f>
        <v>3.4068223063139462</v>
      </c>
      <c r="BO186" s="110">
        <f xml:space="preserve"> IF( InpS!BO97, InpS!BO97, BN186 * ( 1 + BO$6) )</f>
        <v>3.4749478680789139</v>
      </c>
      <c r="BP186" s="110">
        <f xml:space="preserve"> IF( InpS!BP97, InpS!BP97, BO186 * ( 1 + BP$6) )</f>
        <v>3.5444357234267287</v>
      </c>
      <c r="BQ186" s="110">
        <f xml:space="preserve"> IF( InpS!BQ97, InpS!BQ97, BP186 * ( 1 + BQ$6) )</f>
        <v>3.6153131138766943</v>
      </c>
      <c r="BR186" s="110">
        <f xml:space="preserve"> IF( InpS!BR97, InpS!BR97, BQ186 * ( 1 + BR$6) )</f>
        <v>3.6876078256914666</v>
      </c>
      <c r="BS186" s="110">
        <f xml:space="preserve"> IF( InpS!BS97, InpS!BS97, BR186 * ( 1 + BS$6) )</f>
        <v>3.7613482007701813</v>
      </c>
      <c r="BT186" s="110">
        <f xml:space="preserve"> IF( InpS!BT97, InpS!BT97, BS186 * ( 1 + BT$6) )</f>
        <v>3.8365631477594082</v>
      </c>
      <c r="BU186" s="110">
        <f xml:space="preserve"> IF( InpS!BU97, InpS!BU97, BT186 * ( 1 + BU$6) )</f>
        <v>3.9132821533862887</v>
      </c>
      <c r="BV186" s="110">
        <f xml:space="preserve"> IF( InpS!BV97, InpS!BV97, BU186 * ( 1 + BV$6) )</f>
        <v>3.9915352940183015</v>
      </c>
      <c r="BW186" s="110">
        <f xml:space="preserve"> IF( InpS!BW97, InpS!BW97, BV186 * ( 1 + BW$6) )</f>
        <v>4.0713532474541836</v>
      </c>
      <c r="BX186" s="110">
        <f xml:space="preserve"> IF( InpS!BX97, InpS!BX97, BW186 * ( 1 + BX$6) )</f>
        <v>4.1527673049506362</v>
      </c>
      <c r="BY186" s="110">
        <f xml:space="preserve"> IF( InpS!BY97, InpS!BY97, BX186 * ( 1 + BY$6) )</f>
        <v>4.2358093834895225</v>
      </c>
      <c r="BZ186" s="110">
        <f xml:space="preserve"> IF( InpS!BZ97, InpS!BZ97, BY186 * ( 1 + BZ$6) )</f>
        <v>4.3205120382903726</v>
      </c>
      <c r="CA186" s="110">
        <f xml:space="preserve"> IF( InpS!CA97, InpS!CA97, BZ186 * ( 1 + CA$6) )</f>
        <v>4.4069084755730961</v>
      </c>
      <c r="CB186" s="110">
        <f xml:space="preserve"> IF( InpS!CB97, InpS!CB97, CA186 * ( 1 + CB$6) )</f>
        <v>4.4950325655759125</v>
      </c>
      <c r="CC186" s="110">
        <f xml:space="preserve"> IF( InpS!CC97, InpS!CC97, CB186 * ( 1 + CC$6) )</f>
        <v>4.5849188558335952</v>
      </c>
      <c r="CD186" s="110">
        <f xml:space="preserve"> IF( InpS!CD97, InpS!CD97, CC186 * ( 1 + CD$6) )</f>
        <v>4.6766025847212367</v>
      </c>
      <c r="CE186" s="110">
        <f xml:space="preserve"> IF( InpS!CE97, InpS!CE97, CD186 * ( 1 + CE$6) )</f>
        <v>4.7701196952688489</v>
      </c>
      <c r="CF186" s="110">
        <f xml:space="preserve"> IF( InpS!CF97, InpS!CF97, CE186 * ( 1 + CF$6) )</f>
        <v>4.8655068492522124</v>
      </c>
      <c r="CG186" s="110">
        <f xml:space="preserve"> IF( InpS!CG97, InpS!CG97, CF186 * ( 1 + CG$6) )</f>
        <v>4.9628014415654924</v>
      </c>
      <c r="CH186" s="110">
        <f xml:space="preserve"> IF( InpS!CH97, InpS!CH97, CG186 * ( 1 + CH$6) )</f>
        <v>5.0620416148812666</v>
      </c>
      <c r="CI186" s="110">
        <f xml:space="preserve"> IF( InpS!CI97, InpS!CI97, CH186 * ( 1 + CI$6) )</f>
        <v>5.1632662746037017</v>
      </c>
      <c r="CJ186" s="110">
        <f xml:space="preserve"> IF( InpS!CJ97, InpS!CJ97, CI186 * ( 1 + CJ$6) )</f>
        <v>5.2665151041207512</v>
      </c>
      <c r="CK186" s="110">
        <f xml:space="preserve"> IF( InpS!CK97, InpS!CK97, CJ186 * ( 1 + CK$6) )</f>
        <v>5.3718285803613437</v>
      </c>
      <c r="CL186" s="110">
        <f xml:space="preserve"> IF( InpS!CL97, InpS!CL97, CK186 * ( 1 + CL$6) )</f>
        <v>5.4792479896636674</v>
      </c>
      <c r="CM186" s="110">
        <f xml:space="preserve"> IF( InpS!CM97, InpS!CM97, CL186 * ( 1 + CM$6) )</f>
        <v>5.5888154439607716</v>
      </c>
      <c r="CN186" s="110">
        <f xml:space="preserve"> IF( InpS!CN97, InpS!CN97, CM186 * ( 1 + CN$6) )</f>
        <v>5.7005738972898214</v>
      </c>
      <c r="CO186" s="110">
        <f xml:space="preserve"> IF( InpS!CO97, InpS!CO97, CN186 * ( 1 + CO$6) )</f>
        <v>5.8145671626314952</v>
      </c>
    </row>
    <row r="187" spans="1:93" outlineLevel="2" x14ac:dyDescent="0.2">
      <c r="B187" s="61"/>
      <c r="D187" s="39"/>
      <c r="E187" s="18" t="str">
        <f xml:space="preserve"> InpS!E98</f>
        <v>Waste: Large user fixed charge</v>
      </c>
      <c r="G187" s="55">
        <f xml:space="preserve"> UserInput!$G$59</f>
        <v>0</v>
      </c>
      <c r="H187" s="80" t="str">
        <f xml:space="preserve"> InpS!H98</f>
        <v>£</v>
      </c>
      <c r="I187" s="78"/>
      <c r="K187" s="303">
        <f xml:space="preserve"> IF( InpS!K98, InpS!K98, J187 * ( 1 + K$6) )</f>
        <v>1364.41</v>
      </c>
      <c r="L187" s="303">
        <f xml:space="preserve"> IF( InpS!L98, InpS!L98, K187 * ( 1 + L$6) )</f>
        <v>1529.25</v>
      </c>
      <c r="M187" s="303">
        <f xml:space="preserve"> IF( InpS!M98, InpS!M98, L187 * ( 1 + M$6) )</f>
        <v>1913.63</v>
      </c>
      <c r="N187" s="303">
        <f xml:space="preserve"> IF( InpS!N98, InpS!N98, M187 * ( 1 + N$6) )</f>
        <v>3015.46</v>
      </c>
      <c r="O187" s="303">
        <f xml:space="preserve"> IF( InpS!O98, InpS!O98, N187 * ( 1 + O$6) )</f>
        <v>4073.39</v>
      </c>
      <c r="P187" s="303">
        <f xml:space="preserve"> IF( InpS!P98, InpS!P98, O187 * ( 1 + P$6) )</f>
        <v>4055.7</v>
      </c>
      <c r="Q187" s="303">
        <f xml:space="preserve"> IF( InpS!Q98, InpS!Q98, P187 * ( 1 + Q$6) )</f>
        <v>4743.22</v>
      </c>
      <c r="R187" s="303">
        <f xml:space="preserve"> IF( InpS!R98, InpS!R98, Q187 * ( 1 + R$6) )</f>
        <v>5624.27</v>
      </c>
      <c r="S187" s="303">
        <f xml:space="preserve"> IF( InpS!S98, InpS!S98, R187 * ( 1 + S$6) )</f>
        <v>6489.6</v>
      </c>
      <c r="T187" s="303">
        <f xml:space="preserve"> IF( InpS!T98, InpS!T98, S187 * ( 1 + T$6) )</f>
        <v>6619.371266558448</v>
      </c>
      <c r="U187" s="303">
        <f xml:space="preserve"> IF( InpS!U98, InpS!U98, T187 * ( 1 + U$6) )</f>
        <v>6751.7375438454746</v>
      </c>
      <c r="V187" s="303">
        <f xml:space="preserve"> IF( InpS!V98, InpS!V98, U187 * ( 1 + V$6) )</f>
        <v>6886.750723784924</v>
      </c>
      <c r="W187" s="303">
        <f xml:space="preserve"> IF( InpS!W98, InpS!W98, V187 * ( 1 + W$6) )</f>
        <v>7024.4637359733297</v>
      </c>
      <c r="X187" s="303">
        <f xml:space="preserve"> IF( InpS!X98, InpS!X98, W187 * ( 1 + X$6) )</f>
        <v>7164.9305684300525</v>
      </c>
      <c r="Y187" s="303">
        <f xml:space="preserve"> IF( InpS!Y98, InpS!Y98, X187 * ( 1 + Y$6) )</f>
        <v>7308.2062887623551</v>
      </c>
      <c r="Z187" s="303">
        <f xml:space="preserve"> IF( InpS!Z98, InpS!Z98, Y187 * ( 1 + Z$6) )</f>
        <v>7454.3470657537118</v>
      </c>
      <c r="AA187" s="303">
        <f xml:space="preserve"> IF( InpS!AA98, InpS!AA98, Z187 * ( 1 + AA$6) )</f>
        <v>7603.410191383814</v>
      </c>
      <c r="AB187" s="303">
        <f xml:space="preserve"> IF( InpS!AB98, InpS!AB98, AA187 * ( 1 + AB$6) )</f>
        <v>7755.4541032889065</v>
      </c>
      <c r="AC187" s="303">
        <f xml:space="preserve"> IF( InpS!AC98, InpS!AC98, AB187 * ( 1 + AC$6) )</f>
        <v>7910.5384076712589</v>
      </c>
      <c r="AD187" s="303">
        <f xml:space="preserve"> IF( InpS!AD98, InpS!AD98, AC187 * ( 1 + AD$6) )</f>
        <v>8068.7239026667512</v>
      </c>
      <c r="AE187" s="303">
        <f xml:space="preserve"> IF( InpS!AE98, InpS!AE98, AD187 * ( 1 + AE$6) )</f>
        <v>8230.07260217974</v>
      </c>
      <c r="AF187" s="303">
        <f xml:space="preserve"> IF( InpS!AF98, InpS!AF98, AE187 * ( 1 + AF$6) )</f>
        <v>8394.6477601945408</v>
      </c>
      <c r="AG187" s="303">
        <f xml:space="preserve"> IF( InpS!AG98, InpS!AG98, AF187 * ( 1 + AG$6) )</f>
        <v>8562.5138955730672</v>
      </c>
      <c r="AH187" s="303">
        <f xml:space="preserve"> IF( InpS!AH98, InpS!AH98, AG187 * ( 1 + AH$6) )</f>
        <v>8733.7368173483428</v>
      </c>
      <c r="AI187" s="303">
        <f xml:space="preserve"> IF( InpS!AI98, InpS!AI98, AH187 * ( 1 + AI$6) )</f>
        <v>8908.3836505237996</v>
      </c>
      <c r="AJ187" s="303">
        <f xml:space="preserve"> IF( InpS!AJ98, InpS!AJ98, AI187 * ( 1 + AJ$6) )</f>
        <v>9086.5228623884814</v>
      </c>
      <c r="AK187" s="303">
        <f xml:space="preserve"> IF( InpS!AK98, InpS!AK98, AJ187 * ( 1 + AK$6) )</f>
        <v>9268.2242893584717</v>
      </c>
      <c r="AL187" s="303">
        <f xml:space="preserve"> IF( InpS!AL98, InpS!AL98, AK187 * ( 1 + AL$6) )</f>
        <v>9453.5591643550542</v>
      </c>
      <c r="AM187" s="303">
        <f xml:space="preserve"> IF( InpS!AM98, InpS!AM98, AL187 * ( 1 + AM$6) )</f>
        <v>9642.6001447303588</v>
      </c>
      <c r="AN187" s="303">
        <f xml:space="preserve"> IF( InpS!AN98, InpS!AN98, AM187 * ( 1 + AN$6) )</f>
        <v>9835.4213407514289</v>
      </c>
      <c r="AO187" s="303">
        <f xml:space="preserve"> IF( InpS!AO98, InpS!AO98, AN187 * ( 1 + AO$6) )</f>
        <v>10032.098344653874</v>
      </c>
      <c r="AP187" s="303">
        <f xml:space="preserve"> IF( InpS!AP98, InpS!AP98, AO187 * ( 1 + AP$6) )</f>
        <v>10232.708260276508</v>
      </c>
      <c r="AQ187" s="303">
        <f xml:space="preserve"> IF( InpS!AQ98, InpS!AQ98, AP187 * ( 1 + AQ$6) )</f>
        <v>10437.329733288585</v>
      </c>
      <c r="AR187" s="303">
        <f xml:space="preserve"> IF( InpS!AR98, InpS!AR98, AQ187 * ( 1 + AR$6) )</f>
        <v>10646.042982021481</v>
      </c>
      <c r="AS187" s="303">
        <f xml:space="preserve"> IF( InpS!AS98, InpS!AS98, AR187 * ( 1 + AS$6) )</f>
        <v>10858.929828916915</v>
      </c>
      <c r="AT187" s="303">
        <f xml:space="preserve"> IF( InpS!AT98, InpS!AT98, AS187 * ( 1 + AT$6) )</f>
        <v>11076.073732604023</v>
      </c>
      <c r="AU187" s="303">
        <f xml:space="preserve"> IF( InpS!AU98, InpS!AU98, AT187 * ( 1 + AU$6) )</f>
        <v>11297.559820617889</v>
      </c>
      <c r="AV187" s="303">
        <f xml:space="preserve"> IF( InpS!AV98, InpS!AV98, AU187 * ( 1 + AV$6) )</f>
        <v>11523.474922772324</v>
      </c>
      <c r="AW187" s="303">
        <f xml:space="preserve"> IF( InpS!AW98, InpS!AW98, AV187 * ( 1 + AW$6) )</f>
        <v>11753.907605200005</v>
      </c>
      <c r="AX187" s="303">
        <f xml:space="preserve"> IF( InpS!AX98, InpS!AX98, AW187 * ( 1 + AX$6) )</f>
        <v>11988.948205073308</v>
      </c>
      <c r="AY187" s="303">
        <f xml:space="preserve"> IF( InpS!AY98, InpS!AY98, AX187 * ( 1 + AY$6) )</f>
        <v>12228.688866019436</v>
      </c>
      <c r="AZ187" s="303">
        <f xml:space="preserve"> IF( InpS!AZ98, InpS!AZ98, AY187 * ( 1 + AZ$6) )</f>
        <v>12473.223574243755</v>
      </c>
      <c r="BA187" s="303">
        <f xml:space="preserve"> IF( InpS!BA98, InpS!BA98, AZ187 * ( 1 + BA$6) )</f>
        <v>12722.648195375459</v>
      </c>
      <c r="BB187" s="303">
        <f xml:space="preserve"> IF( InpS!BB98, InpS!BB98, BA187 * ( 1 + BB$6) )</f>
        <v>12977.06051205005</v>
      </c>
      <c r="BC187" s="303">
        <f xml:space="preserve"> IF( InpS!BC98, InpS!BC98, BB187 * ( 1 + BC$6) )</f>
        <v>13236.560262243336</v>
      </c>
      <c r="BD187" s="303">
        <f xml:space="preserve"> IF( InpS!BD98, InpS!BD98, BC187 * ( 1 + BD$6) )</f>
        <v>13501.249178371994</v>
      </c>
      <c r="BE187" s="303">
        <f xml:space="preserve"> IF( InpS!BE98, InpS!BE98, BD187 * ( 1 + BE$6) )</f>
        <v>13771.231027176011</v>
      </c>
      <c r="BF187" s="303">
        <f xml:space="preserve"> IF( InpS!BF98, InpS!BF98, BE187 * ( 1 + BF$6) )</f>
        <v>14046.611650398649</v>
      </c>
      <c r="BG187" s="303">
        <f xml:space="preserve"> IF( InpS!BG98, InpS!BG98, BF187 * ( 1 + BG$6) )</f>
        <v>14327.499006279886</v>
      </c>
      <c r="BH187" s="303">
        <f xml:space="preserve"> IF( InpS!BH98, InpS!BH98, BG187 * ( 1 + BH$6) )</f>
        <v>14614.003211879592</v>
      </c>
      <c r="BI187" s="303">
        <f xml:space="preserve"> IF( InpS!BI98, InpS!BI98, BH187 * ( 1 + BI$6) )</f>
        <v>14906.236586247016</v>
      </c>
      <c r="BJ187" s="303">
        <f xml:space="preserve"> IF( InpS!BJ98, InpS!BJ98, BI187 * ( 1 + BJ$6) )</f>
        <v>15204.313694453554</v>
      </c>
      <c r="BK187" s="303">
        <f xml:space="preserve"> IF( InpS!BK98, InpS!BK98, BJ187 * ( 1 + BK$6) )</f>
        <v>15508.351392506007</v>
      </c>
      <c r="BL187" s="303">
        <f xml:space="preserve"> IF( InpS!BL98, InpS!BL98, BK187 * ( 1 + BL$6) )</f>
        <v>15818.46887315797</v>
      </c>
      <c r="BM187" s="303">
        <f xml:space="preserve"> IF( InpS!BM98, InpS!BM98, BL187 * ( 1 + BM$6) )</f>
        <v>16134.787712637306</v>
      </c>
      <c r="BN187" s="303">
        <f xml:space="preserve"> IF( InpS!BN98, InpS!BN98, BM187 * ( 1 + BN$6) )</f>
        <v>16457.431918308015</v>
      </c>
      <c r="BO187" s="303">
        <f xml:space="preserve"> IF( InpS!BO98, InpS!BO98, BN187 * ( 1 + BO$6) )</f>
        <v>16786.527977285186</v>
      </c>
      <c r="BP187" s="303">
        <f xml:space="preserve"> IF( InpS!BP98, InpS!BP98, BO187 * ( 1 + BP$6) )</f>
        <v>17122.204906022107</v>
      </c>
      <c r="BQ187" s="303">
        <f xml:space="preserve"> IF( InpS!BQ98, InpS!BQ98, BP187 * ( 1 + BQ$6) )</f>
        <v>17464.594300888934</v>
      </c>
      <c r="BR187" s="303">
        <f xml:space="preserve"> IF( InpS!BR98, InpS!BR98, BQ187 * ( 1 + BR$6) )</f>
        <v>17813.830389762796</v>
      </c>
      <c r="BS187" s="303">
        <f xml:space="preserve"> IF( InpS!BS98, InpS!BS98, BR187 * ( 1 + BS$6) )</f>
        <v>18170.05008464952</v>
      </c>
      <c r="BT187" s="303">
        <f xml:space="preserve"> IF( InpS!BT98, InpS!BT98, BS187 * ( 1 + BT$6) )</f>
        <v>18533.393035357636</v>
      </c>
      <c r="BU187" s="303">
        <f xml:space="preserve"> IF( InpS!BU98, InpS!BU98, BT187 * ( 1 + BU$6) )</f>
        <v>18904.001684245686</v>
      </c>
      <c r="BV187" s="303">
        <f xml:space="preserve"> IF( InpS!BV98, InpS!BV98, BU187 * ( 1 + BV$6) )</f>
        <v>19282.021322064287</v>
      </c>
      <c r="BW187" s="303">
        <f xml:space="preserve"> IF( InpS!BW98, InpS!BW98, BV187 * ( 1 + BW$6) )</f>
        <v>19667.600144914893</v>
      </c>
      <c r="BX187" s="303">
        <f xml:space="preserve"> IF( InpS!BX98, InpS!BX98, BW187 * ( 1 + BX$6) )</f>
        <v>20060.889312347514</v>
      </c>
      <c r="BY187" s="303">
        <f xml:space="preserve"> IF( InpS!BY98, InpS!BY98, BX187 * ( 1 + BY$6) )</f>
        <v>20462.043006620221</v>
      </c>
      <c r="BZ187" s="303">
        <f xml:space="preserve"> IF( InpS!BZ98, InpS!BZ98, BY187 * ( 1 + BZ$6) )</f>
        <v>20871.218493143664</v>
      </c>
      <c r="CA187" s="303">
        <f xml:space="preserve"> IF( InpS!CA98, InpS!CA98, BZ187 * ( 1 + CA$6) )</f>
        <v>21288.576182134257</v>
      </c>
      <c r="CB187" s="303">
        <f xml:space="preserve"> IF( InpS!CB98, InpS!CB98, CA187 * ( 1 + CB$6) )</f>
        <v>21714.279691500255</v>
      </c>
      <c r="CC187" s="303">
        <f xml:space="preserve"> IF( InpS!CC98, InpS!CC98, CB187 * ( 1 + CC$6) )</f>
        <v>22148.495910985333</v>
      </c>
      <c r="CD187" s="303">
        <f xml:space="preserve"> IF( InpS!CD98, InpS!CD98, CC187 * ( 1 + CD$6) )</f>
        <v>22591.395067594858</v>
      </c>
      <c r="CE187" s="303">
        <f xml:space="preserve"> IF( InpS!CE98, InpS!CE98, CD187 * ( 1 + CE$6) )</f>
        <v>23043.150792330445</v>
      </c>
      <c r="CF187" s="303">
        <f xml:space="preserve"> IF( InpS!CF98, InpS!CF98, CE187 * ( 1 + CF$6) )</f>
        <v>23503.940188259014</v>
      </c>
      <c r="CG187" s="303">
        <f xml:space="preserve"> IF( InpS!CG98, InpS!CG98, CF187 * ( 1 + CG$6) )</f>
        <v>23973.943899942999</v>
      </c>
      <c r="CH187" s="303">
        <f xml:space="preserve"> IF( InpS!CH98, InpS!CH98, CG187 * ( 1 + CH$6) )</f>
        <v>24453.346184258946</v>
      </c>
      <c r="CI187" s="303">
        <f xml:space="preserve"> IF( InpS!CI98, InpS!CI98, CH187 * ( 1 + CI$6) )</f>
        <v>24942.334982632263</v>
      </c>
      <c r="CJ187" s="303">
        <f xml:space="preserve"> IF( InpS!CJ98, InpS!CJ98, CI187 * ( 1 + CJ$6) )</f>
        <v>25441.10199471641</v>
      </c>
      <c r="CK187" s="303">
        <f xml:space="preserve"> IF( InpS!CK98, InpS!CK98, CJ187 * ( 1 + CK$6) )</f>
        <v>25949.842753545461</v>
      </c>
      <c r="CL187" s="303">
        <f xml:space="preserve"> IF( InpS!CL98, InpS!CL98, CK187 * ( 1 + CL$6) )</f>
        <v>26468.756702189468</v>
      </c>
      <c r="CM187" s="303">
        <f xml:space="preserve"> IF( InpS!CM98, InpS!CM98, CL187 * ( 1 + CM$6) )</f>
        <v>26998.047271942694</v>
      </c>
      <c r="CN187" s="303">
        <f xml:space="preserve"> IF( InpS!CN98, InpS!CN98, CM187 * ( 1 + CN$6) )</f>
        <v>27537.921962075347</v>
      </c>
      <c r="CO187" s="303">
        <f xml:space="preserve"> IF( InpS!CO98, InpS!CO98, CN187 * ( 1 + CO$6) )</f>
        <v>28088.592421180103</v>
      </c>
    </row>
    <row r="188" spans="1:93" outlineLevel="2" x14ac:dyDescent="0.2">
      <c r="B188" s="61"/>
      <c r="D188" s="39"/>
      <c r="H188" s="163"/>
      <c r="I188" s="78"/>
    </row>
    <row r="189" spans="1:93" outlineLevel="2" x14ac:dyDescent="0.2">
      <c r="B189" s="61"/>
      <c r="D189" s="39"/>
      <c r="E189" t="s">
        <v>425</v>
      </c>
      <c r="H189" s="163" t="s">
        <v>8</v>
      </c>
      <c r="I189" s="78"/>
      <c r="K189" s="100">
        <f xml:space="preserve"> $G176 * K176 * K$166</f>
        <v>0</v>
      </c>
      <c r="L189" s="100">
        <f t="shared" ref="L189:BW189" si="208" xml:space="preserve"> $G176 * L176 * L$166</f>
        <v>0</v>
      </c>
      <c r="M189" s="100">
        <f t="shared" si="208"/>
        <v>0</v>
      </c>
      <c r="N189" s="100">
        <f t="shared" si="208"/>
        <v>0</v>
      </c>
      <c r="O189" s="100">
        <f t="shared" si="208"/>
        <v>0</v>
      </c>
      <c r="P189" s="100">
        <f t="shared" si="208"/>
        <v>0</v>
      </c>
      <c r="Q189" s="100">
        <f t="shared" si="208"/>
        <v>0</v>
      </c>
      <c r="R189" s="100">
        <f t="shared" si="208"/>
        <v>0</v>
      </c>
      <c r="S189" s="100">
        <f t="shared" si="208"/>
        <v>0</v>
      </c>
      <c r="T189" s="100">
        <f t="shared" si="208"/>
        <v>0</v>
      </c>
      <c r="U189" s="100">
        <f t="shared" si="208"/>
        <v>0</v>
      </c>
      <c r="V189" s="100">
        <f t="shared" si="208"/>
        <v>0</v>
      </c>
      <c r="W189" s="100">
        <f t="shared" si="208"/>
        <v>0</v>
      </c>
      <c r="X189" s="100">
        <f t="shared" si="208"/>
        <v>0</v>
      </c>
      <c r="Y189" s="100">
        <f t="shared" si="208"/>
        <v>0</v>
      </c>
      <c r="Z189" s="100">
        <f t="shared" si="208"/>
        <v>0</v>
      </c>
      <c r="AA189" s="100">
        <f t="shared" si="208"/>
        <v>0</v>
      </c>
      <c r="AB189" s="100">
        <f t="shared" si="208"/>
        <v>0</v>
      </c>
      <c r="AC189" s="100">
        <f t="shared" si="208"/>
        <v>0</v>
      </c>
      <c r="AD189" s="100">
        <f t="shared" si="208"/>
        <v>0</v>
      </c>
      <c r="AE189" s="100">
        <f t="shared" si="208"/>
        <v>0</v>
      </c>
      <c r="AF189" s="100">
        <f t="shared" si="208"/>
        <v>0</v>
      </c>
      <c r="AG189" s="100">
        <f t="shared" si="208"/>
        <v>0</v>
      </c>
      <c r="AH189" s="100">
        <f t="shared" si="208"/>
        <v>0</v>
      </c>
      <c r="AI189" s="100">
        <f t="shared" si="208"/>
        <v>0</v>
      </c>
      <c r="AJ189" s="100">
        <f t="shared" si="208"/>
        <v>0</v>
      </c>
      <c r="AK189" s="100">
        <f t="shared" si="208"/>
        <v>0</v>
      </c>
      <c r="AL189" s="100">
        <f t="shared" si="208"/>
        <v>0</v>
      </c>
      <c r="AM189" s="100">
        <f t="shared" si="208"/>
        <v>0</v>
      </c>
      <c r="AN189" s="100">
        <f t="shared" si="208"/>
        <v>0</v>
      </c>
      <c r="AO189" s="100">
        <f t="shared" si="208"/>
        <v>0</v>
      </c>
      <c r="AP189" s="100">
        <f t="shared" si="208"/>
        <v>0</v>
      </c>
      <c r="AQ189" s="100">
        <f t="shared" si="208"/>
        <v>0</v>
      </c>
      <c r="AR189" s="100">
        <f t="shared" si="208"/>
        <v>0</v>
      </c>
      <c r="AS189" s="100">
        <f t="shared" si="208"/>
        <v>0</v>
      </c>
      <c r="AT189" s="100">
        <f t="shared" si="208"/>
        <v>0</v>
      </c>
      <c r="AU189" s="100">
        <f t="shared" si="208"/>
        <v>0</v>
      </c>
      <c r="AV189" s="100">
        <f t="shared" si="208"/>
        <v>0</v>
      </c>
      <c r="AW189" s="100">
        <f t="shared" si="208"/>
        <v>0</v>
      </c>
      <c r="AX189" s="100">
        <f t="shared" si="208"/>
        <v>0</v>
      </c>
      <c r="AY189" s="100">
        <f t="shared" si="208"/>
        <v>0</v>
      </c>
      <c r="AZ189" s="100">
        <f t="shared" si="208"/>
        <v>0</v>
      </c>
      <c r="BA189" s="100">
        <f t="shared" si="208"/>
        <v>0</v>
      </c>
      <c r="BB189" s="100">
        <f t="shared" si="208"/>
        <v>0</v>
      </c>
      <c r="BC189" s="100">
        <f t="shared" si="208"/>
        <v>0</v>
      </c>
      <c r="BD189" s="100">
        <f t="shared" si="208"/>
        <v>0</v>
      </c>
      <c r="BE189" s="100">
        <f t="shared" si="208"/>
        <v>0</v>
      </c>
      <c r="BF189" s="100">
        <f t="shared" si="208"/>
        <v>0</v>
      </c>
      <c r="BG189" s="100">
        <f t="shared" si="208"/>
        <v>0</v>
      </c>
      <c r="BH189" s="100">
        <f t="shared" si="208"/>
        <v>0</v>
      </c>
      <c r="BI189" s="100">
        <f t="shared" si="208"/>
        <v>0</v>
      </c>
      <c r="BJ189" s="100">
        <f t="shared" si="208"/>
        <v>0</v>
      </c>
      <c r="BK189" s="100">
        <f t="shared" si="208"/>
        <v>0</v>
      </c>
      <c r="BL189" s="100">
        <f t="shared" si="208"/>
        <v>0</v>
      </c>
      <c r="BM189" s="100">
        <f t="shared" si="208"/>
        <v>0</v>
      </c>
      <c r="BN189" s="100">
        <f t="shared" si="208"/>
        <v>0</v>
      </c>
      <c r="BO189" s="100">
        <f t="shared" si="208"/>
        <v>0</v>
      </c>
      <c r="BP189" s="100">
        <f t="shared" si="208"/>
        <v>0</v>
      </c>
      <c r="BQ189" s="100">
        <f t="shared" si="208"/>
        <v>0</v>
      </c>
      <c r="BR189" s="100">
        <f t="shared" si="208"/>
        <v>0</v>
      </c>
      <c r="BS189" s="100">
        <f t="shared" si="208"/>
        <v>0</v>
      </c>
      <c r="BT189" s="100">
        <f t="shared" si="208"/>
        <v>0</v>
      </c>
      <c r="BU189" s="100">
        <f t="shared" si="208"/>
        <v>0</v>
      </c>
      <c r="BV189" s="100">
        <f t="shared" si="208"/>
        <v>0</v>
      </c>
      <c r="BW189" s="100">
        <f t="shared" si="208"/>
        <v>0</v>
      </c>
      <c r="BX189" s="100">
        <f t="shared" ref="BX189:CO189" si="209" xml:space="preserve"> $G176 * BX176 * BX$166</f>
        <v>0</v>
      </c>
      <c r="BY189" s="100">
        <f t="shared" si="209"/>
        <v>0</v>
      </c>
      <c r="BZ189" s="100">
        <f t="shared" si="209"/>
        <v>0</v>
      </c>
      <c r="CA189" s="100">
        <f t="shared" si="209"/>
        <v>0</v>
      </c>
      <c r="CB189" s="100">
        <f t="shared" si="209"/>
        <v>0</v>
      </c>
      <c r="CC189" s="100">
        <f t="shared" si="209"/>
        <v>0</v>
      </c>
      <c r="CD189" s="100">
        <f t="shared" si="209"/>
        <v>0</v>
      </c>
      <c r="CE189" s="100">
        <f t="shared" si="209"/>
        <v>0</v>
      </c>
      <c r="CF189" s="100">
        <f t="shared" si="209"/>
        <v>0</v>
      </c>
      <c r="CG189" s="100">
        <f t="shared" si="209"/>
        <v>0</v>
      </c>
      <c r="CH189" s="100">
        <f t="shared" si="209"/>
        <v>0</v>
      </c>
      <c r="CI189" s="100">
        <f t="shared" si="209"/>
        <v>0</v>
      </c>
      <c r="CJ189" s="100">
        <f t="shared" si="209"/>
        <v>0</v>
      </c>
      <c r="CK189" s="100">
        <f t="shared" si="209"/>
        <v>0</v>
      </c>
      <c r="CL189" s="100">
        <f t="shared" si="209"/>
        <v>0</v>
      </c>
      <c r="CM189" s="100">
        <f t="shared" si="209"/>
        <v>0</v>
      </c>
      <c r="CN189" s="100">
        <f t="shared" si="209"/>
        <v>0</v>
      </c>
      <c r="CO189" s="100">
        <f t="shared" si="209"/>
        <v>0</v>
      </c>
    </row>
    <row r="190" spans="1:93" outlineLevel="2" x14ac:dyDescent="0.2">
      <c r="B190" s="61"/>
      <c r="D190" s="39"/>
      <c r="E190" t="s">
        <v>426</v>
      </c>
      <c r="H190" s="163" t="s">
        <v>8</v>
      </c>
      <c r="I190" s="78"/>
      <c r="K190" s="100">
        <f xml:space="preserve"> SUMPRODUCT( $G$178:$G$179, K178:K179 ) * K$166</f>
        <v>0</v>
      </c>
      <c r="L190" s="83">
        <f t="shared" ref="L190:BW190" si="210" xml:space="preserve"> SUMPRODUCT( $G$178:$G$179, L178:L179 ) * L$166</f>
        <v>0</v>
      </c>
      <c r="M190" s="83">
        <f t="shared" si="210"/>
        <v>0</v>
      </c>
      <c r="N190" s="83">
        <f t="shared" si="210"/>
        <v>0</v>
      </c>
      <c r="O190" s="83">
        <f t="shared" si="210"/>
        <v>0</v>
      </c>
      <c r="P190" s="83">
        <f t="shared" si="210"/>
        <v>0</v>
      </c>
      <c r="Q190" s="83">
        <f t="shared" si="210"/>
        <v>0</v>
      </c>
      <c r="R190" s="83">
        <f t="shared" si="210"/>
        <v>0</v>
      </c>
      <c r="S190" s="83">
        <f t="shared" si="210"/>
        <v>0</v>
      </c>
      <c r="T190" s="83">
        <f t="shared" si="210"/>
        <v>0</v>
      </c>
      <c r="U190" s="83">
        <f t="shared" si="210"/>
        <v>0</v>
      </c>
      <c r="V190" s="83">
        <f t="shared" si="210"/>
        <v>0</v>
      </c>
      <c r="W190" s="83">
        <f t="shared" si="210"/>
        <v>0</v>
      </c>
      <c r="X190" s="83">
        <f t="shared" si="210"/>
        <v>0</v>
      </c>
      <c r="Y190" s="83">
        <f t="shared" si="210"/>
        <v>0</v>
      </c>
      <c r="Z190" s="83">
        <f t="shared" si="210"/>
        <v>0</v>
      </c>
      <c r="AA190" s="83">
        <f t="shared" si="210"/>
        <v>0</v>
      </c>
      <c r="AB190" s="83">
        <f t="shared" si="210"/>
        <v>0</v>
      </c>
      <c r="AC190" s="83">
        <f t="shared" si="210"/>
        <v>0</v>
      </c>
      <c r="AD190" s="83">
        <f t="shared" si="210"/>
        <v>0</v>
      </c>
      <c r="AE190" s="83">
        <f t="shared" si="210"/>
        <v>0</v>
      </c>
      <c r="AF190" s="83">
        <f t="shared" si="210"/>
        <v>0</v>
      </c>
      <c r="AG190" s="83">
        <f t="shared" si="210"/>
        <v>0</v>
      </c>
      <c r="AH190" s="83">
        <f t="shared" si="210"/>
        <v>0</v>
      </c>
      <c r="AI190" s="83">
        <f t="shared" si="210"/>
        <v>0</v>
      </c>
      <c r="AJ190" s="83">
        <f t="shared" si="210"/>
        <v>0</v>
      </c>
      <c r="AK190" s="83">
        <f t="shared" si="210"/>
        <v>0</v>
      </c>
      <c r="AL190" s="83">
        <f t="shared" si="210"/>
        <v>0</v>
      </c>
      <c r="AM190" s="83">
        <f t="shared" si="210"/>
        <v>0</v>
      </c>
      <c r="AN190" s="83">
        <f t="shared" si="210"/>
        <v>0</v>
      </c>
      <c r="AO190" s="83">
        <f t="shared" si="210"/>
        <v>0</v>
      </c>
      <c r="AP190" s="83">
        <f t="shared" si="210"/>
        <v>0</v>
      </c>
      <c r="AQ190" s="83">
        <f t="shared" si="210"/>
        <v>0</v>
      </c>
      <c r="AR190" s="83">
        <f t="shared" si="210"/>
        <v>0</v>
      </c>
      <c r="AS190" s="83">
        <f t="shared" si="210"/>
        <v>0</v>
      </c>
      <c r="AT190" s="83">
        <f t="shared" si="210"/>
        <v>0</v>
      </c>
      <c r="AU190" s="83">
        <f t="shared" si="210"/>
        <v>0</v>
      </c>
      <c r="AV190" s="83">
        <f t="shared" si="210"/>
        <v>0</v>
      </c>
      <c r="AW190" s="83">
        <f t="shared" si="210"/>
        <v>0</v>
      </c>
      <c r="AX190" s="83">
        <f t="shared" si="210"/>
        <v>0</v>
      </c>
      <c r="AY190" s="83">
        <f t="shared" si="210"/>
        <v>0</v>
      </c>
      <c r="AZ190" s="83">
        <f t="shared" si="210"/>
        <v>0</v>
      </c>
      <c r="BA190" s="83">
        <f t="shared" si="210"/>
        <v>0</v>
      </c>
      <c r="BB190" s="83">
        <f t="shared" si="210"/>
        <v>0</v>
      </c>
      <c r="BC190" s="83">
        <f t="shared" si="210"/>
        <v>0</v>
      </c>
      <c r="BD190" s="83">
        <f t="shared" si="210"/>
        <v>0</v>
      </c>
      <c r="BE190" s="83">
        <f t="shared" si="210"/>
        <v>0</v>
      </c>
      <c r="BF190" s="83">
        <f t="shared" si="210"/>
        <v>0</v>
      </c>
      <c r="BG190" s="83">
        <f t="shared" si="210"/>
        <v>0</v>
      </c>
      <c r="BH190" s="83">
        <f t="shared" si="210"/>
        <v>0</v>
      </c>
      <c r="BI190" s="83">
        <f t="shared" si="210"/>
        <v>0</v>
      </c>
      <c r="BJ190" s="83">
        <f t="shared" si="210"/>
        <v>0</v>
      </c>
      <c r="BK190" s="83">
        <f t="shared" si="210"/>
        <v>0</v>
      </c>
      <c r="BL190" s="83">
        <f t="shared" si="210"/>
        <v>0</v>
      </c>
      <c r="BM190" s="83">
        <f t="shared" si="210"/>
        <v>0</v>
      </c>
      <c r="BN190" s="83">
        <f t="shared" si="210"/>
        <v>0</v>
      </c>
      <c r="BO190" s="83">
        <f t="shared" si="210"/>
        <v>0</v>
      </c>
      <c r="BP190" s="83">
        <f t="shared" si="210"/>
        <v>0</v>
      </c>
      <c r="BQ190" s="83">
        <f t="shared" si="210"/>
        <v>0</v>
      </c>
      <c r="BR190" s="83">
        <f t="shared" si="210"/>
        <v>0</v>
      </c>
      <c r="BS190" s="83">
        <f t="shared" si="210"/>
        <v>0</v>
      </c>
      <c r="BT190" s="83">
        <f t="shared" si="210"/>
        <v>0</v>
      </c>
      <c r="BU190" s="83">
        <f t="shared" si="210"/>
        <v>0</v>
      </c>
      <c r="BV190" s="83">
        <f t="shared" si="210"/>
        <v>0</v>
      </c>
      <c r="BW190" s="83">
        <f t="shared" si="210"/>
        <v>0</v>
      </c>
      <c r="BX190" s="83">
        <f t="shared" ref="BX190:CO190" si="211" xml:space="preserve"> SUMPRODUCT( $G$178:$G$179, BX178:BX179 ) * BX$166</f>
        <v>0</v>
      </c>
      <c r="BY190" s="83">
        <f t="shared" si="211"/>
        <v>0</v>
      </c>
      <c r="BZ190" s="83">
        <f t="shared" si="211"/>
        <v>0</v>
      </c>
      <c r="CA190" s="83">
        <f t="shared" si="211"/>
        <v>0</v>
      </c>
      <c r="CB190" s="83">
        <f t="shared" si="211"/>
        <v>0</v>
      </c>
      <c r="CC190" s="83">
        <f t="shared" si="211"/>
        <v>0</v>
      </c>
      <c r="CD190" s="83">
        <f t="shared" si="211"/>
        <v>0</v>
      </c>
      <c r="CE190" s="83">
        <f t="shared" si="211"/>
        <v>0</v>
      </c>
      <c r="CF190" s="83">
        <f t="shared" si="211"/>
        <v>0</v>
      </c>
      <c r="CG190" s="83">
        <f t="shared" si="211"/>
        <v>0</v>
      </c>
      <c r="CH190" s="83">
        <f t="shared" si="211"/>
        <v>0</v>
      </c>
      <c r="CI190" s="83">
        <f t="shared" si="211"/>
        <v>0</v>
      </c>
      <c r="CJ190" s="83">
        <f t="shared" si="211"/>
        <v>0</v>
      </c>
      <c r="CK190" s="83">
        <f t="shared" si="211"/>
        <v>0</v>
      </c>
      <c r="CL190" s="83">
        <f t="shared" si="211"/>
        <v>0</v>
      </c>
      <c r="CM190" s="83">
        <f t="shared" si="211"/>
        <v>0</v>
      </c>
      <c r="CN190" s="83">
        <f t="shared" si="211"/>
        <v>0</v>
      </c>
      <c r="CO190" s="83">
        <f t="shared" si="211"/>
        <v>0</v>
      </c>
    </row>
    <row r="191" spans="1:93" outlineLevel="2" x14ac:dyDescent="0.2">
      <c r="B191" s="61"/>
      <c r="D191" s="39"/>
      <c r="E191" t="s">
        <v>427</v>
      </c>
      <c r="H191" s="163" t="s">
        <v>8</v>
      </c>
      <c r="I191" s="78"/>
      <c r="K191" s="89">
        <f xml:space="preserve"> SUMPRODUCT( $G$181:$G$187, K181:K187 ) * K$166</f>
        <v>0</v>
      </c>
      <c r="L191" s="55">
        <f t="shared" ref="L191:BW191" si="212" xml:space="preserve"> SUMPRODUCT( $G$181:$G$187, L181:L187 ) * L$166</f>
        <v>0</v>
      </c>
      <c r="M191" s="55">
        <f t="shared" si="212"/>
        <v>0</v>
      </c>
      <c r="N191" s="55">
        <f t="shared" si="212"/>
        <v>0</v>
      </c>
      <c r="O191" s="55">
        <f t="shared" si="212"/>
        <v>0</v>
      </c>
      <c r="P191" s="55">
        <f t="shared" si="212"/>
        <v>0</v>
      </c>
      <c r="Q191" s="55">
        <f t="shared" si="212"/>
        <v>0</v>
      </c>
      <c r="R191" s="55">
        <f t="shared" si="212"/>
        <v>0</v>
      </c>
      <c r="S191" s="55">
        <f t="shared" si="212"/>
        <v>0</v>
      </c>
      <c r="T191" s="55">
        <f t="shared" si="212"/>
        <v>0</v>
      </c>
      <c r="U191" s="55">
        <f t="shared" si="212"/>
        <v>0</v>
      </c>
      <c r="V191" s="55">
        <f t="shared" si="212"/>
        <v>0</v>
      </c>
      <c r="W191" s="55">
        <f t="shared" si="212"/>
        <v>0</v>
      </c>
      <c r="X191" s="55">
        <f t="shared" si="212"/>
        <v>0</v>
      </c>
      <c r="Y191" s="55">
        <f t="shared" si="212"/>
        <v>0</v>
      </c>
      <c r="Z191" s="55">
        <f t="shared" si="212"/>
        <v>0</v>
      </c>
      <c r="AA191" s="55">
        <f t="shared" si="212"/>
        <v>0</v>
      </c>
      <c r="AB191" s="55">
        <f t="shared" si="212"/>
        <v>0</v>
      </c>
      <c r="AC191" s="55">
        <f t="shared" si="212"/>
        <v>0</v>
      </c>
      <c r="AD191" s="55">
        <f t="shared" si="212"/>
        <v>0</v>
      </c>
      <c r="AE191" s="55">
        <f t="shared" si="212"/>
        <v>0</v>
      </c>
      <c r="AF191" s="55">
        <f t="shared" si="212"/>
        <v>0</v>
      </c>
      <c r="AG191" s="55">
        <f t="shared" si="212"/>
        <v>0</v>
      </c>
      <c r="AH191" s="55">
        <f t="shared" si="212"/>
        <v>0</v>
      </c>
      <c r="AI191" s="55">
        <f t="shared" si="212"/>
        <v>0</v>
      </c>
      <c r="AJ191" s="55">
        <f t="shared" si="212"/>
        <v>0</v>
      </c>
      <c r="AK191" s="55">
        <f t="shared" si="212"/>
        <v>0</v>
      </c>
      <c r="AL191" s="55">
        <f t="shared" si="212"/>
        <v>0</v>
      </c>
      <c r="AM191" s="55">
        <f t="shared" si="212"/>
        <v>0</v>
      </c>
      <c r="AN191" s="55">
        <f t="shared" si="212"/>
        <v>0</v>
      </c>
      <c r="AO191" s="55">
        <f t="shared" si="212"/>
        <v>0</v>
      </c>
      <c r="AP191" s="55">
        <f t="shared" si="212"/>
        <v>0</v>
      </c>
      <c r="AQ191" s="55">
        <f t="shared" si="212"/>
        <v>0</v>
      </c>
      <c r="AR191" s="55">
        <f t="shared" si="212"/>
        <v>0</v>
      </c>
      <c r="AS191" s="55">
        <f t="shared" si="212"/>
        <v>0</v>
      </c>
      <c r="AT191" s="55">
        <f t="shared" si="212"/>
        <v>0</v>
      </c>
      <c r="AU191" s="55">
        <f t="shared" si="212"/>
        <v>0</v>
      </c>
      <c r="AV191" s="55">
        <f t="shared" si="212"/>
        <v>0</v>
      </c>
      <c r="AW191" s="55">
        <f t="shared" si="212"/>
        <v>0</v>
      </c>
      <c r="AX191" s="55">
        <f t="shared" si="212"/>
        <v>0</v>
      </c>
      <c r="AY191" s="55">
        <f t="shared" si="212"/>
        <v>0</v>
      </c>
      <c r="AZ191" s="55">
        <f t="shared" si="212"/>
        <v>0</v>
      </c>
      <c r="BA191" s="55">
        <f t="shared" si="212"/>
        <v>0</v>
      </c>
      <c r="BB191" s="55">
        <f t="shared" si="212"/>
        <v>0</v>
      </c>
      <c r="BC191" s="55">
        <f t="shared" si="212"/>
        <v>0</v>
      </c>
      <c r="BD191" s="55">
        <f t="shared" si="212"/>
        <v>0</v>
      </c>
      <c r="BE191" s="55">
        <f t="shared" si="212"/>
        <v>0</v>
      </c>
      <c r="BF191" s="55">
        <f t="shared" si="212"/>
        <v>0</v>
      </c>
      <c r="BG191" s="55">
        <f t="shared" si="212"/>
        <v>0</v>
      </c>
      <c r="BH191" s="55">
        <f t="shared" si="212"/>
        <v>0</v>
      </c>
      <c r="BI191" s="55">
        <f t="shared" si="212"/>
        <v>0</v>
      </c>
      <c r="BJ191" s="55">
        <f t="shared" si="212"/>
        <v>0</v>
      </c>
      <c r="BK191" s="55">
        <f t="shared" si="212"/>
        <v>0</v>
      </c>
      <c r="BL191" s="55">
        <f t="shared" si="212"/>
        <v>0</v>
      </c>
      <c r="BM191" s="55">
        <f t="shared" si="212"/>
        <v>0</v>
      </c>
      <c r="BN191" s="55">
        <f t="shared" si="212"/>
        <v>0</v>
      </c>
      <c r="BO191" s="55">
        <f t="shared" si="212"/>
        <v>0</v>
      </c>
      <c r="BP191" s="55">
        <f t="shared" si="212"/>
        <v>0</v>
      </c>
      <c r="BQ191" s="55">
        <f t="shared" si="212"/>
        <v>0</v>
      </c>
      <c r="BR191" s="55">
        <f t="shared" si="212"/>
        <v>0</v>
      </c>
      <c r="BS191" s="55">
        <f t="shared" si="212"/>
        <v>0</v>
      </c>
      <c r="BT191" s="55">
        <f t="shared" si="212"/>
        <v>0</v>
      </c>
      <c r="BU191" s="55">
        <f t="shared" si="212"/>
        <v>0</v>
      </c>
      <c r="BV191" s="55">
        <f t="shared" si="212"/>
        <v>0</v>
      </c>
      <c r="BW191" s="55">
        <f t="shared" si="212"/>
        <v>0</v>
      </c>
      <c r="BX191" s="55">
        <f t="shared" ref="BX191:CO191" si="213" xml:space="preserve"> SUMPRODUCT( $G$181:$G$187, BX181:BX187 ) * BX$166</f>
        <v>0</v>
      </c>
      <c r="BY191" s="55">
        <f t="shared" si="213"/>
        <v>0</v>
      </c>
      <c r="BZ191" s="55">
        <f t="shared" si="213"/>
        <v>0</v>
      </c>
      <c r="CA191" s="55">
        <f t="shared" si="213"/>
        <v>0</v>
      </c>
      <c r="CB191" s="55">
        <f t="shared" si="213"/>
        <v>0</v>
      </c>
      <c r="CC191" s="55">
        <f t="shared" si="213"/>
        <v>0</v>
      </c>
      <c r="CD191" s="55">
        <f t="shared" si="213"/>
        <v>0</v>
      </c>
      <c r="CE191" s="55">
        <f t="shared" si="213"/>
        <v>0</v>
      </c>
      <c r="CF191" s="55">
        <f t="shared" si="213"/>
        <v>0</v>
      </c>
      <c r="CG191" s="55">
        <f t="shared" si="213"/>
        <v>0</v>
      </c>
      <c r="CH191" s="55">
        <f t="shared" si="213"/>
        <v>0</v>
      </c>
      <c r="CI191" s="55">
        <f t="shared" si="213"/>
        <v>0</v>
      </c>
      <c r="CJ191" s="55">
        <f t="shared" si="213"/>
        <v>0</v>
      </c>
      <c r="CK191" s="55">
        <f t="shared" si="213"/>
        <v>0</v>
      </c>
      <c r="CL191" s="55">
        <f t="shared" si="213"/>
        <v>0</v>
      </c>
      <c r="CM191" s="55">
        <f t="shared" si="213"/>
        <v>0</v>
      </c>
      <c r="CN191" s="55">
        <f t="shared" si="213"/>
        <v>0</v>
      </c>
      <c r="CO191" s="55">
        <f t="shared" si="213"/>
        <v>0</v>
      </c>
    </row>
    <row r="192" spans="1:93" outlineLevel="2" x14ac:dyDescent="0.2">
      <c r="B192" s="61"/>
      <c r="D192" s="39"/>
      <c r="E192" t="s">
        <v>428</v>
      </c>
      <c r="H192" s="163" t="s">
        <v>8</v>
      </c>
      <c r="I192" s="78"/>
      <c r="K192" s="363">
        <f>SUM(K189:K191)</f>
        <v>0</v>
      </c>
      <c r="L192" s="363">
        <f t="shared" ref="L192:BW192" si="214">SUM(L189:L191)</f>
        <v>0</v>
      </c>
      <c r="M192" s="363">
        <f t="shared" si="214"/>
        <v>0</v>
      </c>
      <c r="N192" s="363">
        <f t="shared" si="214"/>
        <v>0</v>
      </c>
      <c r="O192" s="363">
        <f t="shared" si="214"/>
        <v>0</v>
      </c>
      <c r="P192" s="363">
        <f t="shared" si="214"/>
        <v>0</v>
      </c>
      <c r="Q192" s="363">
        <f t="shared" si="214"/>
        <v>0</v>
      </c>
      <c r="R192" s="363">
        <f t="shared" si="214"/>
        <v>0</v>
      </c>
      <c r="S192" s="363">
        <f t="shared" si="214"/>
        <v>0</v>
      </c>
      <c r="T192" s="363">
        <f t="shared" si="214"/>
        <v>0</v>
      </c>
      <c r="U192" s="363">
        <f t="shared" si="214"/>
        <v>0</v>
      </c>
      <c r="V192" s="363">
        <f t="shared" si="214"/>
        <v>0</v>
      </c>
      <c r="W192" s="363">
        <f t="shared" si="214"/>
        <v>0</v>
      </c>
      <c r="X192" s="363">
        <f t="shared" si="214"/>
        <v>0</v>
      </c>
      <c r="Y192" s="363">
        <f t="shared" si="214"/>
        <v>0</v>
      </c>
      <c r="Z192" s="363">
        <f t="shared" si="214"/>
        <v>0</v>
      </c>
      <c r="AA192" s="363">
        <f t="shared" si="214"/>
        <v>0</v>
      </c>
      <c r="AB192" s="363">
        <f t="shared" si="214"/>
        <v>0</v>
      </c>
      <c r="AC192" s="363">
        <f t="shared" si="214"/>
        <v>0</v>
      </c>
      <c r="AD192" s="363">
        <f t="shared" si="214"/>
        <v>0</v>
      </c>
      <c r="AE192" s="363">
        <f t="shared" si="214"/>
        <v>0</v>
      </c>
      <c r="AF192" s="363">
        <f t="shared" si="214"/>
        <v>0</v>
      </c>
      <c r="AG192" s="363">
        <f t="shared" si="214"/>
        <v>0</v>
      </c>
      <c r="AH192" s="363">
        <f t="shared" si="214"/>
        <v>0</v>
      </c>
      <c r="AI192" s="363">
        <f t="shared" si="214"/>
        <v>0</v>
      </c>
      <c r="AJ192" s="363">
        <f t="shared" si="214"/>
        <v>0</v>
      </c>
      <c r="AK192" s="363">
        <f t="shared" si="214"/>
        <v>0</v>
      </c>
      <c r="AL192" s="363">
        <f t="shared" si="214"/>
        <v>0</v>
      </c>
      <c r="AM192" s="363">
        <f t="shared" si="214"/>
        <v>0</v>
      </c>
      <c r="AN192" s="363">
        <f t="shared" si="214"/>
        <v>0</v>
      </c>
      <c r="AO192" s="363">
        <f t="shared" si="214"/>
        <v>0</v>
      </c>
      <c r="AP192" s="363">
        <f t="shared" si="214"/>
        <v>0</v>
      </c>
      <c r="AQ192" s="363">
        <f t="shared" si="214"/>
        <v>0</v>
      </c>
      <c r="AR192" s="363">
        <f t="shared" si="214"/>
        <v>0</v>
      </c>
      <c r="AS192" s="363">
        <f t="shared" si="214"/>
        <v>0</v>
      </c>
      <c r="AT192" s="363">
        <f t="shared" si="214"/>
        <v>0</v>
      </c>
      <c r="AU192" s="363">
        <f t="shared" si="214"/>
        <v>0</v>
      </c>
      <c r="AV192" s="363">
        <f t="shared" si="214"/>
        <v>0</v>
      </c>
      <c r="AW192" s="363">
        <f t="shared" si="214"/>
        <v>0</v>
      </c>
      <c r="AX192" s="363">
        <f t="shared" si="214"/>
        <v>0</v>
      </c>
      <c r="AY192" s="363">
        <f t="shared" si="214"/>
        <v>0</v>
      </c>
      <c r="AZ192" s="363">
        <f t="shared" si="214"/>
        <v>0</v>
      </c>
      <c r="BA192" s="363">
        <f t="shared" si="214"/>
        <v>0</v>
      </c>
      <c r="BB192" s="363">
        <f t="shared" si="214"/>
        <v>0</v>
      </c>
      <c r="BC192" s="363">
        <f t="shared" si="214"/>
        <v>0</v>
      </c>
      <c r="BD192" s="363">
        <f t="shared" si="214"/>
        <v>0</v>
      </c>
      <c r="BE192" s="363">
        <f t="shared" si="214"/>
        <v>0</v>
      </c>
      <c r="BF192" s="363">
        <f t="shared" si="214"/>
        <v>0</v>
      </c>
      <c r="BG192" s="363">
        <f t="shared" si="214"/>
        <v>0</v>
      </c>
      <c r="BH192" s="363">
        <f t="shared" si="214"/>
        <v>0</v>
      </c>
      <c r="BI192" s="363">
        <f t="shared" si="214"/>
        <v>0</v>
      </c>
      <c r="BJ192" s="363">
        <f t="shared" si="214"/>
        <v>0</v>
      </c>
      <c r="BK192" s="363">
        <f t="shared" si="214"/>
        <v>0</v>
      </c>
      <c r="BL192" s="363">
        <f t="shared" si="214"/>
        <v>0</v>
      </c>
      <c r="BM192" s="363">
        <f t="shared" si="214"/>
        <v>0</v>
      </c>
      <c r="BN192" s="363">
        <f t="shared" si="214"/>
        <v>0</v>
      </c>
      <c r="BO192" s="363">
        <f t="shared" si="214"/>
        <v>0</v>
      </c>
      <c r="BP192" s="363">
        <f t="shared" si="214"/>
        <v>0</v>
      </c>
      <c r="BQ192" s="363">
        <f t="shared" si="214"/>
        <v>0</v>
      </c>
      <c r="BR192" s="363">
        <f t="shared" si="214"/>
        <v>0</v>
      </c>
      <c r="BS192" s="363">
        <f t="shared" si="214"/>
        <v>0</v>
      </c>
      <c r="BT192" s="363">
        <f t="shared" si="214"/>
        <v>0</v>
      </c>
      <c r="BU192" s="363">
        <f t="shared" si="214"/>
        <v>0</v>
      </c>
      <c r="BV192" s="363">
        <f t="shared" si="214"/>
        <v>0</v>
      </c>
      <c r="BW192" s="363">
        <f t="shared" si="214"/>
        <v>0</v>
      </c>
      <c r="BX192" s="363">
        <f t="shared" ref="BX192:CO192" si="215">SUM(BX189:BX191)</f>
        <v>0</v>
      </c>
      <c r="BY192" s="363">
        <f t="shared" si="215"/>
        <v>0</v>
      </c>
      <c r="BZ192" s="363">
        <f t="shared" si="215"/>
        <v>0</v>
      </c>
      <c r="CA192" s="363">
        <f t="shared" si="215"/>
        <v>0</v>
      </c>
      <c r="CB192" s="363">
        <f t="shared" si="215"/>
        <v>0</v>
      </c>
      <c r="CC192" s="363">
        <f t="shared" si="215"/>
        <v>0</v>
      </c>
      <c r="CD192" s="363">
        <f t="shared" si="215"/>
        <v>0</v>
      </c>
      <c r="CE192" s="363">
        <f t="shared" si="215"/>
        <v>0</v>
      </c>
      <c r="CF192" s="363">
        <f t="shared" si="215"/>
        <v>0</v>
      </c>
      <c r="CG192" s="363">
        <f t="shared" si="215"/>
        <v>0</v>
      </c>
      <c r="CH192" s="363">
        <f t="shared" si="215"/>
        <v>0</v>
      </c>
      <c r="CI192" s="363">
        <f t="shared" si="215"/>
        <v>0</v>
      </c>
      <c r="CJ192" s="363">
        <f t="shared" si="215"/>
        <v>0</v>
      </c>
      <c r="CK192" s="363">
        <f t="shared" si="215"/>
        <v>0</v>
      </c>
      <c r="CL192" s="363">
        <f t="shared" si="215"/>
        <v>0</v>
      </c>
      <c r="CM192" s="363">
        <f t="shared" si="215"/>
        <v>0</v>
      </c>
      <c r="CN192" s="363">
        <f t="shared" si="215"/>
        <v>0</v>
      </c>
      <c r="CO192" s="363">
        <f t="shared" si="215"/>
        <v>0</v>
      </c>
    </row>
    <row r="193" spans="2:93" outlineLevel="2" x14ac:dyDescent="0.2">
      <c r="B193" s="61"/>
      <c r="D193" s="39"/>
      <c r="H193" s="163"/>
      <c r="I193" s="78"/>
    </row>
    <row r="194" spans="2:93" outlineLevel="2" x14ac:dyDescent="0.2">
      <c r="B194" s="61"/>
      <c r="D194" s="39"/>
      <c r="E194" t="s">
        <v>430</v>
      </c>
      <c r="G194" s="55">
        <f xml:space="preserve"> G181 + G183 + G186</f>
        <v>0</v>
      </c>
      <c r="H194" s="163" t="s">
        <v>177</v>
      </c>
      <c r="I194" s="78"/>
      <c r="K194" s="89">
        <f xml:space="preserve"> $G194 * K$166</f>
        <v>0</v>
      </c>
      <c r="L194" s="89">
        <f t="shared" ref="L194:BW194" si="216" xml:space="preserve"> $G194 * L$166</f>
        <v>0</v>
      </c>
      <c r="M194" s="89">
        <f t="shared" si="216"/>
        <v>0</v>
      </c>
      <c r="N194" s="89">
        <f t="shared" si="216"/>
        <v>0</v>
      </c>
      <c r="O194" s="89">
        <f t="shared" si="216"/>
        <v>0</v>
      </c>
      <c r="P194" s="89">
        <f t="shared" si="216"/>
        <v>0</v>
      </c>
      <c r="Q194" s="89">
        <f t="shared" si="216"/>
        <v>0</v>
      </c>
      <c r="R194" s="89">
        <f t="shared" si="216"/>
        <v>0</v>
      </c>
      <c r="S194" s="89">
        <f t="shared" si="216"/>
        <v>0</v>
      </c>
      <c r="T194" s="89">
        <f t="shared" si="216"/>
        <v>0</v>
      </c>
      <c r="U194" s="89">
        <f t="shared" si="216"/>
        <v>0</v>
      </c>
      <c r="V194" s="89">
        <f t="shared" si="216"/>
        <v>0</v>
      </c>
      <c r="W194" s="89">
        <f t="shared" si="216"/>
        <v>0</v>
      </c>
      <c r="X194" s="89">
        <f t="shared" si="216"/>
        <v>0</v>
      </c>
      <c r="Y194" s="89">
        <f t="shared" si="216"/>
        <v>0</v>
      </c>
      <c r="Z194" s="89">
        <f t="shared" si="216"/>
        <v>0</v>
      </c>
      <c r="AA194" s="89">
        <f t="shared" si="216"/>
        <v>0</v>
      </c>
      <c r="AB194" s="89">
        <f t="shared" si="216"/>
        <v>0</v>
      </c>
      <c r="AC194" s="89">
        <f t="shared" si="216"/>
        <v>0</v>
      </c>
      <c r="AD194" s="89">
        <f t="shared" si="216"/>
        <v>0</v>
      </c>
      <c r="AE194" s="89">
        <f t="shared" si="216"/>
        <v>0</v>
      </c>
      <c r="AF194" s="89">
        <f t="shared" si="216"/>
        <v>0</v>
      </c>
      <c r="AG194" s="89">
        <f t="shared" si="216"/>
        <v>0</v>
      </c>
      <c r="AH194" s="89">
        <f t="shared" si="216"/>
        <v>0</v>
      </c>
      <c r="AI194" s="89">
        <f t="shared" si="216"/>
        <v>0</v>
      </c>
      <c r="AJ194" s="89">
        <f t="shared" si="216"/>
        <v>0</v>
      </c>
      <c r="AK194" s="89">
        <f t="shared" si="216"/>
        <v>0</v>
      </c>
      <c r="AL194" s="89">
        <f t="shared" si="216"/>
        <v>0</v>
      </c>
      <c r="AM194" s="89">
        <f t="shared" si="216"/>
        <v>0</v>
      </c>
      <c r="AN194" s="89">
        <f t="shared" si="216"/>
        <v>0</v>
      </c>
      <c r="AO194" s="89">
        <f t="shared" si="216"/>
        <v>0</v>
      </c>
      <c r="AP194" s="89">
        <f t="shared" si="216"/>
        <v>0</v>
      </c>
      <c r="AQ194" s="89">
        <f t="shared" si="216"/>
        <v>0</v>
      </c>
      <c r="AR194" s="89">
        <f t="shared" si="216"/>
        <v>0</v>
      </c>
      <c r="AS194" s="89">
        <f t="shared" si="216"/>
        <v>0</v>
      </c>
      <c r="AT194" s="89">
        <f t="shared" si="216"/>
        <v>0</v>
      </c>
      <c r="AU194" s="89">
        <f t="shared" si="216"/>
        <v>0</v>
      </c>
      <c r="AV194" s="89">
        <f t="shared" si="216"/>
        <v>0</v>
      </c>
      <c r="AW194" s="89">
        <f t="shared" si="216"/>
        <v>0</v>
      </c>
      <c r="AX194" s="89">
        <f t="shared" si="216"/>
        <v>0</v>
      </c>
      <c r="AY194" s="89">
        <f t="shared" si="216"/>
        <v>0</v>
      </c>
      <c r="AZ194" s="89">
        <f t="shared" si="216"/>
        <v>0</v>
      </c>
      <c r="BA194" s="89">
        <f t="shared" si="216"/>
        <v>0</v>
      </c>
      <c r="BB194" s="89">
        <f t="shared" si="216"/>
        <v>0</v>
      </c>
      <c r="BC194" s="89">
        <f t="shared" si="216"/>
        <v>0</v>
      </c>
      <c r="BD194" s="89">
        <f t="shared" si="216"/>
        <v>0</v>
      </c>
      <c r="BE194" s="89">
        <f t="shared" si="216"/>
        <v>0</v>
      </c>
      <c r="BF194" s="89">
        <f t="shared" si="216"/>
        <v>0</v>
      </c>
      <c r="BG194" s="89">
        <f t="shared" si="216"/>
        <v>0</v>
      </c>
      <c r="BH194" s="89">
        <f t="shared" si="216"/>
        <v>0</v>
      </c>
      <c r="BI194" s="89">
        <f t="shared" si="216"/>
        <v>0</v>
      </c>
      <c r="BJ194" s="89">
        <f t="shared" si="216"/>
        <v>0</v>
      </c>
      <c r="BK194" s="89">
        <f t="shared" si="216"/>
        <v>0</v>
      </c>
      <c r="BL194" s="89">
        <f t="shared" si="216"/>
        <v>0</v>
      </c>
      <c r="BM194" s="89">
        <f t="shared" si="216"/>
        <v>0</v>
      </c>
      <c r="BN194" s="89">
        <f t="shared" si="216"/>
        <v>0</v>
      </c>
      <c r="BO194" s="89">
        <f t="shared" si="216"/>
        <v>0</v>
      </c>
      <c r="BP194" s="89">
        <f t="shared" si="216"/>
        <v>0</v>
      </c>
      <c r="BQ194" s="89">
        <f t="shared" si="216"/>
        <v>0</v>
      </c>
      <c r="BR194" s="89">
        <f t="shared" si="216"/>
        <v>0</v>
      </c>
      <c r="BS194" s="89">
        <f t="shared" si="216"/>
        <v>0</v>
      </c>
      <c r="BT194" s="89">
        <f t="shared" si="216"/>
        <v>0</v>
      </c>
      <c r="BU194" s="89">
        <f t="shared" si="216"/>
        <v>0</v>
      </c>
      <c r="BV194" s="89">
        <f t="shared" si="216"/>
        <v>0</v>
      </c>
      <c r="BW194" s="89">
        <f t="shared" si="216"/>
        <v>0</v>
      </c>
      <c r="BX194" s="89">
        <f t="shared" ref="BX194:CO194" si="217" xml:space="preserve"> $G194 * BX$166</f>
        <v>0</v>
      </c>
      <c r="BY194" s="89">
        <f t="shared" si="217"/>
        <v>0</v>
      </c>
      <c r="BZ194" s="89">
        <f t="shared" si="217"/>
        <v>0</v>
      </c>
      <c r="CA194" s="89">
        <f t="shared" si="217"/>
        <v>0</v>
      </c>
      <c r="CB194" s="89">
        <f t="shared" si="217"/>
        <v>0</v>
      </c>
      <c r="CC194" s="89">
        <f t="shared" si="217"/>
        <v>0</v>
      </c>
      <c r="CD194" s="89">
        <f t="shared" si="217"/>
        <v>0</v>
      </c>
      <c r="CE194" s="89">
        <f t="shared" si="217"/>
        <v>0</v>
      </c>
      <c r="CF194" s="89">
        <f t="shared" si="217"/>
        <v>0</v>
      </c>
      <c r="CG194" s="89">
        <f t="shared" si="217"/>
        <v>0</v>
      </c>
      <c r="CH194" s="89">
        <f t="shared" si="217"/>
        <v>0</v>
      </c>
      <c r="CI194" s="89">
        <f t="shared" si="217"/>
        <v>0</v>
      </c>
      <c r="CJ194" s="89">
        <f t="shared" si="217"/>
        <v>0</v>
      </c>
      <c r="CK194" s="89">
        <f t="shared" si="217"/>
        <v>0</v>
      </c>
      <c r="CL194" s="89">
        <f t="shared" si="217"/>
        <v>0</v>
      </c>
      <c r="CM194" s="89">
        <f t="shared" si="217"/>
        <v>0</v>
      </c>
      <c r="CN194" s="89">
        <f t="shared" si="217"/>
        <v>0</v>
      </c>
      <c r="CO194" s="89">
        <f t="shared" si="217"/>
        <v>0</v>
      </c>
    </row>
    <row r="195" spans="2:93" outlineLevel="2" x14ac:dyDescent="0.2">
      <c r="B195" s="61"/>
      <c r="D195" s="39"/>
      <c r="E195" t="s">
        <v>431</v>
      </c>
      <c r="G195" s="82"/>
      <c r="H195" s="163" t="s">
        <v>30</v>
      </c>
      <c r="I195" s="78"/>
      <c r="K195" s="110">
        <f xml:space="preserve"> IF( K194 = 0, 0, K191 / K194 )</f>
        <v>0</v>
      </c>
      <c r="L195" s="110">
        <f t="shared" ref="L195:BW195" si="218" xml:space="preserve"> IF( L194 = 0, 0, L191 / L194 )</f>
        <v>0</v>
      </c>
      <c r="M195" s="110">
        <f t="shared" si="218"/>
        <v>0</v>
      </c>
      <c r="N195" s="110">
        <f t="shared" si="218"/>
        <v>0</v>
      </c>
      <c r="O195" s="110">
        <f t="shared" si="218"/>
        <v>0</v>
      </c>
      <c r="P195" s="110">
        <f t="shared" si="218"/>
        <v>0</v>
      </c>
      <c r="Q195" s="110">
        <f t="shared" si="218"/>
        <v>0</v>
      </c>
      <c r="R195" s="110">
        <f t="shared" si="218"/>
        <v>0</v>
      </c>
      <c r="S195" s="110">
        <f t="shared" si="218"/>
        <v>0</v>
      </c>
      <c r="T195" s="110">
        <f t="shared" si="218"/>
        <v>0</v>
      </c>
      <c r="U195" s="110">
        <f t="shared" si="218"/>
        <v>0</v>
      </c>
      <c r="V195" s="110">
        <f t="shared" si="218"/>
        <v>0</v>
      </c>
      <c r="W195" s="110">
        <f t="shared" si="218"/>
        <v>0</v>
      </c>
      <c r="X195" s="110">
        <f t="shared" si="218"/>
        <v>0</v>
      </c>
      <c r="Y195" s="110">
        <f t="shared" si="218"/>
        <v>0</v>
      </c>
      <c r="Z195" s="110">
        <f t="shared" si="218"/>
        <v>0</v>
      </c>
      <c r="AA195" s="110">
        <f t="shared" si="218"/>
        <v>0</v>
      </c>
      <c r="AB195" s="110">
        <f t="shared" si="218"/>
        <v>0</v>
      </c>
      <c r="AC195" s="110">
        <f t="shared" si="218"/>
        <v>0</v>
      </c>
      <c r="AD195" s="110">
        <f t="shared" si="218"/>
        <v>0</v>
      </c>
      <c r="AE195" s="110">
        <f t="shared" si="218"/>
        <v>0</v>
      </c>
      <c r="AF195" s="110">
        <f t="shared" si="218"/>
        <v>0</v>
      </c>
      <c r="AG195" s="110">
        <f t="shared" si="218"/>
        <v>0</v>
      </c>
      <c r="AH195" s="110">
        <f t="shared" si="218"/>
        <v>0</v>
      </c>
      <c r="AI195" s="110">
        <f t="shared" si="218"/>
        <v>0</v>
      </c>
      <c r="AJ195" s="110">
        <f t="shared" si="218"/>
        <v>0</v>
      </c>
      <c r="AK195" s="110">
        <f t="shared" si="218"/>
        <v>0</v>
      </c>
      <c r="AL195" s="110">
        <f t="shared" si="218"/>
        <v>0</v>
      </c>
      <c r="AM195" s="110">
        <f t="shared" si="218"/>
        <v>0</v>
      </c>
      <c r="AN195" s="110">
        <f t="shared" si="218"/>
        <v>0</v>
      </c>
      <c r="AO195" s="110">
        <f t="shared" si="218"/>
        <v>0</v>
      </c>
      <c r="AP195" s="110">
        <f t="shared" si="218"/>
        <v>0</v>
      </c>
      <c r="AQ195" s="110">
        <f t="shared" si="218"/>
        <v>0</v>
      </c>
      <c r="AR195" s="110">
        <f t="shared" si="218"/>
        <v>0</v>
      </c>
      <c r="AS195" s="110">
        <f t="shared" si="218"/>
        <v>0</v>
      </c>
      <c r="AT195" s="110">
        <f t="shared" si="218"/>
        <v>0</v>
      </c>
      <c r="AU195" s="110">
        <f t="shared" si="218"/>
        <v>0</v>
      </c>
      <c r="AV195" s="110">
        <f t="shared" si="218"/>
        <v>0</v>
      </c>
      <c r="AW195" s="110">
        <f t="shared" si="218"/>
        <v>0</v>
      </c>
      <c r="AX195" s="110">
        <f t="shared" si="218"/>
        <v>0</v>
      </c>
      <c r="AY195" s="110">
        <f t="shared" si="218"/>
        <v>0</v>
      </c>
      <c r="AZ195" s="110">
        <f t="shared" si="218"/>
        <v>0</v>
      </c>
      <c r="BA195" s="110">
        <f t="shared" si="218"/>
        <v>0</v>
      </c>
      <c r="BB195" s="110">
        <f t="shared" si="218"/>
        <v>0</v>
      </c>
      <c r="BC195" s="110">
        <f t="shared" si="218"/>
        <v>0</v>
      </c>
      <c r="BD195" s="110">
        <f t="shared" si="218"/>
        <v>0</v>
      </c>
      <c r="BE195" s="110">
        <f t="shared" si="218"/>
        <v>0</v>
      </c>
      <c r="BF195" s="110">
        <f t="shared" si="218"/>
        <v>0</v>
      </c>
      <c r="BG195" s="110">
        <f t="shared" si="218"/>
        <v>0</v>
      </c>
      <c r="BH195" s="110">
        <f t="shared" si="218"/>
        <v>0</v>
      </c>
      <c r="BI195" s="110">
        <f t="shared" si="218"/>
        <v>0</v>
      </c>
      <c r="BJ195" s="110">
        <f t="shared" si="218"/>
        <v>0</v>
      </c>
      <c r="BK195" s="110">
        <f t="shared" si="218"/>
        <v>0</v>
      </c>
      <c r="BL195" s="110">
        <f t="shared" si="218"/>
        <v>0</v>
      </c>
      <c r="BM195" s="110">
        <f t="shared" si="218"/>
        <v>0</v>
      </c>
      <c r="BN195" s="110">
        <f t="shared" si="218"/>
        <v>0</v>
      </c>
      <c r="BO195" s="110">
        <f t="shared" si="218"/>
        <v>0</v>
      </c>
      <c r="BP195" s="110">
        <f t="shared" si="218"/>
        <v>0</v>
      </c>
      <c r="BQ195" s="110">
        <f t="shared" si="218"/>
        <v>0</v>
      </c>
      <c r="BR195" s="110">
        <f t="shared" si="218"/>
        <v>0</v>
      </c>
      <c r="BS195" s="110">
        <f t="shared" si="218"/>
        <v>0</v>
      </c>
      <c r="BT195" s="110">
        <f t="shared" si="218"/>
        <v>0</v>
      </c>
      <c r="BU195" s="110">
        <f t="shared" si="218"/>
        <v>0</v>
      </c>
      <c r="BV195" s="110">
        <f t="shared" si="218"/>
        <v>0</v>
      </c>
      <c r="BW195" s="110">
        <f t="shared" si="218"/>
        <v>0</v>
      </c>
      <c r="BX195" s="110">
        <f t="shared" ref="BX195:CO195" si="219" xml:space="preserve"> IF( BX194 = 0, 0, BX191 / BX194 )</f>
        <v>0</v>
      </c>
      <c r="BY195" s="110">
        <f t="shared" si="219"/>
        <v>0</v>
      </c>
      <c r="BZ195" s="110">
        <f t="shared" si="219"/>
        <v>0</v>
      </c>
      <c r="CA195" s="110">
        <f t="shared" si="219"/>
        <v>0</v>
      </c>
      <c r="CB195" s="110">
        <f t="shared" si="219"/>
        <v>0</v>
      </c>
      <c r="CC195" s="110">
        <f t="shared" si="219"/>
        <v>0</v>
      </c>
      <c r="CD195" s="110">
        <f t="shared" si="219"/>
        <v>0</v>
      </c>
      <c r="CE195" s="110">
        <f t="shared" si="219"/>
        <v>0</v>
      </c>
      <c r="CF195" s="110">
        <f t="shared" si="219"/>
        <v>0</v>
      </c>
      <c r="CG195" s="110">
        <f t="shared" si="219"/>
        <v>0</v>
      </c>
      <c r="CH195" s="110">
        <f t="shared" si="219"/>
        <v>0</v>
      </c>
      <c r="CI195" s="110">
        <f t="shared" si="219"/>
        <v>0</v>
      </c>
      <c r="CJ195" s="110">
        <f t="shared" si="219"/>
        <v>0</v>
      </c>
      <c r="CK195" s="110">
        <f t="shared" si="219"/>
        <v>0</v>
      </c>
      <c r="CL195" s="110">
        <f t="shared" si="219"/>
        <v>0</v>
      </c>
      <c r="CM195" s="110">
        <f t="shared" si="219"/>
        <v>0</v>
      </c>
      <c r="CN195" s="110">
        <f t="shared" si="219"/>
        <v>0</v>
      </c>
      <c r="CO195" s="110">
        <f t="shared" si="219"/>
        <v>0</v>
      </c>
    </row>
    <row r="196" spans="2:93" outlineLevel="2" x14ac:dyDescent="0.2">
      <c r="B196" s="61"/>
      <c r="D196" s="39"/>
      <c r="H196" s="163"/>
      <c r="I196" s="78"/>
    </row>
    <row r="197" spans="2:93" outlineLevel="2" x14ac:dyDescent="0.2">
      <c r="B197" s="61"/>
      <c r="D197" s="39"/>
      <c r="E197" s="18" t="str">
        <f>UserInput!E71</f>
        <v>Total area of non-households</v>
      </c>
      <c r="G197" s="54">
        <f>UserInput!G71</f>
        <v>0</v>
      </c>
      <c r="H197" s="358" t="str">
        <f>UserInput!H71</f>
        <v>m2</v>
      </c>
      <c r="I197" s="78"/>
    </row>
    <row r="198" spans="2:93" outlineLevel="2" x14ac:dyDescent="0.2">
      <c r="B198" s="61"/>
      <c r="D198" s="39"/>
      <c r="E198" t="s">
        <v>207</v>
      </c>
      <c r="G198" s="55">
        <f xml:space="preserve"> MATCH( G197, InpS!$G$101:$G$122, 1)</f>
        <v>1</v>
      </c>
      <c r="H198" s="163" t="s">
        <v>9</v>
      </c>
      <c r="I198" s="78"/>
    </row>
    <row r="199" spans="2:93" outlineLevel="2" x14ac:dyDescent="0.2">
      <c r="B199" s="61"/>
      <c r="D199" s="39"/>
      <c r="E199" s="18" t="str">
        <f xml:space="preserve"> INDEX( InpS!E$101:E$123, $G$279, 1 )</f>
        <v>Surface Water: Band 11</v>
      </c>
      <c r="G199" s="66">
        <f xml:space="preserve"> IF( G197 = 0, 0, INDEX( InpS!K$101:K$123, G198, 1 ) )</f>
        <v>0</v>
      </c>
      <c r="H199" s="80" t="str">
        <f xml:space="preserve"> INDEX( InpS!H$101:H$123, $G$279, 1 )</f>
        <v>£</v>
      </c>
      <c r="I199" s="55">
        <f xml:space="preserve"> SUM( K199:CO199 )</f>
        <v>0</v>
      </c>
      <c r="K199" s="55">
        <f xml:space="preserve"> IF( $G$197 = 0, 0, IF( INDEX( InpS!K$101:K$123, $G$198, 1 ), INDEX( InpS!K$101:K$123, $G$198, 1 ), J199 * ( 1 + K$6 ) ) )</f>
        <v>0</v>
      </c>
      <c r="L199" s="55">
        <f xml:space="preserve"> IF( $G$197 = 0, 0, IF( INDEX( InpS!L$101:L$123, $G$198, 1 ), INDEX( InpS!L$101:L$123, $G$198, 1 ), K199 * ( 1 + L$6 ) ) )</f>
        <v>0</v>
      </c>
      <c r="M199" s="55">
        <f xml:space="preserve"> IF( $G$197 = 0, 0, IF( INDEX( InpS!M$101:M$123, $G$198, 1 ), INDEX( InpS!M$101:M$123, $G$198, 1 ), L199 * ( 1 + M$6 ) ) )</f>
        <v>0</v>
      </c>
      <c r="N199" s="55">
        <f xml:space="preserve"> IF( $G$197 = 0, 0, IF( INDEX( InpS!N$101:N$123, $G$198, 1 ), INDEX( InpS!N$101:N$123, $G$198, 1 ), M199 * ( 1 + N$6 ) ) )</f>
        <v>0</v>
      </c>
      <c r="O199" s="55">
        <f xml:space="preserve"> IF( $G$197 = 0, 0, IF( INDEX( InpS!O$101:O$123, $G$198, 1 ), INDEX( InpS!O$101:O$123, $G$198, 1 ), N199 * ( 1 + O$6 ) ) )</f>
        <v>0</v>
      </c>
      <c r="P199" s="55">
        <f xml:space="preserve"> IF( $G$197 = 0, 0, IF( INDEX( InpS!P$101:P$123, $G$198, 1 ), INDEX( InpS!P$101:P$123, $G$198, 1 ), O199 * ( 1 + P$6 ) ) )</f>
        <v>0</v>
      </c>
      <c r="Q199" s="55">
        <f xml:space="preserve"> IF( $G$197 = 0, 0, IF( INDEX( InpS!Q$101:Q$123, $G$198, 1 ), INDEX( InpS!Q$101:Q$123, $G$198, 1 ), P199 * ( 1 + Q$6 ) ) )</f>
        <v>0</v>
      </c>
      <c r="R199" s="55">
        <f xml:space="preserve"> IF( $G$197 = 0, 0, IF( INDEX( InpS!R$101:R$123, $G$198, 1 ), INDEX( InpS!R$101:R$123, $G$198, 1 ), Q199 * ( 1 + R$6 ) ) )</f>
        <v>0</v>
      </c>
      <c r="S199" s="55">
        <f xml:space="preserve"> IF( $G$197 = 0, 0, IF( INDEX( InpS!S$101:S$123, $G$198, 1 ), INDEX( InpS!S$101:S$123, $G$198, 1 ), R199 * ( 1 + S$6 ) ) )</f>
        <v>0</v>
      </c>
      <c r="T199" s="55">
        <f xml:space="preserve"> IF( $G$197 = 0, 0, IF( INDEX( InpS!T$101:T$123, $G$198, 1 ), INDEX( InpS!T$101:T$123, $G$198, 1 ), S199 * ( 1 + T$6 ) ) )</f>
        <v>0</v>
      </c>
      <c r="U199" s="55">
        <f xml:space="preserve"> IF( $G$197 = 0, 0, IF( INDEX( InpS!U$101:U$123, $G$198, 1 ), INDEX( InpS!U$101:U$123, $G$198, 1 ), T199 * ( 1 + U$6 ) ) )</f>
        <v>0</v>
      </c>
      <c r="V199" s="55">
        <f xml:space="preserve"> IF( $G$197 = 0, 0, IF( INDEX( InpS!V$101:V$123, $G$198, 1 ), INDEX( InpS!V$101:V$123, $G$198, 1 ), U199 * ( 1 + V$6 ) ) )</f>
        <v>0</v>
      </c>
      <c r="W199" s="55">
        <f xml:space="preserve"> IF( $G$197 = 0, 0, IF( INDEX( InpS!W$101:W$123, $G$198, 1 ), INDEX( InpS!W$101:W$123, $G$198, 1 ), V199 * ( 1 + W$6 ) ) )</f>
        <v>0</v>
      </c>
      <c r="X199" s="55">
        <f xml:space="preserve"> IF( $G$197 = 0, 0, IF( INDEX( InpS!X$101:X$123, $G$198, 1 ), INDEX( InpS!X$101:X$123, $G$198, 1 ), W199 * ( 1 + X$6 ) ) )</f>
        <v>0</v>
      </c>
      <c r="Y199" s="55">
        <f xml:space="preserve"> IF( $G$197 = 0, 0, IF( INDEX( InpS!Y$101:Y$123, $G$198, 1 ), INDEX( InpS!Y$101:Y$123, $G$198, 1 ), X199 * ( 1 + Y$6 ) ) )</f>
        <v>0</v>
      </c>
      <c r="Z199" s="55">
        <f xml:space="preserve"> IF( $G$197 = 0, 0, IF( INDEX( InpS!Z$101:Z$123, $G$198, 1 ), INDEX( InpS!Z$101:Z$123, $G$198, 1 ), Y199 * ( 1 + Z$6 ) ) )</f>
        <v>0</v>
      </c>
      <c r="AA199" s="55">
        <f xml:space="preserve"> IF( $G$197 = 0, 0, IF( INDEX( InpS!AA$101:AA$123, $G$198, 1 ), INDEX( InpS!AA$101:AA$123, $G$198, 1 ), Z199 * ( 1 + AA$6 ) ) )</f>
        <v>0</v>
      </c>
      <c r="AB199" s="55">
        <f xml:space="preserve"> IF( $G$197 = 0, 0, IF( INDEX( InpS!AB$101:AB$123, $G$198, 1 ), INDEX( InpS!AB$101:AB$123, $G$198, 1 ), AA199 * ( 1 + AB$6 ) ) )</f>
        <v>0</v>
      </c>
      <c r="AC199" s="55">
        <f xml:space="preserve"> IF( $G$197 = 0, 0, IF( INDEX( InpS!AC$101:AC$123, $G$198, 1 ), INDEX( InpS!AC$101:AC$123, $G$198, 1 ), AB199 * ( 1 + AC$6 ) ) )</f>
        <v>0</v>
      </c>
      <c r="AD199" s="55">
        <f xml:space="preserve"> IF( $G$197 = 0, 0, IF( INDEX( InpS!AD$101:AD$123, $G$198, 1 ), INDEX( InpS!AD$101:AD$123, $G$198, 1 ), AC199 * ( 1 + AD$6 ) ) )</f>
        <v>0</v>
      </c>
      <c r="AE199" s="55">
        <f xml:space="preserve"> IF( $G$197 = 0, 0, IF( INDEX( InpS!AE$101:AE$123, $G$198, 1 ), INDEX( InpS!AE$101:AE$123, $G$198, 1 ), AD199 * ( 1 + AE$6 ) ) )</f>
        <v>0</v>
      </c>
      <c r="AF199" s="55">
        <f xml:space="preserve"> IF( $G$197 = 0, 0, IF( INDEX( InpS!AF$101:AF$123, $G$198, 1 ), INDEX( InpS!AF$101:AF$123, $G$198, 1 ), AE199 * ( 1 + AF$6 ) ) )</f>
        <v>0</v>
      </c>
      <c r="AG199" s="55">
        <f xml:space="preserve"> IF( $G$197 = 0, 0, IF( INDEX( InpS!AG$101:AG$123, $G$198, 1 ), INDEX( InpS!AG$101:AG$123, $G$198, 1 ), AF199 * ( 1 + AG$6 ) ) )</f>
        <v>0</v>
      </c>
      <c r="AH199" s="55">
        <f xml:space="preserve"> IF( $G$197 = 0, 0, IF( INDEX( InpS!AH$101:AH$123, $G$198, 1 ), INDEX( InpS!AH$101:AH$123, $G$198, 1 ), AG199 * ( 1 + AH$6 ) ) )</f>
        <v>0</v>
      </c>
      <c r="AI199" s="55">
        <f xml:space="preserve"> IF( $G$197 = 0, 0, IF( INDEX( InpS!AI$101:AI$123, $G$198, 1 ), INDEX( InpS!AI$101:AI$123, $G$198, 1 ), AH199 * ( 1 + AI$6 ) ) )</f>
        <v>0</v>
      </c>
      <c r="AJ199" s="55">
        <f xml:space="preserve"> IF( $G$197 = 0, 0, IF( INDEX( InpS!AJ$101:AJ$123, $G$198, 1 ), INDEX( InpS!AJ$101:AJ$123, $G$198, 1 ), AI199 * ( 1 + AJ$6 ) ) )</f>
        <v>0</v>
      </c>
      <c r="AK199" s="55">
        <f xml:space="preserve"> IF( $G$197 = 0, 0, IF( INDEX( InpS!AK$101:AK$123, $G$198, 1 ), INDEX( InpS!AK$101:AK$123, $G$198, 1 ), AJ199 * ( 1 + AK$6 ) ) )</f>
        <v>0</v>
      </c>
      <c r="AL199" s="55">
        <f xml:space="preserve"> IF( $G$197 = 0, 0, IF( INDEX( InpS!AL$101:AL$123, $G$198, 1 ), INDEX( InpS!AL$101:AL$123, $G$198, 1 ), AK199 * ( 1 + AL$6 ) ) )</f>
        <v>0</v>
      </c>
      <c r="AM199" s="55">
        <f xml:space="preserve"> IF( $G$197 = 0, 0, IF( INDEX( InpS!AM$101:AM$123, $G$198, 1 ), INDEX( InpS!AM$101:AM$123, $G$198, 1 ), AL199 * ( 1 + AM$6 ) ) )</f>
        <v>0</v>
      </c>
      <c r="AN199" s="55">
        <f xml:space="preserve"> IF( $G$197 = 0, 0, IF( INDEX( InpS!AN$101:AN$123, $G$198, 1 ), INDEX( InpS!AN$101:AN$123, $G$198, 1 ), AM199 * ( 1 + AN$6 ) ) )</f>
        <v>0</v>
      </c>
      <c r="AO199" s="55">
        <f xml:space="preserve"> IF( $G$197 = 0, 0, IF( INDEX( InpS!AO$101:AO$123, $G$198, 1 ), INDEX( InpS!AO$101:AO$123, $G$198, 1 ), AN199 * ( 1 + AO$6 ) ) )</f>
        <v>0</v>
      </c>
      <c r="AP199" s="55">
        <f xml:space="preserve"> IF( $G$197 = 0, 0, IF( INDEX( InpS!AP$101:AP$123, $G$198, 1 ), INDEX( InpS!AP$101:AP$123, $G$198, 1 ), AO199 * ( 1 + AP$6 ) ) )</f>
        <v>0</v>
      </c>
      <c r="AQ199" s="55">
        <f xml:space="preserve"> IF( $G$197 = 0, 0, IF( INDEX( InpS!AQ$101:AQ$123, $G$198, 1 ), INDEX( InpS!AQ$101:AQ$123, $G$198, 1 ), AP199 * ( 1 + AQ$6 ) ) )</f>
        <v>0</v>
      </c>
      <c r="AR199" s="55">
        <f xml:space="preserve"> IF( $G$197 = 0, 0, IF( INDEX( InpS!AR$101:AR$123, $G$198, 1 ), INDEX( InpS!AR$101:AR$123, $G$198, 1 ), AQ199 * ( 1 + AR$6 ) ) )</f>
        <v>0</v>
      </c>
      <c r="AS199" s="55">
        <f xml:space="preserve"> IF( $G$197 = 0, 0, IF( INDEX( InpS!AS$101:AS$123, $G$198, 1 ), INDEX( InpS!AS$101:AS$123, $G$198, 1 ), AR199 * ( 1 + AS$6 ) ) )</f>
        <v>0</v>
      </c>
      <c r="AT199" s="55">
        <f xml:space="preserve"> IF( $G$197 = 0, 0, IF( INDEX( InpS!AT$101:AT$123, $G$198, 1 ), INDEX( InpS!AT$101:AT$123, $G$198, 1 ), AS199 * ( 1 + AT$6 ) ) )</f>
        <v>0</v>
      </c>
      <c r="AU199" s="55">
        <f xml:space="preserve"> IF( $G$197 = 0, 0, IF( INDEX( InpS!AU$101:AU$123, $G$198, 1 ), INDEX( InpS!AU$101:AU$123, $G$198, 1 ), AT199 * ( 1 + AU$6 ) ) )</f>
        <v>0</v>
      </c>
      <c r="AV199" s="55">
        <f xml:space="preserve"> IF( $G$197 = 0, 0, IF( INDEX( InpS!AV$101:AV$123, $G$198, 1 ), INDEX( InpS!AV$101:AV$123, $G$198, 1 ), AU199 * ( 1 + AV$6 ) ) )</f>
        <v>0</v>
      </c>
      <c r="AW199" s="55">
        <f xml:space="preserve"> IF( $G$197 = 0, 0, IF( INDEX( InpS!AW$101:AW$123, $G$198, 1 ), INDEX( InpS!AW$101:AW$123, $G$198, 1 ), AV199 * ( 1 + AW$6 ) ) )</f>
        <v>0</v>
      </c>
      <c r="AX199" s="55">
        <f xml:space="preserve"> IF( $G$197 = 0, 0, IF( INDEX( InpS!AX$101:AX$123, $G$198, 1 ), INDEX( InpS!AX$101:AX$123, $G$198, 1 ), AW199 * ( 1 + AX$6 ) ) )</f>
        <v>0</v>
      </c>
      <c r="AY199" s="55">
        <f xml:space="preserve"> IF( $G$197 = 0, 0, IF( INDEX( InpS!AY$101:AY$123, $G$198, 1 ), INDEX( InpS!AY$101:AY$123, $G$198, 1 ), AX199 * ( 1 + AY$6 ) ) )</f>
        <v>0</v>
      </c>
      <c r="AZ199" s="55">
        <f xml:space="preserve"> IF( $G$197 = 0, 0, IF( INDEX( InpS!AZ$101:AZ$123, $G$198, 1 ), INDEX( InpS!AZ$101:AZ$123, $G$198, 1 ), AY199 * ( 1 + AZ$6 ) ) )</f>
        <v>0</v>
      </c>
      <c r="BA199" s="55">
        <f xml:space="preserve"> IF( $G$197 = 0, 0, IF( INDEX( InpS!BA$101:BA$123, $G$198, 1 ), INDEX( InpS!BA$101:BA$123, $G$198, 1 ), AZ199 * ( 1 + BA$6 ) ) )</f>
        <v>0</v>
      </c>
      <c r="BB199" s="55">
        <f xml:space="preserve"> IF( $G$197 = 0, 0, IF( INDEX( InpS!BB$101:BB$123, $G$198, 1 ), INDEX( InpS!BB$101:BB$123, $G$198, 1 ), BA199 * ( 1 + BB$6 ) ) )</f>
        <v>0</v>
      </c>
      <c r="BC199" s="55">
        <f xml:space="preserve"> IF( $G$197 = 0, 0, IF( INDEX( InpS!BC$101:BC$123, $G$198, 1 ), INDEX( InpS!BC$101:BC$123, $G$198, 1 ), BB199 * ( 1 + BC$6 ) ) )</f>
        <v>0</v>
      </c>
      <c r="BD199" s="55">
        <f xml:space="preserve"> IF( $G$197 = 0, 0, IF( INDEX( InpS!BD$101:BD$123, $G$198, 1 ), INDEX( InpS!BD$101:BD$123, $G$198, 1 ), BC199 * ( 1 + BD$6 ) ) )</f>
        <v>0</v>
      </c>
      <c r="BE199" s="55">
        <f xml:space="preserve"> IF( $G$197 = 0, 0, IF( INDEX( InpS!BE$101:BE$123, $G$198, 1 ), INDEX( InpS!BE$101:BE$123, $G$198, 1 ), BD199 * ( 1 + BE$6 ) ) )</f>
        <v>0</v>
      </c>
      <c r="BF199" s="55">
        <f xml:space="preserve"> IF( $G$197 = 0, 0, IF( INDEX( InpS!BF$101:BF$123, $G$198, 1 ), INDEX( InpS!BF$101:BF$123, $G$198, 1 ), BE199 * ( 1 + BF$6 ) ) )</f>
        <v>0</v>
      </c>
      <c r="BG199" s="55">
        <f xml:space="preserve"> IF( $G$197 = 0, 0, IF( INDEX( InpS!BG$101:BG$123, $G$198, 1 ), INDEX( InpS!BG$101:BG$123, $G$198, 1 ), BF199 * ( 1 + BG$6 ) ) )</f>
        <v>0</v>
      </c>
      <c r="BH199" s="55">
        <f xml:space="preserve"> IF( $G$197 = 0, 0, IF( INDEX( InpS!BH$101:BH$123, $G$198, 1 ), INDEX( InpS!BH$101:BH$123, $G$198, 1 ), BG199 * ( 1 + BH$6 ) ) )</f>
        <v>0</v>
      </c>
      <c r="BI199" s="55">
        <f xml:space="preserve"> IF( $G$197 = 0, 0, IF( INDEX( InpS!BI$101:BI$123, $G$198, 1 ), INDEX( InpS!BI$101:BI$123, $G$198, 1 ), BH199 * ( 1 + BI$6 ) ) )</f>
        <v>0</v>
      </c>
      <c r="BJ199" s="55">
        <f xml:space="preserve"> IF( $G$197 = 0, 0, IF( INDEX( InpS!BJ$101:BJ$123, $G$198, 1 ), INDEX( InpS!BJ$101:BJ$123, $G$198, 1 ), BI199 * ( 1 + BJ$6 ) ) )</f>
        <v>0</v>
      </c>
      <c r="BK199" s="55">
        <f xml:space="preserve"> IF( $G$197 = 0, 0, IF( INDEX( InpS!BK$101:BK$123, $G$198, 1 ), INDEX( InpS!BK$101:BK$123, $G$198, 1 ), BJ199 * ( 1 + BK$6 ) ) )</f>
        <v>0</v>
      </c>
      <c r="BL199" s="55">
        <f xml:space="preserve"> IF( $G$197 = 0, 0, IF( INDEX( InpS!BL$101:BL$123, $G$198, 1 ), INDEX( InpS!BL$101:BL$123, $G$198, 1 ), BK199 * ( 1 + BL$6 ) ) )</f>
        <v>0</v>
      </c>
      <c r="BM199" s="55">
        <f xml:space="preserve"> IF( $G$197 = 0, 0, IF( INDEX( InpS!BM$101:BM$123, $G$198, 1 ), INDEX( InpS!BM$101:BM$123, $G$198, 1 ), BL199 * ( 1 + BM$6 ) ) )</f>
        <v>0</v>
      </c>
      <c r="BN199" s="55">
        <f xml:space="preserve"> IF( $G$197 = 0, 0, IF( INDEX( InpS!BN$101:BN$123, $G$198, 1 ), INDEX( InpS!BN$101:BN$123, $G$198, 1 ), BM199 * ( 1 + BN$6 ) ) )</f>
        <v>0</v>
      </c>
      <c r="BO199" s="55">
        <f xml:space="preserve"> IF( $G$197 = 0, 0, IF( INDEX( InpS!BO$101:BO$123, $G$198, 1 ), INDEX( InpS!BO$101:BO$123, $G$198, 1 ), BN199 * ( 1 + BO$6 ) ) )</f>
        <v>0</v>
      </c>
      <c r="BP199" s="55">
        <f xml:space="preserve"> IF( $G$197 = 0, 0, IF( INDEX( InpS!BP$101:BP$123, $G$198, 1 ), INDEX( InpS!BP$101:BP$123, $G$198, 1 ), BO199 * ( 1 + BP$6 ) ) )</f>
        <v>0</v>
      </c>
      <c r="BQ199" s="55">
        <f xml:space="preserve"> IF( $G$197 = 0, 0, IF( INDEX( InpS!BQ$101:BQ$123, $G$198, 1 ), INDEX( InpS!BQ$101:BQ$123, $G$198, 1 ), BP199 * ( 1 + BQ$6 ) ) )</f>
        <v>0</v>
      </c>
      <c r="BR199" s="55">
        <f xml:space="preserve"> IF( $G$197 = 0, 0, IF( INDEX( InpS!BR$101:BR$123, $G$198, 1 ), INDEX( InpS!BR$101:BR$123, $G$198, 1 ), BQ199 * ( 1 + BR$6 ) ) )</f>
        <v>0</v>
      </c>
      <c r="BS199" s="55">
        <f xml:space="preserve"> IF( $G$197 = 0, 0, IF( INDEX( InpS!BS$101:BS$123, $G$198, 1 ), INDEX( InpS!BS$101:BS$123, $G$198, 1 ), BR199 * ( 1 + BS$6 ) ) )</f>
        <v>0</v>
      </c>
      <c r="BT199" s="55">
        <f xml:space="preserve"> IF( $G$197 = 0, 0, IF( INDEX( InpS!BT$101:BT$123, $G$198, 1 ), INDEX( InpS!BT$101:BT$123, $G$198, 1 ), BS199 * ( 1 + BT$6 ) ) )</f>
        <v>0</v>
      </c>
      <c r="BU199" s="55">
        <f xml:space="preserve"> IF( $G$197 = 0, 0, IF( INDEX( InpS!BU$101:BU$123, $G$198, 1 ), INDEX( InpS!BU$101:BU$123, $G$198, 1 ), BT199 * ( 1 + BU$6 ) ) )</f>
        <v>0</v>
      </c>
      <c r="BV199" s="55">
        <f xml:space="preserve"> IF( $G$197 = 0, 0, IF( INDEX( InpS!BV$101:BV$123, $G$198, 1 ), INDEX( InpS!BV$101:BV$123, $G$198, 1 ), BU199 * ( 1 + BV$6 ) ) )</f>
        <v>0</v>
      </c>
      <c r="BW199" s="55">
        <f xml:space="preserve"> IF( $G$197 = 0, 0, IF( INDEX( InpS!BW$101:BW$123, $G$198, 1 ), INDEX( InpS!BW$101:BW$123, $G$198, 1 ), BV199 * ( 1 + BW$6 ) ) )</f>
        <v>0</v>
      </c>
      <c r="BX199" s="55">
        <f xml:space="preserve"> IF( $G$197 = 0, 0, IF( INDEX( InpS!BX$101:BX$123, $G$198, 1 ), INDEX( InpS!BX$101:BX$123, $G$198, 1 ), BW199 * ( 1 + BX$6 ) ) )</f>
        <v>0</v>
      </c>
      <c r="BY199" s="55">
        <f xml:space="preserve"> IF( $G$197 = 0, 0, IF( INDEX( InpS!BY$101:BY$123, $G$198, 1 ), INDEX( InpS!BY$101:BY$123, $G$198, 1 ), BX199 * ( 1 + BY$6 ) ) )</f>
        <v>0</v>
      </c>
      <c r="BZ199" s="55">
        <f xml:space="preserve"> IF( $G$197 = 0, 0, IF( INDEX( InpS!BZ$101:BZ$123, $G$198, 1 ), INDEX( InpS!BZ$101:BZ$123, $G$198, 1 ), BY199 * ( 1 + BZ$6 ) ) )</f>
        <v>0</v>
      </c>
      <c r="CA199" s="55">
        <f xml:space="preserve"> IF( $G$197 = 0, 0, IF( INDEX( InpS!CA$101:CA$123, $G$198, 1 ), INDEX( InpS!CA$101:CA$123, $G$198, 1 ), BZ199 * ( 1 + CA$6 ) ) )</f>
        <v>0</v>
      </c>
      <c r="CB199" s="55">
        <f xml:space="preserve"> IF( $G$197 = 0, 0, IF( INDEX( InpS!CB$101:CB$123, $G$198, 1 ), INDEX( InpS!CB$101:CB$123, $G$198, 1 ), CA199 * ( 1 + CB$6 ) ) )</f>
        <v>0</v>
      </c>
      <c r="CC199" s="55">
        <f xml:space="preserve"> IF( $G$197 = 0, 0, IF( INDEX( InpS!CC$101:CC$123, $G$198, 1 ), INDEX( InpS!CC$101:CC$123, $G$198, 1 ), CB199 * ( 1 + CC$6 ) ) )</f>
        <v>0</v>
      </c>
      <c r="CD199" s="55">
        <f xml:space="preserve"> IF( $G$197 = 0, 0, IF( INDEX( InpS!CD$101:CD$123, $G$198, 1 ), INDEX( InpS!CD$101:CD$123, $G$198, 1 ), CC199 * ( 1 + CD$6 ) ) )</f>
        <v>0</v>
      </c>
      <c r="CE199" s="55">
        <f xml:space="preserve"> IF( $G$197 = 0, 0, IF( INDEX( InpS!CE$101:CE$123, $G$198, 1 ), INDEX( InpS!CE$101:CE$123, $G$198, 1 ), CD199 * ( 1 + CE$6 ) ) )</f>
        <v>0</v>
      </c>
      <c r="CF199" s="55">
        <f xml:space="preserve"> IF( $G$197 = 0, 0, IF( INDEX( InpS!CF$101:CF$123, $G$198, 1 ), INDEX( InpS!CF$101:CF$123, $G$198, 1 ), CE199 * ( 1 + CF$6 ) ) )</f>
        <v>0</v>
      </c>
      <c r="CG199" s="55">
        <f xml:space="preserve"> IF( $G$197 = 0, 0, IF( INDEX( InpS!CG$101:CG$123, $G$198, 1 ), INDEX( InpS!CG$101:CG$123, $G$198, 1 ), CF199 * ( 1 + CG$6 ) ) )</f>
        <v>0</v>
      </c>
      <c r="CH199" s="55">
        <f xml:space="preserve"> IF( $G$197 = 0, 0, IF( INDEX( InpS!CH$101:CH$123, $G$198, 1 ), INDEX( InpS!CH$101:CH$123, $G$198, 1 ), CG199 * ( 1 + CH$6 ) ) )</f>
        <v>0</v>
      </c>
      <c r="CI199" s="55">
        <f xml:space="preserve"> IF( $G$197 = 0, 0, IF( INDEX( InpS!CI$101:CI$123, $G$198, 1 ), INDEX( InpS!CI$101:CI$123, $G$198, 1 ), CH199 * ( 1 + CI$6 ) ) )</f>
        <v>0</v>
      </c>
      <c r="CJ199" s="55">
        <f xml:space="preserve"> IF( $G$197 = 0, 0, IF( INDEX( InpS!CJ$101:CJ$123, $G$198, 1 ), INDEX( InpS!CJ$101:CJ$123, $G$198, 1 ), CI199 * ( 1 + CJ$6 ) ) )</f>
        <v>0</v>
      </c>
      <c r="CK199" s="55">
        <f xml:space="preserve"> IF( $G$197 = 0, 0, IF( INDEX( InpS!CK$101:CK$123, $G$198, 1 ), INDEX( InpS!CK$101:CK$123, $G$198, 1 ), CJ199 * ( 1 + CK$6 ) ) )</f>
        <v>0</v>
      </c>
      <c r="CL199" s="55">
        <f xml:space="preserve"> IF( $G$197 = 0, 0, IF( INDEX( InpS!CL$101:CL$123, $G$198, 1 ), INDEX( InpS!CL$101:CL$123, $G$198, 1 ), CK199 * ( 1 + CL$6 ) ) )</f>
        <v>0</v>
      </c>
      <c r="CM199" s="55">
        <f xml:space="preserve"> IF( $G$197 = 0, 0, IF( INDEX( InpS!CM$101:CM$123, $G$198, 1 ), INDEX( InpS!CM$101:CM$123, $G$198, 1 ), CL199 * ( 1 + CM$6 ) ) )</f>
        <v>0</v>
      </c>
      <c r="CN199" s="55">
        <f xml:space="preserve"> IF( $G$197 = 0, 0, IF( INDEX( InpS!CN$101:CN$123, $G$198, 1 ), INDEX( InpS!CN$101:CN$123, $G$198, 1 ), CM199 * ( 1 + CN$6 ) ) )</f>
        <v>0</v>
      </c>
      <c r="CO199" s="55">
        <f xml:space="preserve"> IF( $G$197 = 0, 0, IF( INDEX( InpS!CO$101:CO$123, $G$198, 1 ), INDEX( InpS!CO$101:CO$123, $G$198, 1 ), CN199 * ( 1 + CO$6 ) ) )</f>
        <v>0</v>
      </c>
    </row>
    <row r="200" spans="2:93" outlineLevel="2" x14ac:dyDescent="0.2">
      <c r="B200" s="61"/>
      <c r="D200" s="39"/>
      <c r="H200" s="163"/>
      <c r="I200" s="78"/>
    </row>
    <row r="201" spans="2:93" outlineLevel="2" x14ac:dyDescent="0.2">
      <c r="B201" s="61"/>
      <c r="D201" s="39" t="s">
        <v>447</v>
      </c>
      <c r="H201" s="163"/>
      <c r="I201" s="78"/>
    </row>
    <row r="202" spans="2:93" outlineLevel="2" x14ac:dyDescent="0.2">
      <c r="B202" s="61"/>
      <c r="D202" s="39"/>
      <c r="E202" t="str">
        <f xml:space="preserve"> E168</f>
        <v>Standing charges</v>
      </c>
      <c r="H202" s="197" t="str">
        <f xml:space="preserve"> H168</f>
        <v>£</v>
      </c>
      <c r="I202" s="55">
        <f t="shared" ref="I202:I205" si="220" xml:space="preserve"> SUM( K202:CO202 )</f>
        <v>7039.5652035284784</v>
      </c>
      <c r="K202" s="55">
        <f xml:space="preserve"> K168</f>
        <v>95.75</v>
      </c>
      <c r="L202" s="55">
        <f t="shared" ref="L202:BW202" si="221" xml:space="preserve"> L168</f>
        <v>166.84999999999997</v>
      </c>
      <c r="M202" s="55">
        <f t="shared" si="221"/>
        <v>34.495999999999995</v>
      </c>
      <c r="N202" s="55">
        <f t="shared" si="221"/>
        <v>35.14375019474776</v>
      </c>
      <c r="O202" s="55">
        <f t="shared" si="221"/>
        <v>35.754410348887426</v>
      </c>
      <c r="P202" s="55">
        <f t="shared" si="221"/>
        <v>36.388076391822956</v>
      </c>
      <c r="Q202" s="55">
        <f t="shared" si="221"/>
        <v>37.029307875092456</v>
      </c>
      <c r="R202" s="55">
        <f t="shared" si="221"/>
        <v>37.702504564161707</v>
      </c>
      <c r="S202" s="55">
        <f t="shared" si="221"/>
        <v>38.417515419544621</v>
      </c>
      <c r="T202" s="55">
        <f t="shared" si="221"/>
        <v>39.185742988889864</v>
      </c>
      <c r="U202" s="55">
        <f t="shared" si="221"/>
        <v>39.969332655233273</v>
      </c>
      <c r="V202" s="55">
        <f t="shared" si="221"/>
        <v>40.768591611434822</v>
      </c>
      <c r="W202" s="55">
        <f t="shared" si="221"/>
        <v>41.583833193230312</v>
      </c>
      <c r="X202" s="55">
        <f t="shared" si="221"/>
        <v>42.415377002069185</v>
      </c>
      <c r="Y202" s="55">
        <f t="shared" si="221"/>
        <v>43.263549030408775</v>
      </c>
      <c r="Z202" s="55">
        <f t="shared" si="221"/>
        <v>44.128681789514054</v>
      </c>
      <c r="AA202" s="55">
        <f t="shared" si="221"/>
        <v>45.011114439812999</v>
      </c>
      <c r="AB202" s="55">
        <f t="shared" si="221"/>
        <v>45.911192923858501</v>
      </c>
      <c r="AC202" s="55">
        <f t="shared" si="221"/>
        <v>46.829270101949348</v>
      </c>
      <c r="AD202" s="55">
        <f t="shared" si="221"/>
        <v>47.765705890462925</v>
      </c>
      <c r="AE202" s="55">
        <f t="shared" si="221"/>
        <v>48.720867402954248</v>
      </c>
      <c r="AF202" s="55">
        <f t="shared" si="221"/>
        <v>49.695129094076592</v>
      </c>
      <c r="AG202" s="55">
        <f t="shared" si="221"/>
        <v>50.688872906379956</v>
      </c>
      <c r="AH202" s="55">
        <f t="shared" si="221"/>
        <v>51.702488420045071</v>
      </c>
      <c r="AI202" s="55">
        <f t="shared" si="221"/>
        <v>52.736373005611632</v>
      </c>
      <c r="AJ202" s="55">
        <f t="shared" si="221"/>
        <v>53.790931979760579</v>
      </c>
      <c r="AK202" s="55">
        <f t="shared" si="221"/>
        <v>54.866578764211503</v>
      </c>
      <c r="AL202" s="55">
        <f t="shared" si="221"/>
        <v>55.963735047797655</v>
      </c>
      <c r="AM202" s="55">
        <f t="shared" si="221"/>
        <v>57.082830951781581</v>
      </c>
      <c r="AN202" s="55">
        <f t="shared" si="221"/>
        <v>58.224305198476983</v>
      </c>
      <c r="AO202" s="55">
        <f t="shared" si="221"/>
        <v>59.38860528324215</v>
      </c>
      <c r="AP202" s="55">
        <f t="shared" si="221"/>
        <v>60.576187649912832</v>
      </c>
      <c r="AQ202" s="55">
        <f t="shared" si="221"/>
        <v>61.787517869743247</v>
      </c>
      <c r="AR202" s="55">
        <f t="shared" si="221"/>
        <v>63.023070823925202</v>
      </c>
      <c r="AS202" s="55">
        <f t="shared" si="221"/>
        <v>64.283330889757238</v>
      </c>
      <c r="AT202" s="55">
        <f t="shared" si="221"/>
        <v>65.568792130536266</v>
      </c>
      <c r="AU202" s="55">
        <f t="shared" si="221"/>
        <v>66.879958489246718</v>
      </c>
      <c r="AV202" s="55">
        <f t="shared" si="221"/>
        <v>68.217343986122643</v>
      </c>
      <c r="AW202" s="55">
        <f t="shared" si="221"/>
        <v>69.58147292016055</v>
      </c>
      <c r="AX202" s="55">
        <f t="shared" si="221"/>
        <v>70.972880074661845</v>
      </c>
      <c r="AY202" s="55">
        <f t="shared" si="221"/>
        <v>72.392110926885366</v>
      </c>
      <c r="AZ202" s="55">
        <f t="shared" si="221"/>
        <v>73.839721861892386</v>
      </c>
      <c r="BA202" s="55">
        <f t="shared" si="221"/>
        <v>75.316280390667828</v>
      </c>
      <c r="BB202" s="55">
        <f t="shared" si="221"/>
        <v>76.822365372603258</v>
      </c>
      <c r="BC202" s="55">
        <f t="shared" si="221"/>
        <v>78.358567242428634</v>
      </c>
      <c r="BD202" s="55">
        <f t="shared" si="221"/>
        <v>79.925488241682075</v>
      </c>
      <c r="BE202" s="55">
        <f t="shared" si="221"/>
        <v>81.523742654808544</v>
      </c>
      <c r="BF202" s="55">
        <f t="shared" si="221"/>
        <v>83.153957049979169</v>
      </c>
      <c r="BG202" s="55">
        <f t="shared" si="221"/>
        <v>84.816770524726891</v>
      </c>
      <c r="BH202" s="55">
        <f t="shared" si="221"/>
        <v>86.512834956493236</v>
      </c>
      <c r="BI202" s="55">
        <f t="shared" si="221"/>
        <v>88.242815258186113</v>
      </c>
      <c r="BJ202" s="55">
        <f t="shared" si="221"/>
        <v>90.007389638847158</v>
      </c>
      <c r="BK202" s="55">
        <f t="shared" si="221"/>
        <v>91.807249869532072</v>
      </c>
      <c r="BL202" s="55">
        <f t="shared" si="221"/>
        <v>93.643101554507595</v>
      </c>
      <c r="BM202" s="55">
        <f t="shared" si="221"/>
        <v>95.515664407871412</v>
      </c>
      <c r="BN202" s="55">
        <f t="shared" si="221"/>
        <v>97.425672535703796</v>
      </c>
      <c r="BO202" s="55">
        <f t="shared" si="221"/>
        <v>99.37387472386132</v>
      </c>
      <c r="BP202" s="55">
        <f t="shared" si="221"/>
        <v>101.36103473152528</v>
      </c>
      <c r="BQ202" s="55">
        <f t="shared" si="221"/>
        <v>103.38793159062054</v>
      </c>
      <c r="BR202" s="55">
        <f t="shared" si="221"/>
        <v>105.45535991122168</v>
      </c>
      <c r="BS202" s="55">
        <f t="shared" si="221"/>
        <v>107.56413019306589</v>
      </c>
      <c r="BT202" s="55">
        <f t="shared" si="221"/>
        <v>109.71506914329576</v>
      </c>
      <c r="BU202" s="55">
        <f t="shared" si="221"/>
        <v>111.9090200005556</v>
      </c>
      <c r="BV202" s="55">
        <f t="shared" si="221"/>
        <v>114.14684286556839</v>
      </c>
      <c r="BW202" s="55">
        <f t="shared" si="221"/>
        <v>116.42941503832367</v>
      </c>
      <c r="BX202" s="55">
        <f t="shared" ref="BX202:CO202" si="222" xml:space="preserve"> BX168</f>
        <v>118.75763136200811</v>
      </c>
      <c r="BY202" s="55">
        <f t="shared" si="222"/>
        <v>121.13240457381299</v>
      </c>
      <c r="BZ202" s="55">
        <f t="shared" si="222"/>
        <v>123.55466566275744</v>
      </c>
      <c r="CA202" s="55">
        <f t="shared" si="222"/>
        <v>126.02536423466664</v>
      </c>
      <c r="CB202" s="55">
        <f t="shared" si="222"/>
        <v>128.54546888444816</v>
      </c>
      <c r="CC202" s="55">
        <f t="shared" si="222"/>
        <v>131.11596757581347</v>
      </c>
      <c r="CD202" s="55">
        <f t="shared" si="222"/>
        <v>133.73786802859178</v>
      </c>
      <c r="CE202" s="55">
        <f t="shared" si="222"/>
        <v>136.41219811378912</v>
      </c>
      <c r="CF202" s="55">
        <f t="shared" si="222"/>
        <v>139.14000625654805</v>
      </c>
      <c r="CG202" s="55">
        <f t="shared" si="222"/>
        <v>141.92236184716424</v>
      </c>
      <c r="CH202" s="55">
        <f t="shared" si="222"/>
        <v>144.76035566032269</v>
      </c>
      <c r="CI202" s="55">
        <f t="shared" si="222"/>
        <v>147.65510028271717</v>
      </c>
      <c r="CJ202" s="55">
        <f t="shared" si="222"/>
        <v>150.60773054922095</v>
      </c>
      <c r="CK202" s="55">
        <f t="shared" si="222"/>
        <v>153.6194039877789</v>
      </c>
      <c r="CL202" s="55">
        <f t="shared" si="222"/>
        <v>156.69130127319681</v>
      </c>
      <c r="CM202" s="55">
        <f t="shared" si="222"/>
        <v>159.82462669000432</v>
      </c>
      <c r="CN202" s="55">
        <f t="shared" si="222"/>
        <v>163.02060860457422</v>
      </c>
      <c r="CO202" s="55">
        <f t="shared" si="222"/>
        <v>166.28049994668237</v>
      </c>
    </row>
    <row r="203" spans="2:93" outlineLevel="2" x14ac:dyDescent="0.2">
      <c r="B203" s="61"/>
      <c r="D203" s="39"/>
      <c r="E203" t="str">
        <f xml:space="preserve"> E190</f>
        <v>Waste: Non-household fixed</v>
      </c>
      <c r="H203" s="197" t="str">
        <f xml:space="preserve"> H190</f>
        <v>£</v>
      </c>
      <c r="I203" s="55">
        <f t="shared" si="220"/>
        <v>0</v>
      </c>
      <c r="K203" s="89">
        <f t="shared" ref="K203:AP203" si="223" xml:space="preserve"> K190</f>
        <v>0</v>
      </c>
      <c r="L203" s="55">
        <f t="shared" si="223"/>
        <v>0</v>
      </c>
      <c r="M203" s="55">
        <f t="shared" si="223"/>
        <v>0</v>
      </c>
      <c r="N203" s="55">
        <f t="shared" si="223"/>
        <v>0</v>
      </c>
      <c r="O203" s="55">
        <f t="shared" si="223"/>
        <v>0</v>
      </c>
      <c r="P203" s="55">
        <f t="shared" si="223"/>
        <v>0</v>
      </c>
      <c r="Q203" s="55">
        <f t="shared" si="223"/>
        <v>0</v>
      </c>
      <c r="R203" s="55">
        <f t="shared" si="223"/>
        <v>0</v>
      </c>
      <c r="S203" s="55">
        <f t="shared" si="223"/>
        <v>0</v>
      </c>
      <c r="T203" s="55">
        <f t="shared" si="223"/>
        <v>0</v>
      </c>
      <c r="U203" s="55">
        <f t="shared" si="223"/>
        <v>0</v>
      </c>
      <c r="V203" s="55">
        <f t="shared" si="223"/>
        <v>0</v>
      </c>
      <c r="W203" s="55">
        <f t="shared" si="223"/>
        <v>0</v>
      </c>
      <c r="X203" s="55">
        <f t="shared" si="223"/>
        <v>0</v>
      </c>
      <c r="Y203" s="55">
        <f t="shared" si="223"/>
        <v>0</v>
      </c>
      <c r="Z203" s="55">
        <f t="shared" si="223"/>
        <v>0</v>
      </c>
      <c r="AA203" s="55">
        <f t="shared" si="223"/>
        <v>0</v>
      </c>
      <c r="AB203" s="55">
        <f t="shared" si="223"/>
        <v>0</v>
      </c>
      <c r="AC203" s="55">
        <f t="shared" si="223"/>
        <v>0</v>
      </c>
      <c r="AD203" s="55">
        <f t="shared" si="223"/>
        <v>0</v>
      </c>
      <c r="AE203" s="55">
        <f t="shared" si="223"/>
        <v>0</v>
      </c>
      <c r="AF203" s="55">
        <f t="shared" si="223"/>
        <v>0</v>
      </c>
      <c r="AG203" s="55">
        <f t="shared" si="223"/>
        <v>0</v>
      </c>
      <c r="AH203" s="55">
        <f t="shared" si="223"/>
        <v>0</v>
      </c>
      <c r="AI203" s="55">
        <f t="shared" si="223"/>
        <v>0</v>
      </c>
      <c r="AJ203" s="55">
        <f t="shared" si="223"/>
        <v>0</v>
      </c>
      <c r="AK203" s="55">
        <f t="shared" si="223"/>
        <v>0</v>
      </c>
      <c r="AL203" s="55">
        <f t="shared" si="223"/>
        <v>0</v>
      </c>
      <c r="AM203" s="55">
        <f t="shared" si="223"/>
        <v>0</v>
      </c>
      <c r="AN203" s="55">
        <f t="shared" si="223"/>
        <v>0</v>
      </c>
      <c r="AO203" s="55">
        <f t="shared" si="223"/>
        <v>0</v>
      </c>
      <c r="AP203" s="55">
        <f t="shared" si="223"/>
        <v>0</v>
      </c>
      <c r="AQ203" s="55">
        <f t="shared" ref="AQ203:BV203" si="224" xml:space="preserve"> AQ190</f>
        <v>0</v>
      </c>
      <c r="AR203" s="55">
        <f t="shared" si="224"/>
        <v>0</v>
      </c>
      <c r="AS203" s="55">
        <f t="shared" si="224"/>
        <v>0</v>
      </c>
      <c r="AT203" s="55">
        <f t="shared" si="224"/>
        <v>0</v>
      </c>
      <c r="AU203" s="55">
        <f t="shared" si="224"/>
        <v>0</v>
      </c>
      <c r="AV203" s="55">
        <f t="shared" si="224"/>
        <v>0</v>
      </c>
      <c r="AW203" s="55">
        <f t="shared" si="224"/>
        <v>0</v>
      </c>
      <c r="AX203" s="55">
        <f t="shared" si="224"/>
        <v>0</v>
      </c>
      <c r="AY203" s="55">
        <f t="shared" si="224"/>
        <v>0</v>
      </c>
      <c r="AZ203" s="55">
        <f t="shared" si="224"/>
        <v>0</v>
      </c>
      <c r="BA203" s="55">
        <f t="shared" si="224"/>
        <v>0</v>
      </c>
      <c r="BB203" s="55">
        <f t="shared" si="224"/>
        <v>0</v>
      </c>
      <c r="BC203" s="55">
        <f t="shared" si="224"/>
        <v>0</v>
      </c>
      <c r="BD203" s="55">
        <f t="shared" si="224"/>
        <v>0</v>
      </c>
      <c r="BE203" s="55">
        <f t="shared" si="224"/>
        <v>0</v>
      </c>
      <c r="BF203" s="55">
        <f t="shared" si="224"/>
        <v>0</v>
      </c>
      <c r="BG203" s="55">
        <f t="shared" si="224"/>
        <v>0</v>
      </c>
      <c r="BH203" s="55">
        <f t="shared" si="224"/>
        <v>0</v>
      </c>
      <c r="BI203" s="55">
        <f t="shared" si="224"/>
        <v>0</v>
      </c>
      <c r="BJ203" s="55">
        <f t="shared" si="224"/>
        <v>0</v>
      </c>
      <c r="BK203" s="55">
        <f t="shared" si="224"/>
        <v>0</v>
      </c>
      <c r="BL203" s="55">
        <f t="shared" si="224"/>
        <v>0</v>
      </c>
      <c r="BM203" s="55">
        <f t="shared" si="224"/>
        <v>0</v>
      </c>
      <c r="BN203" s="55">
        <f t="shared" si="224"/>
        <v>0</v>
      </c>
      <c r="BO203" s="55">
        <f t="shared" si="224"/>
        <v>0</v>
      </c>
      <c r="BP203" s="55">
        <f t="shared" si="224"/>
        <v>0</v>
      </c>
      <c r="BQ203" s="55">
        <f t="shared" si="224"/>
        <v>0</v>
      </c>
      <c r="BR203" s="55">
        <f t="shared" si="224"/>
        <v>0</v>
      </c>
      <c r="BS203" s="55">
        <f t="shared" si="224"/>
        <v>0</v>
      </c>
      <c r="BT203" s="55">
        <f t="shared" si="224"/>
        <v>0</v>
      </c>
      <c r="BU203" s="55">
        <f t="shared" si="224"/>
        <v>0</v>
      </c>
      <c r="BV203" s="55">
        <f t="shared" si="224"/>
        <v>0</v>
      </c>
      <c r="BW203" s="55">
        <f t="shared" ref="BW203:CO203" si="225" xml:space="preserve"> BW190</f>
        <v>0</v>
      </c>
      <c r="BX203" s="55">
        <f t="shared" si="225"/>
        <v>0</v>
      </c>
      <c r="BY203" s="55">
        <f t="shared" si="225"/>
        <v>0</v>
      </c>
      <c r="BZ203" s="55">
        <f t="shared" si="225"/>
        <v>0</v>
      </c>
      <c r="CA203" s="55">
        <f t="shared" si="225"/>
        <v>0</v>
      </c>
      <c r="CB203" s="55">
        <f t="shared" si="225"/>
        <v>0</v>
      </c>
      <c r="CC203" s="55">
        <f t="shared" si="225"/>
        <v>0</v>
      </c>
      <c r="CD203" s="55">
        <f t="shared" si="225"/>
        <v>0</v>
      </c>
      <c r="CE203" s="55">
        <f t="shared" si="225"/>
        <v>0</v>
      </c>
      <c r="CF203" s="55">
        <f t="shared" si="225"/>
        <v>0</v>
      </c>
      <c r="CG203" s="55">
        <f t="shared" si="225"/>
        <v>0</v>
      </c>
      <c r="CH203" s="55">
        <f t="shared" si="225"/>
        <v>0</v>
      </c>
      <c r="CI203" s="55">
        <f t="shared" si="225"/>
        <v>0</v>
      </c>
      <c r="CJ203" s="55">
        <f t="shared" si="225"/>
        <v>0</v>
      </c>
      <c r="CK203" s="55">
        <f t="shared" si="225"/>
        <v>0</v>
      </c>
      <c r="CL203" s="55">
        <f t="shared" si="225"/>
        <v>0</v>
      </c>
      <c r="CM203" s="55">
        <f t="shared" si="225"/>
        <v>0</v>
      </c>
      <c r="CN203" s="55">
        <f t="shared" si="225"/>
        <v>0</v>
      </c>
      <c r="CO203" s="55">
        <f t="shared" si="225"/>
        <v>0</v>
      </c>
    </row>
    <row r="204" spans="2:93" outlineLevel="2" x14ac:dyDescent="0.2">
      <c r="B204" s="61"/>
      <c r="D204" s="39"/>
      <c r="E204" t="s">
        <v>210</v>
      </c>
      <c r="H204" s="197" t="str">
        <f xml:space="preserve"> H191</f>
        <v>£</v>
      </c>
      <c r="I204" s="55">
        <f t="shared" si="220"/>
        <v>340477.11217140302</v>
      </c>
      <c r="K204" s="55">
        <f xml:space="preserve"> K170 + K199</f>
        <v>911.42499999999995</v>
      </c>
      <c r="L204" s="55">
        <f t="shared" ref="L204:BW204" si="226" xml:space="preserve"> L170 + L199</f>
        <v>2679.8029166666665</v>
      </c>
      <c r="M204" s="55">
        <f t="shared" si="226"/>
        <v>2554.0759999999996</v>
      </c>
      <c r="N204" s="55">
        <f t="shared" si="226"/>
        <v>2427.8519999999999</v>
      </c>
      <c r="O204" s="55">
        <f t="shared" si="226"/>
        <v>2308.4879999999998</v>
      </c>
      <c r="P204" s="55">
        <f t="shared" si="226"/>
        <v>2194.4356000000002</v>
      </c>
      <c r="Q204" s="55">
        <f t="shared" si="226"/>
        <v>2087.2431999999994</v>
      </c>
      <c r="R204" s="55">
        <f t="shared" si="226"/>
        <v>1986.6755999999996</v>
      </c>
      <c r="S204" s="55">
        <f t="shared" si="226"/>
        <v>1893.3796000000002</v>
      </c>
      <c r="T204" s="55">
        <f t="shared" si="226"/>
        <v>1931.2411428944661</v>
      </c>
      <c r="U204" s="55">
        <f t="shared" si="226"/>
        <v>1969.859795684037</v>
      </c>
      <c r="V204" s="55">
        <f t="shared" si="226"/>
        <v>2009.2506981477459</v>
      </c>
      <c r="W204" s="55">
        <f t="shared" si="226"/>
        <v>2049.4292928118357</v>
      </c>
      <c r="X204" s="55">
        <f t="shared" si="226"/>
        <v>2090.4113310037392</v>
      </c>
      <c r="Y204" s="55">
        <f t="shared" si="226"/>
        <v>2132.2128790271131</v>
      </c>
      <c r="Z204" s="55">
        <f t="shared" si="226"/>
        <v>2174.8503244603567</v>
      </c>
      <c r="AA204" s="55">
        <f t="shared" si="226"/>
        <v>2218.3403825810851</v>
      </c>
      <c r="AB204" s="55">
        <f t="shared" si="226"/>
        <v>2262.700102919056</v>
      </c>
      <c r="AC204" s="55">
        <f t="shared" si="226"/>
        <v>2307.9468759401561</v>
      </c>
      <c r="AD204" s="55">
        <f t="shared" si="226"/>
        <v>2354.0984398640303</v>
      </c>
      <c r="AE204" s="55">
        <f t="shared" si="226"/>
        <v>2401.17288761804</v>
      </c>
      <c r="AF204" s="55">
        <f t="shared" si="226"/>
        <v>2449.1886739302927</v>
      </c>
      <c r="AG204" s="55">
        <f t="shared" si="226"/>
        <v>2498.1646225644986</v>
      </c>
      <c r="AH204" s="55">
        <f t="shared" si="226"/>
        <v>2548.1199336994996</v>
      </c>
      <c r="AI204" s="55">
        <f t="shared" si="226"/>
        <v>2599.0741914563737</v>
      </c>
      <c r="AJ204" s="55">
        <f t="shared" si="226"/>
        <v>2651.0473715760531</v>
      </c>
      <c r="AK204" s="55">
        <f t="shared" si="226"/>
        <v>2704.0598492504646</v>
      </c>
      <c r="AL204" s="55">
        <f t="shared" si="226"/>
        <v>2758.132407110284</v>
      </c>
      <c r="AM204" s="55">
        <f t="shared" si="226"/>
        <v>2813.2862433723958</v>
      </c>
      <c r="AN204" s="55">
        <f t="shared" si="226"/>
        <v>2869.542980150301</v>
      </c>
      <c r="AO204" s="55">
        <f t="shared" si="226"/>
        <v>2926.9246719306893</v>
      </c>
      <c r="AP204" s="55">
        <f t="shared" si="226"/>
        <v>2985.4538142195238</v>
      </c>
      <c r="AQ204" s="55">
        <f t="shared" si="226"/>
        <v>3045.1533523610142</v>
      </c>
      <c r="AR204" s="55">
        <f t="shared" si="226"/>
        <v>3106.046690532949</v>
      </c>
      <c r="AS204" s="55">
        <f t="shared" si="226"/>
        <v>3168.1577009219</v>
      </c>
      <c r="AT204" s="55">
        <f t="shared" si="226"/>
        <v>3231.5107330819001</v>
      </c>
      <c r="AU204" s="55">
        <f t="shared" si="226"/>
        <v>3296.1306234802696</v>
      </c>
      <c r="AV204" s="55">
        <f t="shared" si="226"/>
        <v>3362.0427052343252</v>
      </c>
      <c r="AW204" s="55">
        <f t="shared" si="226"/>
        <v>3429.2728180427957</v>
      </c>
      <c r="AX204" s="55">
        <f t="shared" si="226"/>
        <v>3497.8473183158276</v>
      </c>
      <c r="AY204" s="55">
        <f t="shared" si="226"/>
        <v>3567.7930895075679</v>
      </c>
      <c r="AZ204" s="55">
        <f t="shared" si="226"/>
        <v>3639.1375526553547</v>
      </c>
      <c r="BA204" s="55">
        <f t="shared" si="226"/>
        <v>3711.9086771296656</v>
      </c>
      <c r="BB204" s="55">
        <f t="shared" si="226"/>
        <v>3786.1349915990345</v>
      </c>
      <c r="BC204" s="55">
        <f t="shared" si="226"/>
        <v>3861.845595214214</v>
      </c>
      <c r="BD204" s="55">
        <f t="shared" si="226"/>
        <v>3939.0701690160063</v>
      </c>
      <c r="BE204" s="55">
        <f t="shared" si="226"/>
        <v>4017.8389875712037</v>
      </c>
      <c r="BF204" s="55">
        <f t="shared" si="226"/>
        <v>4098.1829308412089</v>
      </c>
      <c r="BG204" s="55">
        <f t="shared" si="226"/>
        <v>4180.1334962879973</v>
      </c>
      <c r="BH204" s="55">
        <f t="shared" si="226"/>
        <v>4263.722811222151</v>
      </c>
      <c r="BI204" s="55">
        <f t="shared" si="226"/>
        <v>4348.9836453978232</v>
      </c>
      <c r="BJ204" s="55">
        <f t="shared" si="226"/>
        <v>4435.9494238595553</v>
      </c>
      <c r="BK204" s="55">
        <f t="shared" si="226"/>
        <v>4524.6542400459866</v>
      </c>
      <c r="BL204" s="55">
        <f t="shared" si="226"/>
        <v>4615.1328691556118</v>
      </c>
      <c r="BM204" s="55">
        <f t="shared" si="226"/>
        <v>4707.4207817797878</v>
      </c>
      <c r="BN204" s="55">
        <f t="shared" si="226"/>
        <v>4801.5541578083739</v>
      </c>
      <c r="BO204" s="55">
        <f t="shared" si="226"/>
        <v>4897.5699006134437</v>
      </c>
      <c r="BP204" s="55">
        <f t="shared" si="226"/>
        <v>4995.5056515166025</v>
      </c>
      <c r="BQ204" s="55">
        <f t="shared" si="226"/>
        <v>5095.399804545631</v>
      </c>
      <c r="BR204" s="55">
        <f t="shared" si="226"/>
        <v>5197.291521486206</v>
      </c>
      <c r="BS204" s="55">
        <f t="shared" si="226"/>
        <v>5301.2207472345963</v>
      </c>
      <c r="BT204" s="55">
        <f t="shared" si="226"/>
        <v>5407.2282254573756</v>
      </c>
      <c r="BU204" s="55">
        <f t="shared" si="226"/>
        <v>5515.3555145642868</v>
      </c>
      <c r="BV204" s="55">
        <f t="shared" si="226"/>
        <v>5625.6450040004829</v>
      </c>
      <c r="BW204" s="55">
        <f t="shared" si="226"/>
        <v>5738.1399308645932</v>
      </c>
      <c r="BX204" s="55">
        <f t="shared" ref="BX204:CO204" si="227" xml:space="preserve"> BX170 + BX199</f>
        <v>5852.8843968590936</v>
      </c>
      <c r="BY204" s="55">
        <f t="shared" si="227"/>
        <v>5969.9233855795965</v>
      </c>
      <c r="BZ204" s="55">
        <f t="shared" si="227"/>
        <v>6089.3027801499175</v>
      </c>
      <c r="CA204" s="55">
        <f t="shared" si="227"/>
        <v>6211.0693812097606</v>
      </c>
      <c r="CB204" s="55">
        <f t="shared" si="227"/>
        <v>6335.2709252620862</v>
      </c>
      <c r="CC204" s="55">
        <f t="shared" si="227"/>
        <v>6461.9561033874206</v>
      </c>
      <c r="CD204" s="55">
        <f t="shared" si="227"/>
        <v>6591.174580332332</v>
      </c>
      <c r="CE204" s="55">
        <f t="shared" si="227"/>
        <v>6722.9770139796374</v>
      </c>
      <c r="CF204" s="55">
        <f t="shared" si="227"/>
        <v>6857.4150752079831</v>
      </c>
      <c r="CG204" s="55">
        <f t="shared" si="227"/>
        <v>6994.5414681484954</v>
      </c>
      <c r="CH204" s="55">
        <f t="shared" si="227"/>
        <v>7134.4099508465379</v>
      </c>
      <c r="CI204" s="55">
        <f t="shared" si="227"/>
        <v>7277.0753563366379</v>
      </c>
      <c r="CJ204" s="55">
        <f t="shared" si="227"/>
        <v>7422.5936141388247</v>
      </c>
      <c r="CK204" s="55">
        <f t="shared" si="227"/>
        <v>7571.021772184843</v>
      </c>
      <c r="CL204" s="55">
        <f t="shared" si="227"/>
        <v>7722.4180191828109</v>
      </c>
      <c r="CM204" s="55">
        <f t="shared" si="227"/>
        <v>7876.8417074291019</v>
      </c>
      <c r="CN204" s="55">
        <f t="shared" si="227"/>
        <v>8034.3533760763958</v>
      </c>
      <c r="CO204" s="55">
        <f t="shared" si="227"/>
        <v>8195.0147748670133</v>
      </c>
    </row>
    <row r="205" spans="2:93" outlineLevel="2" x14ac:dyDescent="0.2">
      <c r="B205" s="61"/>
      <c r="D205" s="39"/>
      <c r="E205" t="str">
        <f xml:space="preserve"> E169</f>
        <v>Highway drainage</v>
      </c>
      <c r="H205" s="197" t="str">
        <f xml:space="preserve"> H169</f>
        <v>£</v>
      </c>
      <c r="I205" s="55">
        <f t="shared" si="220"/>
        <v>317131.59934879257</v>
      </c>
      <c r="K205" s="132">
        <f xml:space="preserve"> K169 + K189</f>
        <v>125</v>
      </c>
      <c r="L205" s="55">
        <f t="shared" ref="L205:BW205" si="228" xml:space="preserve"> L169 + L189</f>
        <v>783.33333333333326</v>
      </c>
      <c r="M205" s="55">
        <f t="shared" si="228"/>
        <v>1175.9999999999998</v>
      </c>
      <c r="N205" s="55">
        <f t="shared" si="228"/>
        <v>1325.7439999999997</v>
      </c>
      <c r="O205" s="55">
        <f t="shared" si="228"/>
        <v>1432.3679999999997</v>
      </c>
      <c r="P205" s="55">
        <f t="shared" si="228"/>
        <v>1428.4479999999999</v>
      </c>
      <c r="Q205" s="55">
        <f t="shared" si="228"/>
        <v>1534.2879999999998</v>
      </c>
      <c r="R205" s="55">
        <f t="shared" si="228"/>
        <v>1666.7839999999999</v>
      </c>
      <c r="S205" s="55">
        <f t="shared" si="228"/>
        <v>1801.6320000000003</v>
      </c>
      <c r="T205" s="55">
        <f t="shared" si="228"/>
        <v>1837.6588840163074</v>
      </c>
      <c r="U205" s="55">
        <f t="shared" si="228"/>
        <v>1874.4061906116574</v>
      </c>
      <c r="V205" s="55">
        <f t="shared" si="228"/>
        <v>1911.8883259359723</v>
      </c>
      <c r="W205" s="55">
        <f t="shared" si="228"/>
        <v>1950.1199842161466</v>
      </c>
      <c r="X205" s="55">
        <f t="shared" si="228"/>
        <v>1989.1161535166689</v>
      </c>
      <c r="Y205" s="55">
        <f t="shared" si="228"/>
        <v>2028.8921216154313</v>
      </c>
      <c r="Z205" s="55">
        <f t="shared" si="228"/>
        <v>2069.4634819970397</v>
      </c>
      <c r="AA205" s="55">
        <f t="shared" si="228"/>
        <v>2110.8461399659768</v>
      </c>
      <c r="AB205" s="55">
        <f t="shared" si="228"/>
        <v>2153.0563188819956</v>
      </c>
      <c r="AC205" s="55">
        <f t="shared" si="228"/>
        <v>2196.1105665202144</v>
      </c>
      <c r="AD205" s="55">
        <f t="shared" si="228"/>
        <v>2240.0257615583864</v>
      </c>
      <c r="AE205" s="55">
        <f t="shared" si="228"/>
        <v>2284.819120193893</v>
      </c>
      <c r="AF205" s="55">
        <f t="shared" si="228"/>
        <v>2330.508202893061</v>
      </c>
      <c r="AG205" s="55">
        <f t="shared" si="228"/>
        <v>2377.11092127544</v>
      </c>
      <c r="AH205" s="55">
        <f t="shared" si="228"/>
        <v>2424.6455451357451</v>
      </c>
      <c r="AI205" s="55">
        <f t="shared" si="228"/>
        <v>2473.1307096062146</v>
      </c>
      <c r="AJ205" s="55">
        <f t="shared" si="228"/>
        <v>2522.5854224621994</v>
      </c>
      <c r="AK205" s="55">
        <f t="shared" si="228"/>
        <v>2573.0290715738224</v>
      </c>
      <c r="AL205" s="55">
        <f t="shared" si="228"/>
        <v>2624.4814325066764</v>
      </c>
      <c r="AM205" s="55">
        <f t="shared" si="228"/>
        <v>2676.9626762744765</v>
      </c>
      <c r="AN205" s="55">
        <f t="shared" si="228"/>
        <v>2730.4933772467757</v>
      </c>
      <c r="AO205" s="55">
        <f t="shared" si="228"/>
        <v>2785.0945212147813</v>
      </c>
      <c r="AP205" s="55">
        <f t="shared" si="228"/>
        <v>2840.7875136184798</v>
      </c>
      <c r="AQ205" s="55">
        <f t="shared" si="228"/>
        <v>2897.5941879382676</v>
      </c>
      <c r="AR205" s="55">
        <f t="shared" si="228"/>
        <v>2955.5368142543944</v>
      </c>
      <c r="AS205" s="55">
        <f t="shared" si="228"/>
        <v>3014.6381079775697</v>
      </c>
      <c r="AT205" s="55">
        <f t="shared" si="228"/>
        <v>3074.9212387541374</v>
      </c>
      <c r="AU205" s="55">
        <f t="shared" si="228"/>
        <v>3136.4098395493475</v>
      </c>
      <c r="AV205" s="55">
        <f t="shared" si="228"/>
        <v>3199.1280159122502</v>
      </c>
      <c r="AW205" s="55">
        <f t="shared" si="228"/>
        <v>3263.1003554258646</v>
      </c>
      <c r="AX205" s="55">
        <f t="shared" si="228"/>
        <v>3328.3519373463114</v>
      </c>
      <c r="AY205" s="55">
        <f t="shared" si="228"/>
        <v>3394.9083424347145</v>
      </c>
      <c r="AZ205" s="55">
        <f t="shared" si="228"/>
        <v>3462.7956629856881</v>
      </c>
      <c r="BA205" s="55">
        <f t="shared" si="228"/>
        <v>3532.0405130563768</v>
      </c>
      <c r="BB205" s="55">
        <f t="shared" si="228"/>
        <v>3602.6700389000466</v>
      </c>
      <c r="BC205" s="55">
        <f t="shared" si="228"/>
        <v>3674.7119296082938</v>
      </c>
      <c r="BD205" s="55">
        <f t="shared" si="228"/>
        <v>3748.194427966082</v>
      </c>
      <c r="BE205" s="55">
        <f t="shared" si="228"/>
        <v>3823.1463415238477</v>
      </c>
      <c r="BF205" s="55">
        <f t="shared" si="228"/>
        <v>3899.597053890996</v>
      </c>
      <c r="BG205" s="55">
        <f t="shared" si="228"/>
        <v>3977.5765362552452</v>
      </c>
      <c r="BH205" s="55">
        <f t="shared" si="228"/>
        <v>4057.1153591323109</v>
      </c>
      <c r="BI205" s="55">
        <f t="shared" si="228"/>
        <v>4138.2447043505572</v>
      </c>
      <c r="BJ205" s="55">
        <f t="shared" si="228"/>
        <v>4220.9963772752926</v>
      </c>
      <c r="BK205" s="55">
        <f t="shared" si="228"/>
        <v>4305.4028192775158</v>
      </c>
      <c r="BL205" s="55">
        <f t="shared" si="228"/>
        <v>4391.4971204520043</v>
      </c>
      <c r="BM205" s="55">
        <f t="shared" si="228"/>
        <v>4479.3130325897064</v>
      </c>
      <c r="BN205" s="55">
        <f t="shared" si="228"/>
        <v>4568.8849824095605</v>
      </c>
      <c r="BO205" s="55">
        <f t="shared" si="228"/>
        <v>4660.2480850548964</v>
      </c>
      <c r="BP205" s="55">
        <f t="shared" si="228"/>
        <v>4753.4381578597158</v>
      </c>
      <c r="BQ205" s="55">
        <f t="shared" si="228"/>
        <v>4848.4917343902716</v>
      </c>
      <c r="BR205" s="55">
        <f t="shared" si="228"/>
        <v>4945.4460787674288</v>
      </c>
      <c r="BS205" s="55">
        <f t="shared" si="228"/>
        <v>5044.3392002754044</v>
      </c>
      <c r="BT205" s="55">
        <f t="shared" si="228"/>
        <v>5145.2098682626702</v>
      </c>
      <c r="BU205" s="55">
        <f t="shared" si="228"/>
        <v>5248.0976273408087</v>
      </c>
      <c r="BV205" s="55">
        <f t="shared" si="228"/>
        <v>5353.0428128872854</v>
      </c>
      <c r="BW205" s="55">
        <f t="shared" si="228"/>
        <v>5460.0865668582492</v>
      </c>
      <c r="BX205" s="55">
        <f t="shared" ref="BX205:CO205" si="229" xml:space="preserve"> BX169 + BX189</f>
        <v>5569.2708539175392</v>
      </c>
      <c r="BY205" s="55">
        <f t="shared" si="229"/>
        <v>5680.6384778881875</v>
      </c>
      <c r="BZ205" s="55">
        <f t="shared" si="229"/>
        <v>5794.2330985329418</v>
      </c>
      <c r="CA205" s="55">
        <f t="shared" si="229"/>
        <v>5910.099248670318</v>
      </c>
      <c r="CB205" s="55">
        <f t="shared" si="229"/>
        <v>6028.2823516329154</v>
      </c>
      <c r="CC205" s="55">
        <f t="shared" si="229"/>
        <v>6148.8287390748737</v>
      </c>
      <c r="CD205" s="55">
        <f t="shared" si="229"/>
        <v>6271.7856691353936</v>
      </c>
      <c r="CE205" s="55">
        <f t="shared" si="229"/>
        <v>6397.2013449654623</v>
      </c>
      <c r="CF205" s="55">
        <f t="shared" si="229"/>
        <v>6525.1249336251003</v>
      </c>
      <c r="CG205" s="55">
        <f t="shared" si="229"/>
        <v>6655.6065853584341</v>
      </c>
      <c r="CH205" s="55">
        <f t="shared" si="229"/>
        <v>6788.6974532542536</v>
      </c>
      <c r="CI205" s="55">
        <f t="shared" si="229"/>
        <v>6924.4497132996967</v>
      </c>
      <c r="CJ205" s="55">
        <f t="shared" si="229"/>
        <v>7062.9165848349503</v>
      </c>
      <c r="CK205" s="55">
        <f t="shared" si="229"/>
        <v>7204.152351416973</v>
      </c>
      <c r="CL205" s="55">
        <f t="shared" si="229"/>
        <v>7348.212382100437</v>
      </c>
      <c r="CM205" s="55">
        <f t="shared" si="229"/>
        <v>7495.1531531442033</v>
      </c>
      <c r="CN205" s="55">
        <f t="shared" si="229"/>
        <v>7645.0322701518871</v>
      </c>
      <c r="CO205" s="55">
        <f t="shared" si="229"/>
        <v>7797.9084906551288</v>
      </c>
    </row>
    <row r="206" spans="2:93" outlineLevel="2" x14ac:dyDescent="0.2">
      <c r="B206" s="61"/>
      <c r="D206" s="39"/>
      <c r="E206" t="str">
        <f xml:space="preserve"> E171</f>
        <v>Volumetric</v>
      </c>
      <c r="H206" s="197" t="str">
        <f xml:space="preserve"> H171</f>
        <v>£</v>
      </c>
      <c r="I206" s="55">
        <f xml:space="preserve"> SUM( K206:CO206 )</f>
        <v>1939443.6669773399</v>
      </c>
      <c r="K206" s="89">
        <f t="shared" ref="K206:AP206" si="230" xml:space="preserve"> K171 + K191</f>
        <v>701.17022366469871</v>
      </c>
      <c r="L206" s="89">
        <f t="shared" si="230"/>
        <v>7044.1720135247806</v>
      </c>
      <c r="M206" s="89">
        <f t="shared" si="230"/>
        <v>7874.2123200649403</v>
      </c>
      <c r="N206" s="89">
        <f t="shared" si="230"/>
        <v>8646.8910723882927</v>
      </c>
      <c r="O206" s="89">
        <f t="shared" si="230"/>
        <v>9486.3666529168568</v>
      </c>
      <c r="P206" s="89">
        <f t="shared" si="230"/>
        <v>9320.2232369548292</v>
      </c>
      <c r="Q206" s="89">
        <f t="shared" si="230"/>
        <v>9783.45360857778</v>
      </c>
      <c r="R206" s="89">
        <f t="shared" si="230"/>
        <v>10419.471975545042</v>
      </c>
      <c r="S206" s="89">
        <f t="shared" si="230"/>
        <v>10980.249401524625</v>
      </c>
      <c r="T206" s="89">
        <f t="shared" si="230"/>
        <v>11199.819309063374</v>
      </c>
      <c r="U206" s="89">
        <f t="shared" si="230"/>
        <v>11423.779913255146</v>
      </c>
      <c r="V206" s="89">
        <f t="shared" si="230"/>
        <v>11684.142901714889</v>
      </c>
      <c r="W206" s="89">
        <f t="shared" si="230"/>
        <v>11885.226166936725</v>
      </c>
      <c r="X206" s="89">
        <f t="shared" si="230"/>
        <v>12122.892718498762</v>
      </c>
      <c r="Y206" s="89">
        <f t="shared" si="230"/>
        <v>12365.311841777822</v>
      </c>
      <c r="Z206" s="89">
        <f t="shared" si="230"/>
        <v>12647.133582813483</v>
      </c>
      <c r="AA206" s="89">
        <f t="shared" si="230"/>
        <v>12864.789848910306</v>
      </c>
      <c r="AB206" s="89">
        <f t="shared" si="230"/>
        <v>13122.044544531198</v>
      </c>
      <c r="AC206" s="89">
        <f t="shared" si="230"/>
        <v>13384.443512168673</v>
      </c>
      <c r="AD206" s="89">
        <f t="shared" si="230"/>
        <v>13689.492606090333</v>
      </c>
      <c r="AE206" s="89">
        <f t="shared" si="230"/>
        <v>13925.087796565005</v>
      </c>
      <c r="AF206" s="89">
        <f t="shared" si="230"/>
        <v>14203.545063622729</v>
      </c>
      <c r="AG206" s="89">
        <f t="shared" si="230"/>
        <v>14487.570586386282</v>
      </c>
      <c r="AH206" s="89">
        <f t="shared" si="230"/>
        <v>14817.761399062587</v>
      </c>
      <c r="AI206" s="89">
        <f t="shared" si="230"/>
        <v>15072.774014918585</v>
      </c>
      <c r="AJ206" s="89">
        <f t="shared" si="230"/>
        <v>15374.181339632785</v>
      </c>
      <c r="AK206" s="89">
        <f t="shared" si="230"/>
        <v>15681.615847883422</v>
      </c>
      <c r="AL206" s="89">
        <f t="shared" si="230"/>
        <v>16039.020524534726</v>
      </c>
      <c r="AM206" s="89">
        <f t="shared" si="230"/>
        <v>16315.050922755903</v>
      </c>
      <c r="AN206" s="89">
        <f t="shared" si="230"/>
        <v>16641.2998167111</v>
      </c>
      <c r="AO206" s="89">
        <f t="shared" si="230"/>
        <v>16974.072646221928</v>
      </c>
      <c r="AP206" s="89">
        <f t="shared" si="230"/>
        <v>17360.934115373238</v>
      </c>
      <c r="AQ206" s="89">
        <f t="shared" ref="AQ206:BV206" si="231" xml:space="preserve"> AQ171 + AQ191</f>
        <v>17659.714552122961</v>
      </c>
      <c r="AR206" s="89">
        <f t="shared" si="231"/>
        <v>18012.852422637261</v>
      </c>
      <c r="AS206" s="89">
        <f t="shared" si="231"/>
        <v>18373.051922331553</v>
      </c>
      <c r="AT206" s="89">
        <f t="shared" si="231"/>
        <v>18791.797971533153</v>
      </c>
      <c r="AU206" s="89">
        <f t="shared" si="231"/>
        <v>19115.203473099758</v>
      </c>
      <c r="AV206" s="89">
        <f t="shared" si="231"/>
        <v>19497.446471932752</v>
      </c>
      <c r="AW206" s="89">
        <f t="shared" si="231"/>
        <v>19887.333109524941</v>
      </c>
      <c r="AX206" s="89">
        <f t="shared" si="231"/>
        <v>20340.59162117415</v>
      </c>
      <c r="AY206" s="89">
        <f t="shared" si="231"/>
        <v>20690.651750884605</v>
      </c>
      <c r="AZ206" s="89">
        <f t="shared" si="231"/>
        <v>21104.398681917653</v>
      </c>
      <c r="BA206" s="89">
        <f t="shared" si="231"/>
        <v>21526.419229702842</v>
      </c>
      <c r="BB206" s="89">
        <f t="shared" si="231"/>
        <v>22017.034672580863</v>
      </c>
      <c r="BC206" s="89">
        <f t="shared" si="231"/>
        <v>22395.946267526811</v>
      </c>
      <c r="BD206" s="89">
        <f t="shared" si="231"/>
        <v>22843.793640694934</v>
      </c>
      <c r="BE206" s="89">
        <f t="shared" si="231"/>
        <v>23300.596530511382</v>
      </c>
      <c r="BF206" s="89">
        <f t="shared" si="231"/>
        <v>23831.647810529423</v>
      </c>
      <c r="BG206" s="89">
        <f t="shared" si="231"/>
        <v>24241.788768036447</v>
      </c>
      <c r="BH206" s="89">
        <f t="shared" si="231"/>
        <v>24726.54709398418</v>
      </c>
      <c r="BI206" s="89">
        <f t="shared" si="231"/>
        <v>25220.999037710055</v>
      </c>
      <c r="BJ206" s="89">
        <f t="shared" si="231"/>
        <v>25795.818819889071</v>
      </c>
      <c r="BK206" s="89">
        <f t="shared" si="231"/>
        <v>26239.763020247392</v>
      </c>
      <c r="BL206" s="89">
        <f t="shared" si="231"/>
        <v>26764.474447967292</v>
      </c>
      <c r="BM206" s="89">
        <f t="shared" si="231"/>
        <v>27299.678427855721</v>
      </c>
      <c r="BN206" s="89">
        <f t="shared" si="231"/>
        <v>27921.874050796516</v>
      </c>
      <c r="BO206" s="89">
        <f t="shared" si="231"/>
        <v>28402.407509902292</v>
      </c>
      <c r="BP206" s="89">
        <f t="shared" si="231"/>
        <v>28970.364918042887</v>
      </c>
      <c r="BQ206" s="89">
        <f t="shared" si="231"/>
        <v>29549.679659795031</v>
      </c>
      <c r="BR206" s="89">
        <f t="shared" si="231"/>
        <v>30223.155773889743</v>
      </c>
      <c r="BS206" s="89">
        <f t="shared" si="231"/>
        <v>30743.294127164245</v>
      </c>
      <c r="BT206" s="89">
        <f t="shared" si="231"/>
        <v>31358.061788816878</v>
      </c>
      <c r="BU206" s="89">
        <f t="shared" si="231"/>
        <v>31985.122839598585</v>
      </c>
      <c r="BV206" s="89">
        <f t="shared" si="231"/>
        <v>32714.105911051774</v>
      </c>
      <c r="BW206" s="89">
        <f t="shared" ref="BW206:CO206" si="232" xml:space="preserve"> BW171 + BW191</f>
        <v>33277.113338360934</v>
      </c>
      <c r="BX206" s="89">
        <f t="shared" si="232"/>
        <v>33942.549289009396</v>
      </c>
      <c r="BY206" s="89">
        <f t="shared" si="232"/>
        <v>34621.291832688083</v>
      </c>
      <c r="BZ206" s="89">
        <f t="shared" si="232"/>
        <v>35410.356667124906</v>
      </c>
      <c r="CA206" s="89">
        <f t="shared" si="232"/>
        <v>36019.76637746409</v>
      </c>
      <c r="CB206" s="89">
        <f t="shared" si="232"/>
        <v>36740.046626469077</v>
      </c>
      <c r="CC206" s="89">
        <f t="shared" si="232"/>
        <v>37474.730179250946</v>
      </c>
      <c r="CD206" s="89">
        <f t="shared" si="232"/>
        <v>38328.828631364107</v>
      </c>
      <c r="CE206" s="89">
        <f t="shared" si="232"/>
        <v>38988.465035861649</v>
      </c>
      <c r="CF206" s="89">
        <f t="shared" si="232"/>
        <v>39768.1097734223</v>
      </c>
      <c r="CG206" s="89">
        <f t="shared" si="232"/>
        <v>40563.344914868998</v>
      </c>
      <c r="CH206" s="89">
        <f t="shared" si="232"/>
        <v>41487.836964274138</v>
      </c>
      <c r="CI206" s="89">
        <f t="shared" si="232"/>
        <v>42201.839676663338</v>
      </c>
      <c r="CJ206" s="89">
        <f t="shared" si="232"/>
        <v>43045.741640719236</v>
      </c>
      <c r="CK206" s="89">
        <f t="shared" si="232"/>
        <v>43906.518947897457</v>
      </c>
      <c r="CL206" s="89">
        <f t="shared" si="232"/>
        <v>44784.50905114592</v>
      </c>
      <c r="CM206" s="89">
        <f t="shared" si="232"/>
        <v>45680.056151393299</v>
      </c>
      <c r="CN206" s="89">
        <f t="shared" si="232"/>
        <v>46593.511332487244</v>
      </c>
      <c r="CO206" s="89">
        <f t="shared" si="232"/>
        <v>47525.232698830703</v>
      </c>
    </row>
    <row r="207" spans="2:93" outlineLevel="2" x14ac:dyDescent="0.2">
      <c r="B207" s="61"/>
      <c r="D207" s="39"/>
      <c r="E207" t="s">
        <v>446</v>
      </c>
      <c r="H207" s="197" t="str">
        <f xml:space="preserve"> H172</f>
        <v>£</v>
      </c>
      <c r="I207" s="192">
        <f xml:space="preserve"> SUM( K207:CO207 )</f>
        <v>2604091.9437010647</v>
      </c>
      <c r="K207" s="192">
        <f t="shared" ref="K207:AP207" si="233">SUM(K202:K206)</f>
        <v>1833.3452236646986</v>
      </c>
      <c r="L207" s="192">
        <f t="shared" si="233"/>
        <v>10674.15826352478</v>
      </c>
      <c r="M207" s="192">
        <f t="shared" si="233"/>
        <v>11638.78432006494</v>
      </c>
      <c r="N207" s="192">
        <f t="shared" si="233"/>
        <v>12435.63082258304</v>
      </c>
      <c r="O207" s="192">
        <f t="shared" si="233"/>
        <v>13262.977063265744</v>
      </c>
      <c r="P207" s="192">
        <f t="shared" si="233"/>
        <v>12979.494913346653</v>
      </c>
      <c r="Q207" s="192">
        <f t="shared" si="233"/>
        <v>13442.014116452872</v>
      </c>
      <c r="R207" s="192">
        <f t="shared" si="233"/>
        <v>14110.634080109205</v>
      </c>
      <c r="S207" s="192">
        <f t="shared" si="233"/>
        <v>14713.67851694417</v>
      </c>
      <c r="T207" s="192">
        <f t="shared" si="233"/>
        <v>15007.905078963038</v>
      </c>
      <c r="U207" s="192">
        <f t="shared" si="233"/>
        <v>15308.015232206075</v>
      </c>
      <c r="V207" s="192">
        <f t="shared" si="233"/>
        <v>15646.050517410042</v>
      </c>
      <c r="W207" s="192">
        <f t="shared" si="233"/>
        <v>15926.359277157939</v>
      </c>
      <c r="X207" s="192">
        <f t="shared" si="233"/>
        <v>16244.835580021239</v>
      </c>
      <c r="Y207" s="192">
        <f t="shared" si="233"/>
        <v>16569.680391450776</v>
      </c>
      <c r="Z207" s="192">
        <f t="shared" si="233"/>
        <v>16935.576071060394</v>
      </c>
      <c r="AA207" s="192">
        <f t="shared" si="233"/>
        <v>17238.987485897182</v>
      </c>
      <c r="AB207" s="192">
        <f t="shared" si="233"/>
        <v>17583.712159256109</v>
      </c>
      <c r="AC207" s="192">
        <f t="shared" si="233"/>
        <v>17935.330224730991</v>
      </c>
      <c r="AD207" s="192">
        <f t="shared" si="233"/>
        <v>18331.382513403212</v>
      </c>
      <c r="AE207" s="192">
        <f t="shared" si="233"/>
        <v>18659.800671779893</v>
      </c>
      <c r="AF207" s="192">
        <f t="shared" si="233"/>
        <v>19032.937069540159</v>
      </c>
      <c r="AG207" s="192">
        <f t="shared" si="233"/>
        <v>19413.535003132602</v>
      </c>
      <c r="AH207" s="192">
        <f t="shared" si="233"/>
        <v>19842.229366317879</v>
      </c>
      <c r="AI207" s="192">
        <f t="shared" si="233"/>
        <v>20197.715288986787</v>
      </c>
      <c r="AJ207" s="192">
        <f t="shared" si="233"/>
        <v>20601.605065650798</v>
      </c>
      <c r="AK207" s="192">
        <f t="shared" si="233"/>
        <v>21013.571347471923</v>
      </c>
      <c r="AL207" s="192">
        <f t="shared" si="233"/>
        <v>21477.598099199484</v>
      </c>
      <c r="AM207" s="192">
        <f t="shared" si="233"/>
        <v>21862.382673354557</v>
      </c>
      <c r="AN207" s="192">
        <f t="shared" si="233"/>
        <v>22299.560479306652</v>
      </c>
      <c r="AO207" s="192">
        <f t="shared" si="233"/>
        <v>22745.480444650639</v>
      </c>
      <c r="AP207" s="192">
        <f t="shared" si="233"/>
        <v>23247.751630861156</v>
      </c>
      <c r="AQ207" s="192">
        <f t="shared" ref="AQ207:BV207" si="234">SUM(AQ202:AQ206)</f>
        <v>23664.249610291987</v>
      </c>
      <c r="AR207" s="192">
        <f t="shared" si="234"/>
        <v>24137.45899824853</v>
      </c>
      <c r="AS207" s="192">
        <f t="shared" si="234"/>
        <v>24620.131062120781</v>
      </c>
      <c r="AT207" s="192">
        <f t="shared" si="234"/>
        <v>25163.798735499728</v>
      </c>
      <c r="AU207" s="192">
        <f t="shared" si="234"/>
        <v>25614.62389461862</v>
      </c>
      <c r="AV207" s="192">
        <f t="shared" si="234"/>
        <v>26126.83453706545</v>
      </c>
      <c r="AW207" s="192">
        <f t="shared" si="234"/>
        <v>26649.287755913763</v>
      </c>
      <c r="AX207" s="192">
        <f t="shared" si="234"/>
        <v>27237.76375691095</v>
      </c>
      <c r="AY207" s="192">
        <f t="shared" si="234"/>
        <v>27725.745293753775</v>
      </c>
      <c r="AZ207" s="192">
        <f t="shared" si="234"/>
        <v>28280.171619420587</v>
      </c>
      <c r="BA207" s="192">
        <f t="shared" si="234"/>
        <v>28845.684700279555</v>
      </c>
      <c r="BB207" s="192">
        <f t="shared" si="234"/>
        <v>29482.662068452548</v>
      </c>
      <c r="BC207" s="192">
        <f t="shared" si="234"/>
        <v>30010.862359591749</v>
      </c>
      <c r="BD207" s="192">
        <f t="shared" si="234"/>
        <v>30610.983725918704</v>
      </c>
      <c r="BE207" s="192">
        <f t="shared" si="234"/>
        <v>31223.105602261243</v>
      </c>
      <c r="BF207" s="192">
        <f t="shared" si="234"/>
        <v>31912.581752311606</v>
      </c>
      <c r="BG207" s="192">
        <f t="shared" si="234"/>
        <v>32484.315571104416</v>
      </c>
      <c r="BH207" s="192">
        <f t="shared" si="234"/>
        <v>33133.898099295133</v>
      </c>
      <c r="BI207" s="192">
        <f t="shared" si="234"/>
        <v>33796.47020271662</v>
      </c>
      <c r="BJ207" s="192">
        <f t="shared" si="234"/>
        <v>34542.772010662768</v>
      </c>
      <c r="BK207" s="192">
        <f t="shared" si="234"/>
        <v>35161.627329440424</v>
      </c>
      <c r="BL207" s="192">
        <f t="shared" si="234"/>
        <v>35864.747539129414</v>
      </c>
      <c r="BM207" s="192">
        <f t="shared" si="234"/>
        <v>36581.927906633086</v>
      </c>
      <c r="BN207" s="192">
        <f t="shared" si="234"/>
        <v>37389.738863550156</v>
      </c>
      <c r="BO207" s="192">
        <f t="shared" si="234"/>
        <v>38059.599370294498</v>
      </c>
      <c r="BP207" s="192">
        <f t="shared" si="234"/>
        <v>38820.669762150734</v>
      </c>
      <c r="BQ207" s="192">
        <f t="shared" si="234"/>
        <v>39596.959130321557</v>
      </c>
      <c r="BR207" s="192">
        <f t="shared" si="234"/>
        <v>40471.348734054598</v>
      </c>
      <c r="BS207" s="192">
        <f t="shared" si="234"/>
        <v>41196.41820486731</v>
      </c>
      <c r="BT207" s="192">
        <f t="shared" si="234"/>
        <v>42020.214951680216</v>
      </c>
      <c r="BU207" s="192">
        <f t="shared" si="234"/>
        <v>42860.485001504232</v>
      </c>
      <c r="BV207" s="192">
        <f t="shared" si="234"/>
        <v>43806.940570805113</v>
      </c>
      <c r="BW207" s="192">
        <f t="shared" ref="BW207:CO207" si="235">SUM(BW202:BW206)</f>
        <v>44591.769251122096</v>
      </c>
      <c r="BX207" s="192">
        <f t="shared" si="235"/>
        <v>45483.462171148036</v>
      </c>
      <c r="BY207" s="192">
        <f t="shared" si="235"/>
        <v>46392.986100729679</v>
      </c>
      <c r="BZ207" s="192">
        <f t="shared" si="235"/>
        <v>47417.447211470528</v>
      </c>
      <c r="CA207" s="192">
        <f t="shared" si="235"/>
        <v>48266.96037157884</v>
      </c>
      <c r="CB207" s="192">
        <f t="shared" si="235"/>
        <v>49232.145372248531</v>
      </c>
      <c r="CC207" s="192">
        <f t="shared" si="235"/>
        <v>50216.630989289057</v>
      </c>
      <c r="CD207" s="192">
        <f t="shared" si="235"/>
        <v>51325.52674886043</v>
      </c>
      <c r="CE207" s="192">
        <f t="shared" si="235"/>
        <v>52245.055592920537</v>
      </c>
      <c r="CF207" s="192">
        <f t="shared" si="235"/>
        <v>53289.789788511931</v>
      </c>
      <c r="CG207" s="192">
        <f t="shared" si="235"/>
        <v>54355.415330223092</v>
      </c>
      <c r="CH207" s="192">
        <f t="shared" si="235"/>
        <v>55555.704724035255</v>
      </c>
      <c r="CI207" s="192">
        <f t="shared" si="235"/>
        <v>56551.019846582392</v>
      </c>
      <c r="CJ207" s="192">
        <f t="shared" si="235"/>
        <v>57681.859570242232</v>
      </c>
      <c r="CK207" s="192">
        <f t="shared" si="235"/>
        <v>58835.312475487051</v>
      </c>
      <c r="CL207" s="192">
        <f t="shared" si="235"/>
        <v>60011.830753702365</v>
      </c>
      <c r="CM207" s="192">
        <f t="shared" si="235"/>
        <v>61211.875638656609</v>
      </c>
      <c r="CN207" s="192">
        <f t="shared" si="235"/>
        <v>62435.917587320102</v>
      </c>
      <c r="CO207" s="192">
        <f t="shared" si="235"/>
        <v>63684.436464299528</v>
      </c>
    </row>
    <row r="208" spans="2:93" outlineLevel="2" x14ac:dyDescent="0.2">
      <c r="B208" s="61"/>
      <c r="D208" s="39"/>
      <c r="H208" s="163"/>
      <c r="I208" s="78"/>
    </row>
    <row r="209" spans="2:211" outlineLevel="1" x14ac:dyDescent="0.2">
      <c r="B209" s="61" t="s">
        <v>334</v>
      </c>
      <c r="D209" s="39"/>
      <c r="H209" s="163"/>
      <c r="I209" s="78"/>
    </row>
    <row r="210" spans="2:211" outlineLevel="1" x14ac:dyDescent="0.2">
      <c r="B210" s="61"/>
      <c r="D210" s="39"/>
      <c r="H210" s="163"/>
      <c r="I210" s="78"/>
    </row>
    <row r="211" spans="2:211" outlineLevel="1" x14ac:dyDescent="0.2">
      <c r="B211" s="61"/>
      <c r="D211" s="39"/>
      <c r="E211" t="str">
        <f xml:space="preserve"> E164</f>
        <v>Consumption by households (scaled for occupancy)</v>
      </c>
      <c r="H211" s="164" t="str">
        <f xml:space="preserve"> H164</f>
        <v>m3</v>
      </c>
      <c r="I211" s="55">
        <f t="shared" ref="I211:I213" si="236" xml:space="preserve"> SUM( K211:CO211 )</f>
        <v>591717.69272962038</v>
      </c>
      <c r="K211" s="89">
        <f t="shared" ref="K211:AP211" si="237" xml:space="preserve"> K164</f>
        <v>2290.7041508188217</v>
      </c>
      <c r="L211" s="89">
        <f t="shared" si="237"/>
        <v>7177.539672565641</v>
      </c>
      <c r="M211" s="89">
        <f t="shared" si="237"/>
        <v>7183.6482169678238</v>
      </c>
      <c r="N211" s="89">
        <f t="shared" si="237"/>
        <v>7203.3294449595178</v>
      </c>
      <c r="O211" s="89">
        <f t="shared" si="237"/>
        <v>7183.6482169678238</v>
      </c>
      <c r="P211" s="89">
        <f t="shared" si="237"/>
        <v>7183.6482169678247</v>
      </c>
      <c r="Q211" s="89">
        <f t="shared" si="237"/>
        <v>7183.6482169678238</v>
      </c>
      <c r="R211" s="89">
        <f t="shared" si="237"/>
        <v>7203.3294449595178</v>
      </c>
      <c r="S211" s="89">
        <f t="shared" si="237"/>
        <v>7183.6482169678256</v>
      </c>
      <c r="T211" s="89">
        <f t="shared" si="237"/>
        <v>7183.6482169678238</v>
      </c>
      <c r="U211" s="89">
        <f t="shared" si="237"/>
        <v>7183.6482169678247</v>
      </c>
      <c r="V211" s="89">
        <f t="shared" si="237"/>
        <v>7203.3294449595187</v>
      </c>
      <c r="W211" s="89">
        <f t="shared" si="237"/>
        <v>7183.6482169678247</v>
      </c>
      <c r="X211" s="89">
        <f t="shared" si="237"/>
        <v>7183.6482169678247</v>
      </c>
      <c r="Y211" s="89">
        <f t="shared" si="237"/>
        <v>7183.6482169678256</v>
      </c>
      <c r="Z211" s="89">
        <f t="shared" si="237"/>
        <v>7203.3294449595169</v>
      </c>
      <c r="AA211" s="89">
        <f t="shared" si="237"/>
        <v>7183.6482169678247</v>
      </c>
      <c r="AB211" s="89">
        <f t="shared" si="237"/>
        <v>7183.6482169678238</v>
      </c>
      <c r="AC211" s="89">
        <f t="shared" si="237"/>
        <v>7183.6482169678229</v>
      </c>
      <c r="AD211" s="89">
        <f t="shared" si="237"/>
        <v>7203.3294449595187</v>
      </c>
      <c r="AE211" s="89">
        <f t="shared" si="237"/>
        <v>7183.6482169678247</v>
      </c>
      <c r="AF211" s="89">
        <f t="shared" si="237"/>
        <v>7183.6482169678238</v>
      </c>
      <c r="AG211" s="89">
        <f t="shared" si="237"/>
        <v>7183.6482169678247</v>
      </c>
      <c r="AH211" s="89">
        <f t="shared" si="237"/>
        <v>7203.3294449595187</v>
      </c>
      <c r="AI211" s="89">
        <f t="shared" si="237"/>
        <v>7183.6482169678247</v>
      </c>
      <c r="AJ211" s="89">
        <f t="shared" si="237"/>
        <v>7183.6482169678256</v>
      </c>
      <c r="AK211" s="89">
        <f t="shared" si="237"/>
        <v>7183.6482169678229</v>
      </c>
      <c r="AL211" s="89">
        <f t="shared" si="237"/>
        <v>7203.3294449595178</v>
      </c>
      <c r="AM211" s="89">
        <f t="shared" si="237"/>
        <v>7183.6482169678238</v>
      </c>
      <c r="AN211" s="89">
        <f t="shared" si="237"/>
        <v>7183.6482169678247</v>
      </c>
      <c r="AO211" s="89">
        <f t="shared" si="237"/>
        <v>7183.6482169678247</v>
      </c>
      <c r="AP211" s="89">
        <f t="shared" si="237"/>
        <v>7203.3294449595187</v>
      </c>
      <c r="AQ211" s="89">
        <f t="shared" ref="AQ211:BV211" si="238" xml:space="preserve"> AQ164</f>
        <v>7183.6482169678266</v>
      </c>
      <c r="AR211" s="89">
        <f t="shared" si="238"/>
        <v>7183.6482169678247</v>
      </c>
      <c r="AS211" s="89">
        <f t="shared" si="238"/>
        <v>7183.6482169678256</v>
      </c>
      <c r="AT211" s="89">
        <f t="shared" si="238"/>
        <v>7203.3294449595187</v>
      </c>
      <c r="AU211" s="89">
        <f t="shared" si="238"/>
        <v>7183.6482169678256</v>
      </c>
      <c r="AV211" s="89">
        <f t="shared" si="238"/>
        <v>7183.6482169678256</v>
      </c>
      <c r="AW211" s="89">
        <f t="shared" si="238"/>
        <v>7183.6482169678256</v>
      </c>
      <c r="AX211" s="89">
        <f t="shared" si="238"/>
        <v>7203.3294449595178</v>
      </c>
      <c r="AY211" s="89">
        <f t="shared" si="238"/>
        <v>7183.6482169678266</v>
      </c>
      <c r="AZ211" s="89">
        <f t="shared" si="238"/>
        <v>7183.6482169678266</v>
      </c>
      <c r="BA211" s="89">
        <f t="shared" si="238"/>
        <v>7183.6482169678229</v>
      </c>
      <c r="BB211" s="89">
        <f t="shared" si="238"/>
        <v>7203.3294449595178</v>
      </c>
      <c r="BC211" s="89">
        <f t="shared" si="238"/>
        <v>7183.6482169678266</v>
      </c>
      <c r="BD211" s="89">
        <f t="shared" si="238"/>
        <v>7183.6482169678247</v>
      </c>
      <c r="BE211" s="89">
        <f t="shared" si="238"/>
        <v>7183.6482169678256</v>
      </c>
      <c r="BF211" s="89">
        <f t="shared" si="238"/>
        <v>7203.3294449595178</v>
      </c>
      <c r="BG211" s="89">
        <f t="shared" si="238"/>
        <v>7183.6482169678266</v>
      </c>
      <c r="BH211" s="89">
        <f t="shared" si="238"/>
        <v>7183.6482169678256</v>
      </c>
      <c r="BI211" s="89">
        <f t="shared" si="238"/>
        <v>7183.6482169678256</v>
      </c>
      <c r="BJ211" s="89">
        <f t="shared" si="238"/>
        <v>7203.3294449595178</v>
      </c>
      <c r="BK211" s="89">
        <f t="shared" si="238"/>
        <v>7183.6482169678238</v>
      </c>
      <c r="BL211" s="89">
        <f t="shared" si="238"/>
        <v>7183.6482169678247</v>
      </c>
      <c r="BM211" s="89">
        <f t="shared" si="238"/>
        <v>7183.6482169678247</v>
      </c>
      <c r="BN211" s="89">
        <f t="shared" si="238"/>
        <v>7203.3294449595178</v>
      </c>
      <c r="BO211" s="89">
        <f t="shared" si="238"/>
        <v>7183.6482169678256</v>
      </c>
      <c r="BP211" s="89">
        <f t="shared" si="238"/>
        <v>7183.6482169678256</v>
      </c>
      <c r="BQ211" s="89">
        <f t="shared" si="238"/>
        <v>7183.6482169678229</v>
      </c>
      <c r="BR211" s="89">
        <f t="shared" si="238"/>
        <v>7203.3294449595178</v>
      </c>
      <c r="BS211" s="89">
        <f t="shared" si="238"/>
        <v>7183.6482169678238</v>
      </c>
      <c r="BT211" s="89">
        <f t="shared" si="238"/>
        <v>7183.648216967822</v>
      </c>
      <c r="BU211" s="89">
        <f t="shared" si="238"/>
        <v>7183.6482169678247</v>
      </c>
      <c r="BV211" s="89">
        <f t="shared" si="238"/>
        <v>7203.3294449595205</v>
      </c>
      <c r="BW211" s="89">
        <f t="shared" ref="BW211:CO211" si="239" xml:space="preserve"> BW164</f>
        <v>7183.6482169678238</v>
      </c>
      <c r="BX211" s="89">
        <f t="shared" si="239"/>
        <v>7183.6482169678256</v>
      </c>
      <c r="BY211" s="89">
        <f t="shared" si="239"/>
        <v>7183.6482169678247</v>
      </c>
      <c r="BZ211" s="89">
        <f t="shared" si="239"/>
        <v>7203.3294449595169</v>
      </c>
      <c r="CA211" s="89">
        <f t="shared" si="239"/>
        <v>7183.6482169678266</v>
      </c>
      <c r="CB211" s="89">
        <f t="shared" si="239"/>
        <v>7183.6482169678238</v>
      </c>
      <c r="CC211" s="89">
        <f t="shared" si="239"/>
        <v>7183.6482169678229</v>
      </c>
      <c r="CD211" s="89">
        <f t="shared" si="239"/>
        <v>7203.3294449595196</v>
      </c>
      <c r="CE211" s="89">
        <f t="shared" si="239"/>
        <v>7183.6482169678238</v>
      </c>
      <c r="CF211" s="89">
        <f t="shared" si="239"/>
        <v>7183.6482169678247</v>
      </c>
      <c r="CG211" s="89">
        <f t="shared" si="239"/>
        <v>7183.6482169678266</v>
      </c>
      <c r="CH211" s="89">
        <f t="shared" si="239"/>
        <v>7203.3294449595196</v>
      </c>
      <c r="CI211" s="89">
        <f t="shared" si="239"/>
        <v>7183.6482169678256</v>
      </c>
      <c r="CJ211" s="89">
        <f t="shared" si="239"/>
        <v>7183.6482169678256</v>
      </c>
      <c r="CK211" s="89">
        <f t="shared" si="239"/>
        <v>7183.6482169678247</v>
      </c>
      <c r="CL211" s="89">
        <f t="shared" si="239"/>
        <v>7183.6482169678256</v>
      </c>
      <c r="CM211" s="89">
        <f t="shared" si="239"/>
        <v>7183.6482169678247</v>
      </c>
      <c r="CN211" s="89">
        <f t="shared" si="239"/>
        <v>7183.6482169678238</v>
      </c>
      <c r="CO211" s="89">
        <f t="shared" si="239"/>
        <v>7183.6482169678266</v>
      </c>
    </row>
    <row r="212" spans="2:211" outlineLevel="1" x14ac:dyDescent="0.2">
      <c r="B212" s="61"/>
      <c r="D212" s="39"/>
      <c r="E212" t="str">
        <f xml:space="preserve"> E87</f>
        <v>Water: NHH consumption (scaled)</v>
      </c>
      <c r="G212" s="55">
        <f xml:space="preserve"> G87</f>
        <v>0</v>
      </c>
      <c r="H212" s="164" t="str">
        <f xml:space="preserve"> H87</f>
        <v>m3</v>
      </c>
      <c r="I212" s="55">
        <f t="shared" si="236"/>
        <v>0</v>
      </c>
      <c r="K212" s="89">
        <f t="shared" ref="K212:AP212" si="240" xml:space="preserve"> K87</f>
        <v>0</v>
      </c>
      <c r="L212" s="55">
        <f t="shared" si="240"/>
        <v>0</v>
      </c>
      <c r="M212" s="55">
        <f t="shared" si="240"/>
        <v>0</v>
      </c>
      <c r="N212" s="55">
        <f t="shared" si="240"/>
        <v>0</v>
      </c>
      <c r="O212" s="55">
        <f t="shared" si="240"/>
        <v>0</v>
      </c>
      <c r="P212" s="55">
        <f t="shared" si="240"/>
        <v>0</v>
      </c>
      <c r="Q212" s="55">
        <f t="shared" si="240"/>
        <v>0</v>
      </c>
      <c r="R212" s="55">
        <f t="shared" si="240"/>
        <v>0</v>
      </c>
      <c r="S212" s="55">
        <f t="shared" si="240"/>
        <v>0</v>
      </c>
      <c r="T212" s="55">
        <f t="shared" si="240"/>
        <v>0</v>
      </c>
      <c r="U212" s="55">
        <f t="shared" si="240"/>
        <v>0</v>
      </c>
      <c r="V212" s="55">
        <f t="shared" si="240"/>
        <v>0</v>
      </c>
      <c r="W212" s="55">
        <f t="shared" si="240"/>
        <v>0</v>
      </c>
      <c r="X212" s="55">
        <f t="shared" si="240"/>
        <v>0</v>
      </c>
      <c r="Y212" s="55">
        <f t="shared" si="240"/>
        <v>0</v>
      </c>
      <c r="Z212" s="55">
        <f t="shared" si="240"/>
        <v>0</v>
      </c>
      <c r="AA212" s="55">
        <f t="shared" si="240"/>
        <v>0</v>
      </c>
      <c r="AB212" s="55">
        <f t="shared" si="240"/>
        <v>0</v>
      </c>
      <c r="AC212" s="55">
        <f t="shared" si="240"/>
        <v>0</v>
      </c>
      <c r="AD212" s="55">
        <f t="shared" si="240"/>
        <v>0</v>
      </c>
      <c r="AE212" s="55">
        <f t="shared" si="240"/>
        <v>0</v>
      </c>
      <c r="AF212" s="55">
        <f t="shared" si="240"/>
        <v>0</v>
      </c>
      <c r="AG212" s="55">
        <f t="shared" si="240"/>
        <v>0</v>
      </c>
      <c r="AH212" s="55">
        <f t="shared" si="240"/>
        <v>0</v>
      </c>
      <c r="AI212" s="55">
        <f t="shared" si="240"/>
        <v>0</v>
      </c>
      <c r="AJ212" s="55">
        <f t="shared" si="240"/>
        <v>0</v>
      </c>
      <c r="AK212" s="55">
        <f t="shared" si="240"/>
        <v>0</v>
      </c>
      <c r="AL212" s="55">
        <f t="shared" si="240"/>
        <v>0</v>
      </c>
      <c r="AM212" s="55">
        <f t="shared" si="240"/>
        <v>0</v>
      </c>
      <c r="AN212" s="55">
        <f t="shared" si="240"/>
        <v>0</v>
      </c>
      <c r="AO212" s="55">
        <f t="shared" si="240"/>
        <v>0</v>
      </c>
      <c r="AP212" s="55">
        <f t="shared" si="240"/>
        <v>0</v>
      </c>
      <c r="AQ212" s="55">
        <f t="shared" ref="AQ212:BV212" si="241" xml:space="preserve"> AQ87</f>
        <v>0</v>
      </c>
      <c r="AR212" s="55">
        <f t="shared" si="241"/>
        <v>0</v>
      </c>
      <c r="AS212" s="55">
        <f t="shared" si="241"/>
        <v>0</v>
      </c>
      <c r="AT212" s="55">
        <f t="shared" si="241"/>
        <v>0</v>
      </c>
      <c r="AU212" s="55">
        <f t="shared" si="241"/>
        <v>0</v>
      </c>
      <c r="AV212" s="55">
        <f t="shared" si="241"/>
        <v>0</v>
      </c>
      <c r="AW212" s="55">
        <f t="shared" si="241"/>
        <v>0</v>
      </c>
      <c r="AX212" s="55">
        <f t="shared" si="241"/>
        <v>0</v>
      </c>
      <c r="AY212" s="55">
        <f t="shared" si="241"/>
        <v>0</v>
      </c>
      <c r="AZ212" s="55">
        <f t="shared" si="241"/>
        <v>0</v>
      </c>
      <c r="BA212" s="55">
        <f t="shared" si="241"/>
        <v>0</v>
      </c>
      <c r="BB212" s="55">
        <f t="shared" si="241"/>
        <v>0</v>
      </c>
      <c r="BC212" s="55">
        <f t="shared" si="241"/>
        <v>0</v>
      </c>
      <c r="BD212" s="55">
        <f t="shared" si="241"/>
        <v>0</v>
      </c>
      <c r="BE212" s="55">
        <f t="shared" si="241"/>
        <v>0</v>
      </c>
      <c r="BF212" s="55">
        <f t="shared" si="241"/>
        <v>0</v>
      </c>
      <c r="BG212" s="55">
        <f t="shared" si="241"/>
        <v>0</v>
      </c>
      <c r="BH212" s="55">
        <f t="shared" si="241"/>
        <v>0</v>
      </c>
      <c r="BI212" s="55">
        <f t="shared" si="241"/>
        <v>0</v>
      </c>
      <c r="BJ212" s="55">
        <f t="shared" si="241"/>
        <v>0</v>
      </c>
      <c r="BK212" s="55">
        <f t="shared" si="241"/>
        <v>0</v>
      </c>
      <c r="BL212" s="55">
        <f t="shared" si="241"/>
        <v>0</v>
      </c>
      <c r="BM212" s="55">
        <f t="shared" si="241"/>
        <v>0</v>
      </c>
      <c r="BN212" s="55">
        <f t="shared" si="241"/>
        <v>0</v>
      </c>
      <c r="BO212" s="55">
        <f t="shared" si="241"/>
        <v>0</v>
      </c>
      <c r="BP212" s="55">
        <f t="shared" si="241"/>
        <v>0</v>
      </c>
      <c r="BQ212" s="55">
        <f t="shared" si="241"/>
        <v>0</v>
      </c>
      <c r="BR212" s="55">
        <f t="shared" si="241"/>
        <v>0</v>
      </c>
      <c r="BS212" s="55">
        <f t="shared" si="241"/>
        <v>0</v>
      </c>
      <c r="BT212" s="55">
        <f t="shared" si="241"/>
        <v>0</v>
      </c>
      <c r="BU212" s="55">
        <f t="shared" si="241"/>
        <v>0</v>
      </c>
      <c r="BV212" s="55">
        <f t="shared" si="241"/>
        <v>0</v>
      </c>
      <c r="BW212" s="55">
        <f t="shared" ref="BW212:CO212" si="242" xml:space="preserve"> BW87</f>
        <v>0</v>
      </c>
      <c r="BX212" s="55">
        <f t="shared" si="242"/>
        <v>0</v>
      </c>
      <c r="BY212" s="55">
        <f t="shared" si="242"/>
        <v>0</v>
      </c>
      <c r="BZ212" s="55">
        <f t="shared" si="242"/>
        <v>0</v>
      </c>
      <c r="CA212" s="55">
        <f t="shared" si="242"/>
        <v>0</v>
      </c>
      <c r="CB212" s="55">
        <f t="shared" si="242"/>
        <v>0</v>
      </c>
      <c r="CC212" s="55">
        <f t="shared" si="242"/>
        <v>0</v>
      </c>
      <c r="CD212" s="55">
        <f t="shared" si="242"/>
        <v>0</v>
      </c>
      <c r="CE212" s="55">
        <f t="shared" si="242"/>
        <v>0</v>
      </c>
      <c r="CF212" s="55">
        <f t="shared" si="242"/>
        <v>0</v>
      </c>
      <c r="CG212" s="55">
        <f t="shared" si="242"/>
        <v>0</v>
      </c>
      <c r="CH212" s="55">
        <f t="shared" si="242"/>
        <v>0</v>
      </c>
      <c r="CI212" s="55">
        <f t="shared" si="242"/>
        <v>0</v>
      </c>
      <c r="CJ212" s="55">
        <f t="shared" si="242"/>
        <v>0</v>
      </c>
      <c r="CK212" s="55">
        <f t="shared" si="242"/>
        <v>0</v>
      </c>
      <c r="CL212" s="55">
        <f t="shared" si="242"/>
        <v>0</v>
      </c>
      <c r="CM212" s="55">
        <f t="shared" si="242"/>
        <v>0</v>
      </c>
      <c r="CN212" s="55">
        <f t="shared" si="242"/>
        <v>0</v>
      </c>
      <c r="CO212" s="55">
        <f t="shared" si="242"/>
        <v>0</v>
      </c>
    </row>
    <row r="213" spans="2:211" outlineLevel="1" x14ac:dyDescent="0.2">
      <c r="B213" s="61"/>
      <c r="D213" s="39"/>
      <c r="E213" t="s">
        <v>429</v>
      </c>
      <c r="G213" s="75"/>
      <c r="H213" s="164" t="str">
        <f xml:space="preserve"> H164</f>
        <v>m3</v>
      </c>
      <c r="I213" s="55">
        <f t="shared" si="236"/>
        <v>591717.69272962038</v>
      </c>
      <c r="K213" s="363">
        <f>SUM(K211:K212)</f>
        <v>2290.7041508188217</v>
      </c>
      <c r="L213" s="363">
        <f t="shared" ref="L213:BW213" si="243">SUM(L211:L212)</f>
        <v>7177.539672565641</v>
      </c>
      <c r="M213" s="363">
        <f t="shared" si="243"/>
        <v>7183.6482169678238</v>
      </c>
      <c r="N213" s="363">
        <f t="shared" si="243"/>
        <v>7203.3294449595178</v>
      </c>
      <c r="O213" s="363">
        <f t="shared" si="243"/>
        <v>7183.6482169678238</v>
      </c>
      <c r="P213" s="363">
        <f t="shared" si="243"/>
        <v>7183.6482169678247</v>
      </c>
      <c r="Q213" s="363">
        <f t="shared" si="243"/>
        <v>7183.6482169678238</v>
      </c>
      <c r="R213" s="363">
        <f t="shared" si="243"/>
        <v>7203.3294449595178</v>
      </c>
      <c r="S213" s="363">
        <f t="shared" si="243"/>
        <v>7183.6482169678256</v>
      </c>
      <c r="T213" s="363">
        <f t="shared" si="243"/>
        <v>7183.6482169678238</v>
      </c>
      <c r="U213" s="363">
        <f t="shared" si="243"/>
        <v>7183.6482169678247</v>
      </c>
      <c r="V213" s="363">
        <f t="shared" si="243"/>
        <v>7203.3294449595187</v>
      </c>
      <c r="W213" s="363">
        <f t="shared" si="243"/>
        <v>7183.6482169678247</v>
      </c>
      <c r="X213" s="363">
        <f t="shared" si="243"/>
        <v>7183.6482169678247</v>
      </c>
      <c r="Y213" s="363">
        <f t="shared" si="243"/>
        <v>7183.6482169678256</v>
      </c>
      <c r="Z213" s="363">
        <f t="shared" si="243"/>
        <v>7203.3294449595169</v>
      </c>
      <c r="AA213" s="363">
        <f t="shared" si="243"/>
        <v>7183.6482169678247</v>
      </c>
      <c r="AB213" s="363">
        <f t="shared" si="243"/>
        <v>7183.6482169678238</v>
      </c>
      <c r="AC213" s="363">
        <f t="shared" si="243"/>
        <v>7183.6482169678229</v>
      </c>
      <c r="AD213" s="363">
        <f t="shared" si="243"/>
        <v>7203.3294449595187</v>
      </c>
      <c r="AE213" s="363">
        <f t="shared" si="243"/>
        <v>7183.6482169678247</v>
      </c>
      <c r="AF213" s="363">
        <f t="shared" si="243"/>
        <v>7183.6482169678238</v>
      </c>
      <c r="AG213" s="363">
        <f t="shared" si="243"/>
        <v>7183.6482169678247</v>
      </c>
      <c r="AH213" s="363">
        <f t="shared" si="243"/>
        <v>7203.3294449595187</v>
      </c>
      <c r="AI213" s="363">
        <f t="shared" si="243"/>
        <v>7183.6482169678247</v>
      </c>
      <c r="AJ213" s="363">
        <f t="shared" si="243"/>
        <v>7183.6482169678256</v>
      </c>
      <c r="AK213" s="363">
        <f t="shared" si="243"/>
        <v>7183.6482169678229</v>
      </c>
      <c r="AL213" s="363">
        <f t="shared" si="243"/>
        <v>7203.3294449595178</v>
      </c>
      <c r="AM213" s="363">
        <f t="shared" si="243"/>
        <v>7183.6482169678238</v>
      </c>
      <c r="AN213" s="363">
        <f t="shared" si="243"/>
        <v>7183.6482169678247</v>
      </c>
      <c r="AO213" s="363">
        <f t="shared" si="243"/>
        <v>7183.6482169678247</v>
      </c>
      <c r="AP213" s="363">
        <f t="shared" si="243"/>
        <v>7203.3294449595187</v>
      </c>
      <c r="AQ213" s="363">
        <f t="shared" si="243"/>
        <v>7183.6482169678266</v>
      </c>
      <c r="AR213" s="363">
        <f t="shared" si="243"/>
        <v>7183.6482169678247</v>
      </c>
      <c r="AS213" s="363">
        <f t="shared" si="243"/>
        <v>7183.6482169678256</v>
      </c>
      <c r="AT213" s="363">
        <f t="shared" si="243"/>
        <v>7203.3294449595187</v>
      </c>
      <c r="AU213" s="363">
        <f t="shared" si="243"/>
        <v>7183.6482169678256</v>
      </c>
      <c r="AV213" s="363">
        <f t="shared" si="243"/>
        <v>7183.6482169678256</v>
      </c>
      <c r="AW213" s="363">
        <f t="shared" si="243"/>
        <v>7183.6482169678256</v>
      </c>
      <c r="AX213" s="363">
        <f t="shared" si="243"/>
        <v>7203.3294449595178</v>
      </c>
      <c r="AY213" s="363">
        <f t="shared" si="243"/>
        <v>7183.6482169678266</v>
      </c>
      <c r="AZ213" s="363">
        <f t="shared" si="243"/>
        <v>7183.6482169678266</v>
      </c>
      <c r="BA213" s="363">
        <f t="shared" si="243"/>
        <v>7183.6482169678229</v>
      </c>
      <c r="BB213" s="363">
        <f t="shared" si="243"/>
        <v>7203.3294449595178</v>
      </c>
      <c r="BC213" s="363">
        <f t="shared" si="243"/>
        <v>7183.6482169678266</v>
      </c>
      <c r="BD213" s="363">
        <f t="shared" si="243"/>
        <v>7183.6482169678247</v>
      </c>
      <c r="BE213" s="363">
        <f t="shared" si="243"/>
        <v>7183.6482169678256</v>
      </c>
      <c r="BF213" s="363">
        <f t="shared" si="243"/>
        <v>7203.3294449595178</v>
      </c>
      <c r="BG213" s="363">
        <f t="shared" si="243"/>
        <v>7183.6482169678266</v>
      </c>
      <c r="BH213" s="363">
        <f t="shared" si="243"/>
        <v>7183.6482169678256</v>
      </c>
      <c r="BI213" s="363">
        <f t="shared" si="243"/>
        <v>7183.6482169678256</v>
      </c>
      <c r="BJ213" s="363">
        <f t="shared" si="243"/>
        <v>7203.3294449595178</v>
      </c>
      <c r="BK213" s="363">
        <f t="shared" si="243"/>
        <v>7183.6482169678238</v>
      </c>
      <c r="BL213" s="363">
        <f t="shared" si="243"/>
        <v>7183.6482169678247</v>
      </c>
      <c r="BM213" s="363">
        <f t="shared" si="243"/>
        <v>7183.6482169678247</v>
      </c>
      <c r="BN213" s="363">
        <f t="shared" si="243"/>
        <v>7203.3294449595178</v>
      </c>
      <c r="BO213" s="363">
        <f t="shared" si="243"/>
        <v>7183.6482169678256</v>
      </c>
      <c r="BP213" s="363">
        <f t="shared" si="243"/>
        <v>7183.6482169678256</v>
      </c>
      <c r="BQ213" s="363">
        <f t="shared" si="243"/>
        <v>7183.6482169678229</v>
      </c>
      <c r="BR213" s="363">
        <f t="shared" si="243"/>
        <v>7203.3294449595178</v>
      </c>
      <c r="BS213" s="363">
        <f t="shared" si="243"/>
        <v>7183.6482169678238</v>
      </c>
      <c r="BT213" s="363">
        <f t="shared" si="243"/>
        <v>7183.648216967822</v>
      </c>
      <c r="BU213" s="363">
        <f t="shared" si="243"/>
        <v>7183.6482169678247</v>
      </c>
      <c r="BV213" s="363">
        <f t="shared" si="243"/>
        <v>7203.3294449595205</v>
      </c>
      <c r="BW213" s="363">
        <f t="shared" si="243"/>
        <v>7183.6482169678238</v>
      </c>
      <c r="BX213" s="363">
        <f t="shared" ref="BX213:CO213" si="244">SUM(BX211:BX212)</f>
        <v>7183.6482169678256</v>
      </c>
      <c r="BY213" s="363">
        <f t="shared" si="244"/>
        <v>7183.6482169678247</v>
      </c>
      <c r="BZ213" s="363">
        <f t="shared" si="244"/>
        <v>7203.3294449595169</v>
      </c>
      <c r="CA213" s="363">
        <f t="shared" si="244"/>
        <v>7183.6482169678266</v>
      </c>
      <c r="CB213" s="363">
        <f t="shared" si="244"/>
        <v>7183.6482169678238</v>
      </c>
      <c r="CC213" s="363">
        <f t="shared" si="244"/>
        <v>7183.6482169678229</v>
      </c>
      <c r="CD213" s="363">
        <f t="shared" si="244"/>
        <v>7203.3294449595196</v>
      </c>
      <c r="CE213" s="363">
        <f t="shared" si="244"/>
        <v>7183.6482169678238</v>
      </c>
      <c r="CF213" s="363">
        <f t="shared" si="244"/>
        <v>7183.6482169678247</v>
      </c>
      <c r="CG213" s="363">
        <f t="shared" si="244"/>
        <v>7183.6482169678266</v>
      </c>
      <c r="CH213" s="363">
        <f t="shared" si="244"/>
        <v>7203.3294449595196</v>
      </c>
      <c r="CI213" s="363">
        <f t="shared" si="244"/>
        <v>7183.6482169678256</v>
      </c>
      <c r="CJ213" s="363">
        <f t="shared" si="244"/>
        <v>7183.6482169678256</v>
      </c>
      <c r="CK213" s="363">
        <f t="shared" si="244"/>
        <v>7183.6482169678247</v>
      </c>
      <c r="CL213" s="363">
        <f t="shared" si="244"/>
        <v>7183.6482169678256</v>
      </c>
      <c r="CM213" s="363">
        <f t="shared" si="244"/>
        <v>7183.6482169678247</v>
      </c>
      <c r="CN213" s="363">
        <f t="shared" si="244"/>
        <v>7183.6482169678238</v>
      </c>
      <c r="CO213" s="363">
        <f t="shared" si="244"/>
        <v>7183.6482169678266</v>
      </c>
    </row>
    <row r="214" spans="2:211" ht="7.5" customHeight="1" outlineLevel="1" x14ac:dyDescent="0.2">
      <c r="B214" s="61"/>
      <c r="D214" s="39"/>
      <c r="H214" s="163"/>
      <c r="I214" s="78"/>
    </row>
    <row r="215" spans="2:211" outlineLevel="1" x14ac:dyDescent="0.2">
      <c r="B215" s="61"/>
      <c r="D215" s="39"/>
      <c r="E215" s="18" t="str">
        <f>InpC!E64</f>
        <v>Wastewater discharge volume based on customer meters</v>
      </c>
      <c r="F215" s="18">
        <f>InpC!F64</f>
        <v>0</v>
      </c>
      <c r="G215" s="19" t="b">
        <f>InpC!G64</f>
        <v>1</v>
      </c>
      <c r="H215" s="358" t="str">
        <f>InpC!H64</f>
        <v>Boolean</v>
      </c>
      <c r="I215" s="78"/>
    </row>
    <row r="216" spans="2:211" outlineLevel="1" x14ac:dyDescent="0.2">
      <c r="B216" s="61"/>
      <c r="D216" s="39"/>
      <c r="E216" t="str">
        <f xml:space="preserve"> E90</f>
        <v>Distribution losses (leakage)</v>
      </c>
      <c r="G216" s="82"/>
      <c r="H216" s="165" t="s">
        <v>177</v>
      </c>
      <c r="I216" s="55">
        <f t="shared" ref="I216:I218" si="245" xml:space="preserve"> SUM( K216:CO216 )</f>
        <v>0</v>
      </c>
      <c r="K216" s="303">
        <f t="shared" ref="K216:AP216" si="246" xml:space="preserve"> K90 * ( 1 - $G$215 )</f>
        <v>0</v>
      </c>
      <c r="L216" s="303">
        <f t="shared" si="246"/>
        <v>0</v>
      </c>
      <c r="M216" s="303">
        <f t="shared" si="246"/>
        <v>0</v>
      </c>
      <c r="N216" s="303">
        <f t="shared" si="246"/>
        <v>0</v>
      </c>
      <c r="O216" s="303">
        <f t="shared" si="246"/>
        <v>0</v>
      </c>
      <c r="P216" s="303">
        <f t="shared" si="246"/>
        <v>0</v>
      </c>
      <c r="Q216" s="303">
        <f t="shared" si="246"/>
        <v>0</v>
      </c>
      <c r="R216" s="303">
        <f t="shared" si="246"/>
        <v>0</v>
      </c>
      <c r="S216" s="303">
        <f t="shared" si="246"/>
        <v>0</v>
      </c>
      <c r="T216" s="303">
        <f t="shared" si="246"/>
        <v>0</v>
      </c>
      <c r="U216" s="303">
        <f t="shared" si="246"/>
        <v>0</v>
      </c>
      <c r="V216" s="303">
        <f t="shared" si="246"/>
        <v>0</v>
      </c>
      <c r="W216" s="303">
        <f t="shared" si="246"/>
        <v>0</v>
      </c>
      <c r="X216" s="303">
        <f t="shared" si="246"/>
        <v>0</v>
      </c>
      <c r="Y216" s="303">
        <f t="shared" si="246"/>
        <v>0</v>
      </c>
      <c r="Z216" s="303">
        <f t="shared" si="246"/>
        <v>0</v>
      </c>
      <c r="AA216" s="303">
        <f t="shared" si="246"/>
        <v>0</v>
      </c>
      <c r="AB216" s="303">
        <f t="shared" si="246"/>
        <v>0</v>
      </c>
      <c r="AC216" s="303">
        <f t="shared" si="246"/>
        <v>0</v>
      </c>
      <c r="AD216" s="303">
        <f t="shared" si="246"/>
        <v>0</v>
      </c>
      <c r="AE216" s="303">
        <f t="shared" si="246"/>
        <v>0</v>
      </c>
      <c r="AF216" s="303">
        <f t="shared" si="246"/>
        <v>0</v>
      </c>
      <c r="AG216" s="303">
        <f t="shared" si="246"/>
        <v>0</v>
      </c>
      <c r="AH216" s="303">
        <f t="shared" si="246"/>
        <v>0</v>
      </c>
      <c r="AI216" s="303">
        <f t="shared" si="246"/>
        <v>0</v>
      </c>
      <c r="AJ216" s="303">
        <f t="shared" si="246"/>
        <v>0</v>
      </c>
      <c r="AK216" s="303">
        <f t="shared" si="246"/>
        <v>0</v>
      </c>
      <c r="AL216" s="303">
        <f t="shared" si="246"/>
        <v>0</v>
      </c>
      <c r="AM216" s="303">
        <f t="shared" si="246"/>
        <v>0</v>
      </c>
      <c r="AN216" s="303">
        <f t="shared" si="246"/>
        <v>0</v>
      </c>
      <c r="AO216" s="303">
        <f t="shared" si="246"/>
        <v>0</v>
      </c>
      <c r="AP216" s="303">
        <f t="shared" si="246"/>
        <v>0</v>
      </c>
      <c r="AQ216" s="303">
        <f t="shared" ref="AQ216:BV216" si="247" xml:space="preserve"> AQ90 * ( 1 - $G$215 )</f>
        <v>0</v>
      </c>
      <c r="AR216" s="303">
        <f t="shared" si="247"/>
        <v>0</v>
      </c>
      <c r="AS216" s="303">
        <f t="shared" si="247"/>
        <v>0</v>
      </c>
      <c r="AT216" s="303">
        <f t="shared" si="247"/>
        <v>0</v>
      </c>
      <c r="AU216" s="303">
        <f t="shared" si="247"/>
        <v>0</v>
      </c>
      <c r="AV216" s="303">
        <f t="shared" si="247"/>
        <v>0</v>
      </c>
      <c r="AW216" s="303">
        <f t="shared" si="247"/>
        <v>0</v>
      </c>
      <c r="AX216" s="303">
        <f t="shared" si="247"/>
        <v>0</v>
      </c>
      <c r="AY216" s="303">
        <f t="shared" si="247"/>
        <v>0</v>
      </c>
      <c r="AZ216" s="303">
        <f t="shared" si="247"/>
        <v>0</v>
      </c>
      <c r="BA216" s="303">
        <f t="shared" si="247"/>
        <v>0</v>
      </c>
      <c r="BB216" s="303">
        <f t="shared" si="247"/>
        <v>0</v>
      </c>
      <c r="BC216" s="303">
        <f t="shared" si="247"/>
        <v>0</v>
      </c>
      <c r="BD216" s="303">
        <f t="shared" si="247"/>
        <v>0</v>
      </c>
      <c r="BE216" s="303">
        <f t="shared" si="247"/>
        <v>0</v>
      </c>
      <c r="BF216" s="303">
        <f t="shared" si="247"/>
        <v>0</v>
      </c>
      <c r="BG216" s="303">
        <f t="shared" si="247"/>
        <v>0</v>
      </c>
      <c r="BH216" s="303">
        <f t="shared" si="247"/>
        <v>0</v>
      </c>
      <c r="BI216" s="303">
        <f t="shared" si="247"/>
        <v>0</v>
      </c>
      <c r="BJ216" s="303">
        <f t="shared" si="247"/>
        <v>0</v>
      </c>
      <c r="BK216" s="303">
        <f t="shared" si="247"/>
        <v>0</v>
      </c>
      <c r="BL216" s="303">
        <f t="shared" si="247"/>
        <v>0</v>
      </c>
      <c r="BM216" s="303">
        <f t="shared" si="247"/>
        <v>0</v>
      </c>
      <c r="BN216" s="303">
        <f t="shared" si="247"/>
        <v>0</v>
      </c>
      <c r="BO216" s="303">
        <f t="shared" si="247"/>
        <v>0</v>
      </c>
      <c r="BP216" s="303">
        <f t="shared" si="247"/>
        <v>0</v>
      </c>
      <c r="BQ216" s="303">
        <f t="shared" si="247"/>
        <v>0</v>
      </c>
      <c r="BR216" s="303">
        <f t="shared" si="247"/>
        <v>0</v>
      </c>
      <c r="BS216" s="303">
        <f t="shared" si="247"/>
        <v>0</v>
      </c>
      <c r="BT216" s="303">
        <f t="shared" si="247"/>
        <v>0</v>
      </c>
      <c r="BU216" s="303">
        <f t="shared" si="247"/>
        <v>0</v>
      </c>
      <c r="BV216" s="303">
        <f t="shared" si="247"/>
        <v>0</v>
      </c>
      <c r="BW216" s="303">
        <f t="shared" ref="BW216:CO216" si="248" xml:space="preserve"> BW90 * ( 1 - $G$215 )</f>
        <v>0</v>
      </c>
      <c r="BX216" s="303">
        <f t="shared" si="248"/>
        <v>0</v>
      </c>
      <c r="BY216" s="303">
        <f t="shared" si="248"/>
        <v>0</v>
      </c>
      <c r="BZ216" s="303">
        <f t="shared" si="248"/>
        <v>0</v>
      </c>
      <c r="CA216" s="303">
        <f t="shared" si="248"/>
        <v>0</v>
      </c>
      <c r="CB216" s="303">
        <f t="shared" si="248"/>
        <v>0</v>
      </c>
      <c r="CC216" s="303">
        <f t="shared" si="248"/>
        <v>0</v>
      </c>
      <c r="CD216" s="303">
        <f t="shared" si="248"/>
        <v>0</v>
      </c>
      <c r="CE216" s="303">
        <f t="shared" si="248"/>
        <v>0</v>
      </c>
      <c r="CF216" s="303">
        <f t="shared" si="248"/>
        <v>0</v>
      </c>
      <c r="CG216" s="303">
        <f t="shared" si="248"/>
        <v>0</v>
      </c>
      <c r="CH216" s="303">
        <f t="shared" si="248"/>
        <v>0</v>
      </c>
      <c r="CI216" s="303">
        <f t="shared" si="248"/>
        <v>0</v>
      </c>
      <c r="CJ216" s="303">
        <f t="shared" si="248"/>
        <v>0</v>
      </c>
      <c r="CK216" s="303">
        <f t="shared" si="248"/>
        <v>0</v>
      </c>
      <c r="CL216" s="303">
        <f t="shared" si="248"/>
        <v>0</v>
      </c>
      <c r="CM216" s="303">
        <f t="shared" si="248"/>
        <v>0</v>
      </c>
      <c r="CN216" s="303">
        <f t="shared" si="248"/>
        <v>0</v>
      </c>
      <c r="CO216" s="303">
        <f t="shared" si="248"/>
        <v>0</v>
      </c>
    </row>
    <row r="217" spans="2:211" outlineLevel="1" x14ac:dyDescent="0.2">
      <c r="B217" s="61"/>
      <c r="D217" s="39"/>
      <c r="E217" t="str">
        <f xml:space="preserve"> E91</f>
        <v>Water taken unbilled</v>
      </c>
      <c r="G217" s="82"/>
      <c r="H217" s="165" t="s">
        <v>177</v>
      </c>
      <c r="I217" s="55">
        <f t="shared" si="245"/>
        <v>0</v>
      </c>
      <c r="K217" s="303">
        <f t="shared" ref="K217:AP217" si="249" xml:space="preserve"> K91 * ( 1 - $G$215 )</f>
        <v>0</v>
      </c>
      <c r="L217" s="303">
        <f t="shared" si="249"/>
        <v>0</v>
      </c>
      <c r="M217" s="303">
        <f t="shared" si="249"/>
        <v>0</v>
      </c>
      <c r="N217" s="303">
        <f t="shared" si="249"/>
        <v>0</v>
      </c>
      <c r="O217" s="303">
        <f t="shared" si="249"/>
        <v>0</v>
      </c>
      <c r="P217" s="303">
        <f t="shared" si="249"/>
        <v>0</v>
      </c>
      <c r="Q217" s="303">
        <f t="shared" si="249"/>
        <v>0</v>
      </c>
      <c r="R217" s="303">
        <f t="shared" si="249"/>
        <v>0</v>
      </c>
      <c r="S217" s="303">
        <f t="shared" si="249"/>
        <v>0</v>
      </c>
      <c r="T217" s="303">
        <f t="shared" si="249"/>
        <v>0</v>
      </c>
      <c r="U217" s="303">
        <f t="shared" si="249"/>
        <v>0</v>
      </c>
      <c r="V217" s="303">
        <f t="shared" si="249"/>
        <v>0</v>
      </c>
      <c r="W217" s="303">
        <f t="shared" si="249"/>
        <v>0</v>
      </c>
      <c r="X217" s="303">
        <f t="shared" si="249"/>
        <v>0</v>
      </c>
      <c r="Y217" s="303">
        <f t="shared" si="249"/>
        <v>0</v>
      </c>
      <c r="Z217" s="303">
        <f t="shared" si="249"/>
        <v>0</v>
      </c>
      <c r="AA217" s="303">
        <f t="shared" si="249"/>
        <v>0</v>
      </c>
      <c r="AB217" s="303">
        <f t="shared" si="249"/>
        <v>0</v>
      </c>
      <c r="AC217" s="303">
        <f t="shared" si="249"/>
        <v>0</v>
      </c>
      <c r="AD217" s="303">
        <f t="shared" si="249"/>
        <v>0</v>
      </c>
      <c r="AE217" s="303">
        <f t="shared" si="249"/>
        <v>0</v>
      </c>
      <c r="AF217" s="303">
        <f t="shared" si="249"/>
        <v>0</v>
      </c>
      <c r="AG217" s="303">
        <f t="shared" si="249"/>
        <v>0</v>
      </c>
      <c r="AH217" s="303">
        <f t="shared" si="249"/>
        <v>0</v>
      </c>
      <c r="AI217" s="303">
        <f t="shared" si="249"/>
        <v>0</v>
      </c>
      <c r="AJ217" s="303">
        <f t="shared" si="249"/>
        <v>0</v>
      </c>
      <c r="AK217" s="303">
        <f t="shared" si="249"/>
        <v>0</v>
      </c>
      <c r="AL217" s="303">
        <f t="shared" si="249"/>
        <v>0</v>
      </c>
      <c r="AM217" s="303">
        <f t="shared" si="249"/>
        <v>0</v>
      </c>
      <c r="AN217" s="303">
        <f t="shared" si="249"/>
        <v>0</v>
      </c>
      <c r="AO217" s="303">
        <f t="shared" si="249"/>
        <v>0</v>
      </c>
      <c r="AP217" s="303">
        <f t="shared" si="249"/>
        <v>0</v>
      </c>
      <c r="AQ217" s="303">
        <f t="shared" ref="AQ217:BV217" si="250" xml:space="preserve"> AQ91 * ( 1 - $G$215 )</f>
        <v>0</v>
      </c>
      <c r="AR217" s="303">
        <f t="shared" si="250"/>
        <v>0</v>
      </c>
      <c r="AS217" s="303">
        <f t="shared" si="250"/>
        <v>0</v>
      </c>
      <c r="AT217" s="303">
        <f t="shared" si="250"/>
        <v>0</v>
      </c>
      <c r="AU217" s="303">
        <f t="shared" si="250"/>
        <v>0</v>
      </c>
      <c r="AV217" s="303">
        <f t="shared" si="250"/>
        <v>0</v>
      </c>
      <c r="AW217" s="303">
        <f t="shared" si="250"/>
        <v>0</v>
      </c>
      <c r="AX217" s="303">
        <f t="shared" si="250"/>
        <v>0</v>
      </c>
      <c r="AY217" s="303">
        <f t="shared" si="250"/>
        <v>0</v>
      </c>
      <c r="AZ217" s="303">
        <f t="shared" si="250"/>
        <v>0</v>
      </c>
      <c r="BA217" s="303">
        <f t="shared" si="250"/>
        <v>0</v>
      </c>
      <c r="BB217" s="303">
        <f t="shared" si="250"/>
        <v>0</v>
      </c>
      <c r="BC217" s="303">
        <f t="shared" si="250"/>
        <v>0</v>
      </c>
      <c r="BD217" s="303">
        <f t="shared" si="250"/>
        <v>0</v>
      </c>
      <c r="BE217" s="303">
        <f t="shared" si="250"/>
        <v>0</v>
      </c>
      <c r="BF217" s="303">
        <f t="shared" si="250"/>
        <v>0</v>
      </c>
      <c r="BG217" s="303">
        <f t="shared" si="250"/>
        <v>0</v>
      </c>
      <c r="BH217" s="303">
        <f t="shared" si="250"/>
        <v>0</v>
      </c>
      <c r="BI217" s="303">
        <f t="shared" si="250"/>
        <v>0</v>
      </c>
      <c r="BJ217" s="303">
        <f t="shared" si="250"/>
        <v>0</v>
      </c>
      <c r="BK217" s="303">
        <f t="shared" si="250"/>
        <v>0</v>
      </c>
      <c r="BL217" s="303">
        <f t="shared" si="250"/>
        <v>0</v>
      </c>
      <c r="BM217" s="303">
        <f t="shared" si="250"/>
        <v>0</v>
      </c>
      <c r="BN217" s="303">
        <f t="shared" si="250"/>
        <v>0</v>
      </c>
      <c r="BO217" s="303">
        <f t="shared" si="250"/>
        <v>0</v>
      </c>
      <c r="BP217" s="303">
        <f t="shared" si="250"/>
        <v>0</v>
      </c>
      <c r="BQ217" s="303">
        <f t="shared" si="250"/>
        <v>0</v>
      </c>
      <c r="BR217" s="303">
        <f t="shared" si="250"/>
        <v>0</v>
      </c>
      <c r="BS217" s="303">
        <f t="shared" si="250"/>
        <v>0</v>
      </c>
      <c r="BT217" s="303">
        <f t="shared" si="250"/>
        <v>0</v>
      </c>
      <c r="BU217" s="303">
        <f t="shared" si="250"/>
        <v>0</v>
      </c>
      <c r="BV217" s="303">
        <f t="shared" si="250"/>
        <v>0</v>
      </c>
      <c r="BW217" s="303">
        <f t="shared" ref="BW217:CO217" si="251" xml:space="preserve"> BW91 * ( 1 - $G$215 )</f>
        <v>0</v>
      </c>
      <c r="BX217" s="303">
        <f t="shared" si="251"/>
        <v>0</v>
      </c>
      <c r="BY217" s="303">
        <f t="shared" si="251"/>
        <v>0</v>
      </c>
      <c r="BZ217" s="303">
        <f t="shared" si="251"/>
        <v>0</v>
      </c>
      <c r="CA217" s="303">
        <f t="shared" si="251"/>
        <v>0</v>
      </c>
      <c r="CB217" s="303">
        <f t="shared" si="251"/>
        <v>0</v>
      </c>
      <c r="CC217" s="303">
        <f t="shared" si="251"/>
        <v>0</v>
      </c>
      <c r="CD217" s="303">
        <f t="shared" si="251"/>
        <v>0</v>
      </c>
      <c r="CE217" s="303">
        <f t="shared" si="251"/>
        <v>0</v>
      </c>
      <c r="CF217" s="303">
        <f t="shared" si="251"/>
        <v>0</v>
      </c>
      <c r="CG217" s="303">
        <f t="shared" si="251"/>
        <v>0</v>
      </c>
      <c r="CH217" s="303">
        <f t="shared" si="251"/>
        <v>0</v>
      </c>
      <c r="CI217" s="303">
        <f t="shared" si="251"/>
        <v>0</v>
      </c>
      <c r="CJ217" s="303">
        <f t="shared" si="251"/>
        <v>0</v>
      </c>
      <c r="CK217" s="303">
        <f t="shared" si="251"/>
        <v>0</v>
      </c>
      <c r="CL217" s="303">
        <f t="shared" si="251"/>
        <v>0</v>
      </c>
      <c r="CM217" s="303">
        <f t="shared" si="251"/>
        <v>0</v>
      </c>
      <c r="CN217" s="303">
        <f t="shared" si="251"/>
        <v>0</v>
      </c>
      <c r="CO217" s="303">
        <f t="shared" si="251"/>
        <v>0</v>
      </c>
    </row>
    <row r="218" spans="2:211" outlineLevel="1" x14ac:dyDescent="0.2">
      <c r="B218" s="61"/>
      <c r="D218" s="39"/>
      <c r="E218" t="str">
        <f xml:space="preserve"> E92</f>
        <v>Meter under-registration (assuming replacement)</v>
      </c>
      <c r="G218" s="82"/>
      <c r="H218" s="165" t="s">
        <v>177</v>
      </c>
      <c r="I218" s="55">
        <f t="shared" si="245"/>
        <v>0</v>
      </c>
      <c r="K218" s="303">
        <f t="shared" ref="K218:AP218" si="252" xml:space="preserve"> K92 * ( 1 - $G$215 )</f>
        <v>0</v>
      </c>
      <c r="L218" s="303">
        <f t="shared" si="252"/>
        <v>0</v>
      </c>
      <c r="M218" s="303">
        <f t="shared" si="252"/>
        <v>0</v>
      </c>
      <c r="N218" s="303">
        <f t="shared" si="252"/>
        <v>0</v>
      </c>
      <c r="O218" s="303">
        <f t="shared" si="252"/>
        <v>0</v>
      </c>
      <c r="P218" s="303">
        <f t="shared" si="252"/>
        <v>0</v>
      </c>
      <c r="Q218" s="303">
        <f t="shared" si="252"/>
        <v>0</v>
      </c>
      <c r="R218" s="303">
        <f t="shared" si="252"/>
        <v>0</v>
      </c>
      <c r="S218" s="303">
        <f t="shared" si="252"/>
        <v>0</v>
      </c>
      <c r="T218" s="303">
        <f t="shared" si="252"/>
        <v>0</v>
      </c>
      <c r="U218" s="303">
        <f t="shared" si="252"/>
        <v>0</v>
      </c>
      <c r="V218" s="303">
        <f t="shared" si="252"/>
        <v>0</v>
      </c>
      <c r="W218" s="303">
        <f t="shared" si="252"/>
        <v>0</v>
      </c>
      <c r="X218" s="303">
        <f t="shared" si="252"/>
        <v>0</v>
      </c>
      <c r="Y218" s="303">
        <f t="shared" si="252"/>
        <v>0</v>
      </c>
      <c r="Z218" s="303">
        <f t="shared" si="252"/>
        <v>0</v>
      </c>
      <c r="AA218" s="303">
        <f t="shared" si="252"/>
        <v>0</v>
      </c>
      <c r="AB218" s="303">
        <f t="shared" si="252"/>
        <v>0</v>
      </c>
      <c r="AC218" s="303">
        <f t="shared" si="252"/>
        <v>0</v>
      </c>
      <c r="AD218" s="303">
        <f t="shared" si="252"/>
        <v>0</v>
      </c>
      <c r="AE218" s="303">
        <f t="shared" si="252"/>
        <v>0</v>
      </c>
      <c r="AF218" s="303">
        <f t="shared" si="252"/>
        <v>0</v>
      </c>
      <c r="AG218" s="303">
        <f t="shared" si="252"/>
        <v>0</v>
      </c>
      <c r="AH218" s="303">
        <f t="shared" si="252"/>
        <v>0</v>
      </c>
      <c r="AI218" s="303">
        <f t="shared" si="252"/>
        <v>0</v>
      </c>
      <c r="AJ218" s="303">
        <f t="shared" si="252"/>
        <v>0</v>
      </c>
      <c r="AK218" s="303">
        <f t="shared" si="252"/>
        <v>0</v>
      </c>
      <c r="AL218" s="303">
        <f t="shared" si="252"/>
        <v>0</v>
      </c>
      <c r="AM218" s="303">
        <f t="shared" si="252"/>
        <v>0</v>
      </c>
      <c r="AN218" s="303">
        <f t="shared" si="252"/>
        <v>0</v>
      </c>
      <c r="AO218" s="303">
        <f t="shared" si="252"/>
        <v>0</v>
      </c>
      <c r="AP218" s="303">
        <f t="shared" si="252"/>
        <v>0</v>
      </c>
      <c r="AQ218" s="303">
        <f t="shared" ref="AQ218:BV218" si="253" xml:space="preserve"> AQ92 * ( 1 - $G$215 )</f>
        <v>0</v>
      </c>
      <c r="AR218" s="303">
        <f t="shared" si="253"/>
        <v>0</v>
      </c>
      <c r="AS218" s="303">
        <f t="shared" si="253"/>
        <v>0</v>
      </c>
      <c r="AT218" s="303">
        <f t="shared" si="253"/>
        <v>0</v>
      </c>
      <c r="AU218" s="303">
        <f t="shared" si="253"/>
        <v>0</v>
      </c>
      <c r="AV218" s="303">
        <f t="shared" si="253"/>
        <v>0</v>
      </c>
      <c r="AW218" s="303">
        <f t="shared" si="253"/>
        <v>0</v>
      </c>
      <c r="AX218" s="303">
        <f t="shared" si="253"/>
        <v>0</v>
      </c>
      <c r="AY218" s="303">
        <f t="shared" si="253"/>
        <v>0</v>
      </c>
      <c r="AZ218" s="303">
        <f t="shared" si="253"/>
        <v>0</v>
      </c>
      <c r="BA218" s="303">
        <f t="shared" si="253"/>
        <v>0</v>
      </c>
      <c r="BB218" s="303">
        <f t="shared" si="253"/>
        <v>0</v>
      </c>
      <c r="BC218" s="303">
        <f t="shared" si="253"/>
        <v>0</v>
      </c>
      <c r="BD218" s="303">
        <f t="shared" si="253"/>
        <v>0</v>
      </c>
      <c r="BE218" s="303">
        <f t="shared" si="253"/>
        <v>0</v>
      </c>
      <c r="BF218" s="303">
        <f t="shared" si="253"/>
        <v>0</v>
      </c>
      <c r="BG218" s="303">
        <f t="shared" si="253"/>
        <v>0</v>
      </c>
      <c r="BH218" s="303">
        <f t="shared" si="253"/>
        <v>0</v>
      </c>
      <c r="BI218" s="303">
        <f t="shared" si="253"/>
        <v>0</v>
      </c>
      <c r="BJ218" s="303">
        <f t="shared" si="253"/>
        <v>0</v>
      </c>
      <c r="BK218" s="303">
        <f t="shared" si="253"/>
        <v>0</v>
      </c>
      <c r="BL218" s="303">
        <f t="shared" si="253"/>
        <v>0</v>
      </c>
      <c r="BM218" s="303">
        <f t="shared" si="253"/>
        <v>0</v>
      </c>
      <c r="BN218" s="303">
        <f t="shared" si="253"/>
        <v>0</v>
      </c>
      <c r="BO218" s="303">
        <f t="shared" si="253"/>
        <v>0</v>
      </c>
      <c r="BP218" s="303">
        <f t="shared" si="253"/>
        <v>0</v>
      </c>
      <c r="BQ218" s="303">
        <f t="shared" si="253"/>
        <v>0</v>
      </c>
      <c r="BR218" s="303">
        <f t="shared" si="253"/>
        <v>0</v>
      </c>
      <c r="BS218" s="303">
        <f t="shared" si="253"/>
        <v>0</v>
      </c>
      <c r="BT218" s="303">
        <f t="shared" si="253"/>
        <v>0</v>
      </c>
      <c r="BU218" s="303">
        <f t="shared" si="253"/>
        <v>0</v>
      </c>
      <c r="BV218" s="303">
        <f t="shared" si="253"/>
        <v>0</v>
      </c>
      <c r="BW218" s="303">
        <f t="shared" ref="BW218:CO218" si="254" xml:space="preserve"> BW92 * ( 1 - $G$215 )</f>
        <v>0</v>
      </c>
      <c r="BX218" s="303">
        <f t="shared" si="254"/>
        <v>0</v>
      </c>
      <c r="BY218" s="303">
        <f t="shared" si="254"/>
        <v>0</v>
      </c>
      <c r="BZ218" s="303">
        <f t="shared" si="254"/>
        <v>0</v>
      </c>
      <c r="CA218" s="303">
        <f t="shared" si="254"/>
        <v>0</v>
      </c>
      <c r="CB218" s="303">
        <f t="shared" si="254"/>
        <v>0</v>
      </c>
      <c r="CC218" s="303">
        <f t="shared" si="254"/>
        <v>0</v>
      </c>
      <c r="CD218" s="303">
        <f t="shared" si="254"/>
        <v>0</v>
      </c>
      <c r="CE218" s="303">
        <f t="shared" si="254"/>
        <v>0</v>
      </c>
      <c r="CF218" s="303">
        <f t="shared" si="254"/>
        <v>0</v>
      </c>
      <c r="CG218" s="303">
        <f t="shared" si="254"/>
        <v>0</v>
      </c>
      <c r="CH218" s="303">
        <f t="shared" si="254"/>
        <v>0</v>
      </c>
      <c r="CI218" s="303">
        <f t="shared" si="254"/>
        <v>0</v>
      </c>
      <c r="CJ218" s="303">
        <f t="shared" si="254"/>
        <v>0</v>
      </c>
      <c r="CK218" s="303">
        <f t="shared" si="254"/>
        <v>0</v>
      </c>
      <c r="CL218" s="303">
        <f t="shared" si="254"/>
        <v>0</v>
      </c>
      <c r="CM218" s="303">
        <f t="shared" si="254"/>
        <v>0</v>
      </c>
      <c r="CN218" s="303">
        <f t="shared" si="254"/>
        <v>0</v>
      </c>
      <c r="CO218" s="303">
        <f t="shared" si="254"/>
        <v>0</v>
      </c>
    </row>
    <row r="219" spans="2:211" s="263" customFormat="1" ht="2.1" customHeight="1" outlineLevel="1" x14ac:dyDescent="0.2">
      <c r="E219" s="264"/>
      <c r="H219" s="265"/>
      <c r="K219" s="266"/>
      <c r="L219" s="267"/>
      <c r="M219" s="267"/>
      <c r="N219" s="267"/>
      <c r="O219" s="267"/>
      <c r="P219" s="267"/>
      <c r="Q219" s="267"/>
      <c r="R219" s="267"/>
      <c r="S219" s="267"/>
      <c r="T219" s="267"/>
      <c r="U219" s="267"/>
      <c r="V219" s="267"/>
      <c r="W219" s="267"/>
      <c r="X219" s="267"/>
      <c r="Y219" s="267"/>
      <c r="Z219" s="267"/>
      <c r="AA219" s="267"/>
      <c r="AB219" s="267"/>
      <c r="AC219" s="267"/>
      <c r="AD219" s="267"/>
      <c r="AE219" s="267"/>
      <c r="AF219" s="267"/>
      <c r="AG219" s="267"/>
      <c r="AH219" s="267"/>
      <c r="AI219" s="267"/>
      <c r="AJ219" s="267"/>
      <c r="AK219" s="267"/>
      <c r="AL219" s="267"/>
      <c r="AM219" s="267"/>
      <c r="AN219" s="267"/>
      <c r="AO219" s="267"/>
      <c r="AP219" s="267"/>
      <c r="AQ219" s="267"/>
      <c r="AR219" s="267"/>
      <c r="AS219" s="267"/>
      <c r="AT219" s="267"/>
      <c r="AU219" s="267"/>
      <c r="AV219" s="267"/>
      <c r="AW219" s="267"/>
      <c r="AX219" s="267"/>
      <c r="AY219" s="267"/>
      <c r="AZ219" s="267"/>
      <c r="BA219" s="267"/>
      <c r="BB219" s="267"/>
      <c r="BC219" s="267"/>
      <c r="BD219" s="267"/>
      <c r="BE219" s="267"/>
      <c r="BF219" s="267"/>
      <c r="BG219" s="267"/>
      <c r="BH219" s="267"/>
      <c r="BI219" s="267"/>
      <c r="BJ219" s="267"/>
      <c r="BK219" s="267"/>
      <c r="BL219" s="267"/>
      <c r="BM219" s="267"/>
      <c r="BN219" s="267"/>
      <c r="BO219" s="267"/>
      <c r="BP219" s="267"/>
      <c r="BQ219" s="267"/>
      <c r="BR219" s="267"/>
      <c r="BS219" s="267"/>
      <c r="BT219" s="267"/>
      <c r="BU219" s="267"/>
      <c r="BV219" s="267"/>
      <c r="BW219" s="267"/>
      <c r="BX219" s="267"/>
      <c r="BY219" s="267"/>
      <c r="BZ219" s="267"/>
      <c r="CA219" s="267"/>
      <c r="CB219" s="267"/>
      <c r="CC219" s="267"/>
      <c r="CD219" s="267"/>
      <c r="CE219" s="267"/>
      <c r="CF219" s="267"/>
      <c r="CG219" s="267"/>
      <c r="CH219" s="267"/>
      <c r="CI219" s="267"/>
      <c r="CJ219" s="267"/>
      <c r="CK219" s="267"/>
      <c r="CL219" s="267"/>
      <c r="CM219" s="267"/>
      <c r="CN219" s="267"/>
      <c r="CO219" s="267"/>
      <c r="CP219" s="268"/>
      <c r="CQ219" s="268"/>
      <c r="CR219" s="268"/>
      <c r="CS219" s="268"/>
      <c r="CT219" s="268"/>
      <c r="CU219" s="268"/>
      <c r="CV219" s="268"/>
      <c r="CW219" s="268"/>
      <c r="CX219" s="268"/>
      <c r="CY219" s="268"/>
      <c r="CZ219" s="268"/>
      <c r="DA219" s="268"/>
      <c r="DB219" s="268"/>
      <c r="DC219" s="268"/>
      <c r="DD219" s="268"/>
      <c r="DE219" s="268"/>
      <c r="DF219" s="268"/>
      <c r="DG219" s="268"/>
      <c r="DH219" s="268"/>
      <c r="DI219" s="268"/>
      <c r="DJ219" s="268"/>
      <c r="DK219" s="268"/>
      <c r="DL219" s="268"/>
      <c r="DM219" s="268"/>
      <c r="DN219" s="268"/>
      <c r="DO219" s="268"/>
      <c r="DP219" s="268"/>
      <c r="DQ219" s="268"/>
      <c r="DR219" s="268"/>
      <c r="DS219" s="268"/>
      <c r="DT219" s="268"/>
      <c r="DU219" s="268"/>
      <c r="DV219" s="268"/>
      <c r="DW219" s="268"/>
      <c r="DX219" s="268"/>
      <c r="DY219" s="268"/>
      <c r="DZ219" s="268"/>
      <c r="EA219" s="268"/>
      <c r="EB219" s="268"/>
      <c r="EC219" s="268"/>
      <c r="ED219" s="268"/>
      <c r="EE219" s="268"/>
      <c r="EF219" s="268"/>
      <c r="EG219" s="268"/>
      <c r="EH219" s="268"/>
      <c r="EI219" s="268"/>
      <c r="EJ219" s="268"/>
      <c r="EK219" s="268"/>
      <c r="EL219" s="268"/>
      <c r="EM219" s="268"/>
      <c r="EN219" s="268"/>
      <c r="EO219" s="268"/>
      <c r="EP219" s="268"/>
      <c r="EQ219" s="268"/>
      <c r="ER219" s="268"/>
      <c r="ES219" s="268"/>
      <c r="ET219" s="268"/>
      <c r="EU219" s="268"/>
      <c r="EV219" s="268"/>
      <c r="EW219" s="268"/>
      <c r="EX219" s="268"/>
      <c r="EY219" s="268"/>
      <c r="EZ219" s="268"/>
      <c r="FA219" s="268"/>
      <c r="FB219" s="268"/>
      <c r="FC219" s="268"/>
      <c r="FD219" s="268"/>
      <c r="FE219" s="268"/>
      <c r="FF219" s="268"/>
      <c r="FG219" s="268"/>
      <c r="FH219" s="268"/>
      <c r="FI219" s="268"/>
      <c r="FJ219" s="268"/>
      <c r="FK219" s="268"/>
      <c r="FL219" s="268"/>
      <c r="FM219" s="268"/>
      <c r="FN219" s="268"/>
      <c r="FO219" s="268"/>
      <c r="FP219" s="268"/>
      <c r="FQ219" s="268"/>
      <c r="FR219" s="268"/>
      <c r="FS219" s="268"/>
      <c r="FT219" s="268"/>
      <c r="FU219" s="268"/>
      <c r="FV219" s="268"/>
      <c r="FW219" s="268"/>
      <c r="FX219" s="268"/>
      <c r="FY219" s="268"/>
      <c r="FZ219" s="268"/>
      <c r="GA219" s="268"/>
      <c r="GB219" s="268"/>
      <c r="GC219" s="268"/>
      <c r="GD219" s="268"/>
      <c r="GE219" s="268"/>
      <c r="GF219" s="268"/>
      <c r="GG219" s="268"/>
      <c r="GH219" s="268"/>
      <c r="GI219" s="268"/>
      <c r="GJ219" s="268"/>
      <c r="GK219" s="268"/>
      <c r="GL219" s="268"/>
      <c r="GM219" s="268"/>
      <c r="GN219" s="268"/>
      <c r="GO219" s="268"/>
      <c r="GP219" s="268"/>
      <c r="GQ219" s="268"/>
      <c r="GR219" s="268"/>
      <c r="GS219" s="268"/>
      <c r="GT219" s="268"/>
      <c r="GU219" s="268"/>
      <c r="GV219" s="268"/>
      <c r="GW219" s="268"/>
      <c r="GX219" s="268"/>
      <c r="GY219" s="268"/>
      <c r="GZ219" s="268"/>
      <c r="HA219" s="268"/>
      <c r="HB219" s="268"/>
      <c r="HC219" s="268"/>
    </row>
    <row r="220" spans="2:211" outlineLevel="1" x14ac:dyDescent="0.2">
      <c r="B220" s="61"/>
      <c r="D220" s="39"/>
      <c r="E220" t="s">
        <v>335</v>
      </c>
      <c r="G220" s="82"/>
      <c r="H220" s="165" t="s">
        <v>177</v>
      </c>
      <c r="I220" s="55">
        <f t="shared" ref="I220" si="255" xml:space="preserve"> SUM( K220:CO220 )</f>
        <v>0</v>
      </c>
      <c r="K220" s="303">
        <f>SUM(K216:K219)</f>
        <v>0</v>
      </c>
      <c r="L220" s="303">
        <f t="shared" ref="L220:BW220" si="256">SUM(L216:L219)</f>
        <v>0</v>
      </c>
      <c r="M220" s="303">
        <f t="shared" si="256"/>
        <v>0</v>
      </c>
      <c r="N220" s="303">
        <f t="shared" si="256"/>
        <v>0</v>
      </c>
      <c r="O220" s="303">
        <f t="shared" si="256"/>
        <v>0</v>
      </c>
      <c r="P220" s="303">
        <f t="shared" si="256"/>
        <v>0</v>
      </c>
      <c r="Q220" s="303">
        <f t="shared" si="256"/>
        <v>0</v>
      </c>
      <c r="R220" s="303">
        <f t="shared" si="256"/>
        <v>0</v>
      </c>
      <c r="S220" s="303">
        <f t="shared" si="256"/>
        <v>0</v>
      </c>
      <c r="T220" s="303">
        <f t="shared" si="256"/>
        <v>0</v>
      </c>
      <c r="U220" s="303">
        <f t="shared" si="256"/>
        <v>0</v>
      </c>
      <c r="V220" s="303">
        <f t="shared" si="256"/>
        <v>0</v>
      </c>
      <c r="W220" s="303">
        <f t="shared" si="256"/>
        <v>0</v>
      </c>
      <c r="X220" s="303">
        <f t="shared" si="256"/>
        <v>0</v>
      </c>
      <c r="Y220" s="303">
        <f t="shared" si="256"/>
        <v>0</v>
      </c>
      <c r="Z220" s="303">
        <f t="shared" si="256"/>
        <v>0</v>
      </c>
      <c r="AA220" s="303">
        <f t="shared" si="256"/>
        <v>0</v>
      </c>
      <c r="AB220" s="303">
        <f t="shared" si="256"/>
        <v>0</v>
      </c>
      <c r="AC220" s="303">
        <f t="shared" si="256"/>
        <v>0</v>
      </c>
      <c r="AD220" s="303">
        <f t="shared" si="256"/>
        <v>0</v>
      </c>
      <c r="AE220" s="303">
        <f t="shared" si="256"/>
        <v>0</v>
      </c>
      <c r="AF220" s="303">
        <f t="shared" si="256"/>
        <v>0</v>
      </c>
      <c r="AG220" s="303">
        <f t="shared" si="256"/>
        <v>0</v>
      </c>
      <c r="AH220" s="303">
        <f t="shared" si="256"/>
        <v>0</v>
      </c>
      <c r="AI220" s="303">
        <f t="shared" si="256"/>
        <v>0</v>
      </c>
      <c r="AJ220" s="303">
        <f t="shared" si="256"/>
        <v>0</v>
      </c>
      <c r="AK220" s="303">
        <f t="shared" si="256"/>
        <v>0</v>
      </c>
      <c r="AL220" s="303">
        <f t="shared" si="256"/>
        <v>0</v>
      </c>
      <c r="AM220" s="303">
        <f t="shared" si="256"/>
        <v>0</v>
      </c>
      <c r="AN220" s="303">
        <f t="shared" si="256"/>
        <v>0</v>
      </c>
      <c r="AO220" s="303">
        <f t="shared" si="256"/>
        <v>0</v>
      </c>
      <c r="AP220" s="303">
        <f t="shared" si="256"/>
        <v>0</v>
      </c>
      <c r="AQ220" s="303">
        <f t="shared" si="256"/>
        <v>0</v>
      </c>
      <c r="AR220" s="303">
        <f t="shared" si="256"/>
        <v>0</v>
      </c>
      <c r="AS220" s="303">
        <f t="shared" si="256"/>
        <v>0</v>
      </c>
      <c r="AT220" s="303">
        <f t="shared" si="256"/>
        <v>0</v>
      </c>
      <c r="AU220" s="303">
        <f t="shared" si="256"/>
        <v>0</v>
      </c>
      <c r="AV220" s="303">
        <f t="shared" si="256"/>
        <v>0</v>
      </c>
      <c r="AW220" s="303">
        <f t="shared" si="256"/>
        <v>0</v>
      </c>
      <c r="AX220" s="303">
        <f t="shared" si="256"/>
        <v>0</v>
      </c>
      <c r="AY220" s="303">
        <f t="shared" si="256"/>
        <v>0</v>
      </c>
      <c r="AZ220" s="303">
        <f t="shared" si="256"/>
        <v>0</v>
      </c>
      <c r="BA220" s="303">
        <f t="shared" si="256"/>
        <v>0</v>
      </c>
      <c r="BB220" s="303">
        <f t="shared" si="256"/>
        <v>0</v>
      </c>
      <c r="BC220" s="303">
        <f t="shared" si="256"/>
        <v>0</v>
      </c>
      <c r="BD220" s="303">
        <f t="shared" si="256"/>
        <v>0</v>
      </c>
      <c r="BE220" s="303">
        <f t="shared" si="256"/>
        <v>0</v>
      </c>
      <c r="BF220" s="303">
        <f t="shared" si="256"/>
        <v>0</v>
      </c>
      <c r="BG220" s="303">
        <f t="shared" si="256"/>
        <v>0</v>
      </c>
      <c r="BH220" s="303">
        <f t="shared" si="256"/>
        <v>0</v>
      </c>
      <c r="BI220" s="303">
        <f t="shared" si="256"/>
        <v>0</v>
      </c>
      <c r="BJ220" s="303">
        <f t="shared" si="256"/>
        <v>0</v>
      </c>
      <c r="BK220" s="303">
        <f t="shared" si="256"/>
        <v>0</v>
      </c>
      <c r="BL220" s="303">
        <f t="shared" si="256"/>
        <v>0</v>
      </c>
      <c r="BM220" s="303">
        <f t="shared" si="256"/>
        <v>0</v>
      </c>
      <c r="BN220" s="303">
        <f t="shared" si="256"/>
        <v>0</v>
      </c>
      <c r="BO220" s="303">
        <f t="shared" si="256"/>
        <v>0</v>
      </c>
      <c r="BP220" s="303">
        <f t="shared" si="256"/>
        <v>0</v>
      </c>
      <c r="BQ220" s="303">
        <f t="shared" si="256"/>
        <v>0</v>
      </c>
      <c r="BR220" s="303">
        <f t="shared" si="256"/>
        <v>0</v>
      </c>
      <c r="BS220" s="303">
        <f t="shared" si="256"/>
        <v>0</v>
      </c>
      <c r="BT220" s="303">
        <f t="shared" si="256"/>
        <v>0</v>
      </c>
      <c r="BU220" s="303">
        <f t="shared" si="256"/>
        <v>0</v>
      </c>
      <c r="BV220" s="303">
        <f t="shared" si="256"/>
        <v>0</v>
      </c>
      <c r="BW220" s="303">
        <f t="shared" si="256"/>
        <v>0</v>
      </c>
      <c r="BX220" s="303">
        <f t="shared" ref="BX220:CO220" si="257">SUM(BX216:BX219)</f>
        <v>0</v>
      </c>
      <c r="BY220" s="303">
        <f t="shared" si="257"/>
        <v>0</v>
      </c>
      <c r="BZ220" s="303">
        <f t="shared" si="257"/>
        <v>0</v>
      </c>
      <c r="CA220" s="303">
        <f t="shared" si="257"/>
        <v>0</v>
      </c>
      <c r="CB220" s="303">
        <f t="shared" si="257"/>
        <v>0</v>
      </c>
      <c r="CC220" s="303">
        <f t="shared" si="257"/>
        <v>0</v>
      </c>
      <c r="CD220" s="303">
        <f t="shared" si="257"/>
        <v>0</v>
      </c>
      <c r="CE220" s="303">
        <f t="shared" si="257"/>
        <v>0</v>
      </c>
      <c r="CF220" s="303">
        <f t="shared" si="257"/>
        <v>0</v>
      </c>
      <c r="CG220" s="303">
        <f t="shared" si="257"/>
        <v>0</v>
      </c>
      <c r="CH220" s="303">
        <f t="shared" si="257"/>
        <v>0</v>
      </c>
      <c r="CI220" s="303">
        <f t="shared" si="257"/>
        <v>0</v>
      </c>
      <c r="CJ220" s="303">
        <f t="shared" si="257"/>
        <v>0</v>
      </c>
      <c r="CK220" s="303">
        <f t="shared" si="257"/>
        <v>0</v>
      </c>
      <c r="CL220" s="303">
        <f t="shared" si="257"/>
        <v>0</v>
      </c>
      <c r="CM220" s="303">
        <f t="shared" si="257"/>
        <v>0</v>
      </c>
      <c r="CN220" s="303">
        <f t="shared" si="257"/>
        <v>0</v>
      </c>
      <c r="CO220" s="303">
        <f t="shared" si="257"/>
        <v>0</v>
      </c>
    </row>
    <row r="221" spans="2:211" s="128" customFormat="1" outlineLevel="1" x14ac:dyDescent="0.2">
      <c r="B221" s="152"/>
      <c r="D221" s="153"/>
      <c r="H221" s="154"/>
      <c r="K221" s="144"/>
      <c r="L221" s="144"/>
      <c r="M221" s="144"/>
      <c r="N221" s="144"/>
      <c r="O221" s="144"/>
      <c r="P221" s="144"/>
      <c r="Q221" s="144"/>
      <c r="R221" s="144"/>
      <c r="S221" s="144"/>
      <c r="T221" s="144"/>
      <c r="U221" s="144"/>
      <c r="V221" s="144"/>
      <c r="W221" s="144"/>
      <c r="X221" s="144"/>
      <c r="Y221" s="144"/>
      <c r="Z221" s="144"/>
      <c r="AA221" s="144"/>
      <c r="AB221" s="144"/>
      <c r="AC221" s="144"/>
      <c r="AD221" s="144"/>
      <c r="AE221" s="144"/>
      <c r="AF221" s="144"/>
      <c r="AG221" s="144"/>
      <c r="AH221" s="144"/>
      <c r="AI221" s="144"/>
      <c r="AJ221" s="144"/>
      <c r="AK221" s="144"/>
      <c r="AL221" s="144"/>
      <c r="AM221" s="144"/>
      <c r="AN221" s="144"/>
      <c r="AO221" s="144"/>
      <c r="AP221" s="144"/>
      <c r="AQ221" s="144"/>
      <c r="AR221" s="144"/>
      <c r="AS221" s="144"/>
      <c r="AT221" s="144"/>
      <c r="AU221" s="144"/>
      <c r="AV221" s="144"/>
      <c r="AW221" s="144"/>
      <c r="AX221" s="144"/>
      <c r="AY221" s="144"/>
      <c r="AZ221" s="144"/>
      <c r="BA221" s="144"/>
      <c r="BB221" s="144"/>
      <c r="BC221" s="144"/>
      <c r="BD221" s="144"/>
      <c r="BE221" s="144"/>
      <c r="BF221" s="144"/>
      <c r="BG221" s="144"/>
      <c r="BH221" s="144"/>
      <c r="BI221" s="144"/>
      <c r="BJ221" s="144"/>
      <c r="BK221" s="144"/>
      <c r="BL221" s="144"/>
      <c r="BM221" s="144"/>
      <c r="BN221" s="144"/>
      <c r="BO221" s="144"/>
      <c r="BP221" s="144"/>
      <c r="BQ221" s="144"/>
      <c r="BR221" s="144"/>
      <c r="BS221" s="144"/>
      <c r="BT221" s="144"/>
      <c r="BU221" s="144"/>
      <c r="BV221" s="144"/>
      <c r="BW221" s="144"/>
      <c r="BX221" s="144"/>
      <c r="BY221" s="144"/>
      <c r="BZ221" s="144"/>
      <c r="CA221" s="144"/>
      <c r="CB221" s="144"/>
      <c r="CC221" s="144"/>
      <c r="CD221" s="144"/>
      <c r="CE221" s="144"/>
      <c r="CF221" s="144"/>
      <c r="CG221" s="144"/>
      <c r="CH221" s="144"/>
      <c r="CI221" s="144"/>
      <c r="CJ221" s="144"/>
      <c r="CK221" s="144"/>
      <c r="CL221" s="144"/>
      <c r="CM221" s="144"/>
      <c r="CN221" s="144"/>
      <c r="CO221" s="144"/>
    </row>
    <row r="222" spans="2:211" s="149" customFormat="1" outlineLevel="1" x14ac:dyDescent="0.2">
      <c r="B222" s="150"/>
      <c r="D222" s="151"/>
      <c r="E222" s="149" t="str">
        <f xml:space="preserve"> "Discharge from site " &amp; IF( $G$215, "(based on customer meters)", "(based on ST bulk supply meter")</f>
        <v>Discharge from site (based on customer meters)</v>
      </c>
      <c r="H222" s="165" t="s">
        <v>177</v>
      </c>
      <c r="I222" s="55">
        <f xml:space="preserve"> SUM( K222:CO222 )</f>
        <v>591717.69272962038</v>
      </c>
      <c r="K222" s="175">
        <f xml:space="preserve"> K213 + K220</f>
        <v>2290.7041508188217</v>
      </c>
      <c r="L222" s="175">
        <f t="shared" ref="L222:BW222" si="258" xml:space="preserve"> L213 + L220</f>
        <v>7177.539672565641</v>
      </c>
      <c r="M222" s="175">
        <f t="shared" si="258"/>
        <v>7183.6482169678238</v>
      </c>
      <c r="N222" s="175">
        <f t="shared" si="258"/>
        <v>7203.3294449595178</v>
      </c>
      <c r="O222" s="175">
        <f t="shared" si="258"/>
        <v>7183.6482169678238</v>
      </c>
      <c r="P222" s="175">
        <f t="shared" si="258"/>
        <v>7183.6482169678247</v>
      </c>
      <c r="Q222" s="175">
        <f t="shared" si="258"/>
        <v>7183.6482169678238</v>
      </c>
      <c r="R222" s="175">
        <f t="shared" si="258"/>
        <v>7203.3294449595178</v>
      </c>
      <c r="S222" s="175">
        <f t="shared" si="258"/>
        <v>7183.6482169678256</v>
      </c>
      <c r="T222" s="175">
        <f t="shared" si="258"/>
        <v>7183.6482169678238</v>
      </c>
      <c r="U222" s="175">
        <f t="shared" si="258"/>
        <v>7183.6482169678247</v>
      </c>
      <c r="V222" s="175">
        <f t="shared" si="258"/>
        <v>7203.3294449595187</v>
      </c>
      <c r="W222" s="175">
        <f t="shared" si="258"/>
        <v>7183.6482169678247</v>
      </c>
      <c r="X222" s="175">
        <f t="shared" si="258"/>
        <v>7183.6482169678247</v>
      </c>
      <c r="Y222" s="175">
        <f t="shared" si="258"/>
        <v>7183.6482169678256</v>
      </c>
      <c r="Z222" s="175">
        <f t="shared" si="258"/>
        <v>7203.3294449595169</v>
      </c>
      <c r="AA222" s="175">
        <f t="shared" si="258"/>
        <v>7183.6482169678247</v>
      </c>
      <c r="AB222" s="175">
        <f t="shared" si="258"/>
        <v>7183.6482169678238</v>
      </c>
      <c r="AC222" s="175">
        <f t="shared" si="258"/>
        <v>7183.6482169678229</v>
      </c>
      <c r="AD222" s="175">
        <f t="shared" si="258"/>
        <v>7203.3294449595187</v>
      </c>
      <c r="AE222" s="175">
        <f t="shared" si="258"/>
        <v>7183.6482169678247</v>
      </c>
      <c r="AF222" s="175">
        <f t="shared" si="258"/>
        <v>7183.6482169678238</v>
      </c>
      <c r="AG222" s="175">
        <f t="shared" si="258"/>
        <v>7183.6482169678247</v>
      </c>
      <c r="AH222" s="175">
        <f t="shared" si="258"/>
        <v>7203.3294449595187</v>
      </c>
      <c r="AI222" s="175">
        <f t="shared" si="258"/>
        <v>7183.6482169678247</v>
      </c>
      <c r="AJ222" s="175">
        <f t="shared" si="258"/>
        <v>7183.6482169678256</v>
      </c>
      <c r="AK222" s="175">
        <f t="shared" si="258"/>
        <v>7183.6482169678229</v>
      </c>
      <c r="AL222" s="175">
        <f t="shared" si="258"/>
        <v>7203.3294449595178</v>
      </c>
      <c r="AM222" s="175">
        <f t="shared" si="258"/>
        <v>7183.6482169678238</v>
      </c>
      <c r="AN222" s="175">
        <f t="shared" si="258"/>
        <v>7183.6482169678247</v>
      </c>
      <c r="AO222" s="175">
        <f t="shared" si="258"/>
        <v>7183.6482169678247</v>
      </c>
      <c r="AP222" s="175">
        <f t="shared" si="258"/>
        <v>7203.3294449595187</v>
      </c>
      <c r="AQ222" s="175">
        <f t="shared" si="258"/>
        <v>7183.6482169678266</v>
      </c>
      <c r="AR222" s="175">
        <f t="shared" si="258"/>
        <v>7183.6482169678247</v>
      </c>
      <c r="AS222" s="175">
        <f t="shared" si="258"/>
        <v>7183.6482169678256</v>
      </c>
      <c r="AT222" s="175">
        <f t="shared" si="258"/>
        <v>7203.3294449595187</v>
      </c>
      <c r="AU222" s="175">
        <f t="shared" si="258"/>
        <v>7183.6482169678256</v>
      </c>
      <c r="AV222" s="175">
        <f t="shared" si="258"/>
        <v>7183.6482169678256</v>
      </c>
      <c r="AW222" s="175">
        <f t="shared" si="258"/>
        <v>7183.6482169678256</v>
      </c>
      <c r="AX222" s="175">
        <f t="shared" si="258"/>
        <v>7203.3294449595178</v>
      </c>
      <c r="AY222" s="175">
        <f t="shared" si="258"/>
        <v>7183.6482169678266</v>
      </c>
      <c r="AZ222" s="175">
        <f t="shared" si="258"/>
        <v>7183.6482169678266</v>
      </c>
      <c r="BA222" s="175">
        <f t="shared" si="258"/>
        <v>7183.6482169678229</v>
      </c>
      <c r="BB222" s="175">
        <f t="shared" si="258"/>
        <v>7203.3294449595178</v>
      </c>
      <c r="BC222" s="175">
        <f t="shared" si="258"/>
        <v>7183.6482169678266</v>
      </c>
      <c r="BD222" s="175">
        <f t="shared" si="258"/>
        <v>7183.6482169678247</v>
      </c>
      <c r="BE222" s="175">
        <f t="shared" si="258"/>
        <v>7183.6482169678256</v>
      </c>
      <c r="BF222" s="175">
        <f t="shared" si="258"/>
        <v>7203.3294449595178</v>
      </c>
      <c r="BG222" s="175">
        <f t="shared" si="258"/>
        <v>7183.6482169678266</v>
      </c>
      <c r="BH222" s="175">
        <f t="shared" si="258"/>
        <v>7183.6482169678256</v>
      </c>
      <c r="BI222" s="175">
        <f t="shared" si="258"/>
        <v>7183.6482169678256</v>
      </c>
      <c r="BJ222" s="175">
        <f t="shared" si="258"/>
        <v>7203.3294449595178</v>
      </c>
      <c r="BK222" s="175">
        <f t="shared" si="258"/>
        <v>7183.6482169678238</v>
      </c>
      <c r="BL222" s="175">
        <f t="shared" si="258"/>
        <v>7183.6482169678247</v>
      </c>
      <c r="BM222" s="175">
        <f t="shared" si="258"/>
        <v>7183.6482169678247</v>
      </c>
      <c r="BN222" s="175">
        <f t="shared" si="258"/>
        <v>7203.3294449595178</v>
      </c>
      <c r="BO222" s="175">
        <f t="shared" si="258"/>
        <v>7183.6482169678256</v>
      </c>
      <c r="BP222" s="175">
        <f t="shared" si="258"/>
        <v>7183.6482169678256</v>
      </c>
      <c r="BQ222" s="175">
        <f t="shared" si="258"/>
        <v>7183.6482169678229</v>
      </c>
      <c r="BR222" s="175">
        <f t="shared" si="258"/>
        <v>7203.3294449595178</v>
      </c>
      <c r="BS222" s="175">
        <f t="shared" si="258"/>
        <v>7183.6482169678238</v>
      </c>
      <c r="BT222" s="175">
        <f t="shared" si="258"/>
        <v>7183.648216967822</v>
      </c>
      <c r="BU222" s="175">
        <f t="shared" si="258"/>
        <v>7183.6482169678247</v>
      </c>
      <c r="BV222" s="175">
        <f t="shared" si="258"/>
        <v>7203.3294449595205</v>
      </c>
      <c r="BW222" s="175">
        <f t="shared" si="258"/>
        <v>7183.6482169678238</v>
      </c>
      <c r="BX222" s="175">
        <f t="shared" ref="BX222:CO222" si="259" xml:space="preserve"> BX213 + BX220</f>
        <v>7183.6482169678256</v>
      </c>
      <c r="BY222" s="175">
        <f t="shared" si="259"/>
        <v>7183.6482169678247</v>
      </c>
      <c r="BZ222" s="175">
        <f t="shared" si="259"/>
        <v>7203.3294449595169</v>
      </c>
      <c r="CA222" s="175">
        <f t="shared" si="259"/>
        <v>7183.6482169678266</v>
      </c>
      <c r="CB222" s="175">
        <f t="shared" si="259"/>
        <v>7183.6482169678238</v>
      </c>
      <c r="CC222" s="175">
        <f t="shared" si="259"/>
        <v>7183.6482169678229</v>
      </c>
      <c r="CD222" s="175">
        <f t="shared" si="259"/>
        <v>7203.3294449595196</v>
      </c>
      <c r="CE222" s="175">
        <f t="shared" si="259"/>
        <v>7183.6482169678238</v>
      </c>
      <c r="CF222" s="175">
        <f t="shared" si="259"/>
        <v>7183.6482169678247</v>
      </c>
      <c r="CG222" s="175">
        <f t="shared" si="259"/>
        <v>7183.6482169678266</v>
      </c>
      <c r="CH222" s="175">
        <f t="shared" si="259"/>
        <v>7203.3294449595196</v>
      </c>
      <c r="CI222" s="175">
        <f t="shared" si="259"/>
        <v>7183.6482169678256</v>
      </c>
      <c r="CJ222" s="175">
        <f t="shared" si="259"/>
        <v>7183.6482169678256</v>
      </c>
      <c r="CK222" s="175">
        <f t="shared" si="259"/>
        <v>7183.6482169678247</v>
      </c>
      <c r="CL222" s="175">
        <f t="shared" si="259"/>
        <v>7183.6482169678256</v>
      </c>
      <c r="CM222" s="175">
        <f t="shared" si="259"/>
        <v>7183.6482169678247</v>
      </c>
      <c r="CN222" s="175">
        <f t="shared" si="259"/>
        <v>7183.6482169678238</v>
      </c>
      <c r="CO222" s="175">
        <f t="shared" si="259"/>
        <v>7183.6482169678266</v>
      </c>
    </row>
    <row r="223" spans="2:211" s="149" customFormat="1" outlineLevel="1" x14ac:dyDescent="0.2">
      <c r="B223" s="150"/>
      <c r="D223" s="151"/>
      <c r="E223" s="149" t="s">
        <v>415</v>
      </c>
      <c r="G223" s="99">
        <f xml:space="preserve"> I211 / $I$213</f>
        <v>1</v>
      </c>
      <c r="H223" s="165" t="s">
        <v>177</v>
      </c>
      <c r="I223" s="55">
        <f xml:space="preserve"> SUM( K223:CO223 )</f>
        <v>591717.69272962038</v>
      </c>
      <c r="K223" s="95">
        <f xml:space="preserve"> K222 * $G223</f>
        <v>2290.7041508188217</v>
      </c>
      <c r="L223" s="95">
        <f t="shared" ref="L223:BW223" si="260" xml:space="preserve"> L222 * $G223</f>
        <v>7177.539672565641</v>
      </c>
      <c r="M223" s="95">
        <f t="shared" si="260"/>
        <v>7183.6482169678238</v>
      </c>
      <c r="N223" s="95">
        <f t="shared" si="260"/>
        <v>7203.3294449595178</v>
      </c>
      <c r="O223" s="95">
        <f t="shared" si="260"/>
        <v>7183.6482169678238</v>
      </c>
      <c r="P223" s="95">
        <f t="shared" si="260"/>
        <v>7183.6482169678247</v>
      </c>
      <c r="Q223" s="95">
        <f t="shared" si="260"/>
        <v>7183.6482169678238</v>
      </c>
      <c r="R223" s="95">
        <f t="shared" si="260"/>
        <v>7203.3294449595178</v>
      </c>
      <c r="S223" s="95">
        <f t="shared" si="260"/>
        <v>7183.6482169678256</v>
      </c>
      <c r="T223" s="95">
        <f t="shared" si="260"/>
        <v>7183.6482169678238</v>
      </c>
      <c r="U223" s="95">
        <f t="shared" si="260"/>
        <v>7183.6482169678247</v>
      </c>
      <c r="V223" s="95">
        <f t="shared" si="260"/>
        <v>7203.3294449595187</v>
      </c>
      <c r="W223" s="95">
        <f t="shared" si="260"/>
        <v>7183.6482169678247</v>
      </c>
      <c r="X223" s="95">
        <f t="shared" si="260"/>
        <v>7183.6482169678247</v>
      </c>
      <c r="Y223" s="95">
        <f t="shared" si="260"/>
        <v>7183.6482169678256</v>
      </c>
      <c r="Z223" s="95">
        <f t="shared" si="260"/>
        <v>7203.3294449595169</v>
      </c>
      <c r="AA223" s="95">
        <f t="shared" si="260"/>
        <v>7183.6482169678247</v>
      </c>
      <c r="AB223" s="95">
        <f t="shared" si="260"/>
        <v>7183.6482169678238</v>
      </c>
      <c r="AC223" s="95">
        <f t="shared" si="260"/>
        <v>7183.6482169678229</v>
      </c>
      <c r="AD223" s="95">
        <f t="shared" si="260"/>
        <v>7203.3294449595187</v>
      </c>
      <c r="AE223" s="95">
        <f t="shared" si="260"/>
        <v>7183.6482169678247</v>
      </c>
      <c r="AF223" s="95">
        <f t="shared" si="260"/>
        <v>7183.6482169678238</v>
      </c>
      <c r="AG223" s="95">
        <f t="shared" si="260"/>
        <v>7183.6482169678247</v>
      </c>
      <c r="AH223" s="95">
        <f t="shared" si="260"/>
        <v>7203.3294449595187</v>
      </c>
      <c r="AI223" s="95">
        <f t="shared" si="260"/>
        <v>7183.6482169678247</v>
      </c>
      <c r="AJ223" s="95">
        <f t="shared" si="260"/>
        <v>7183.6482169678256</v>
      </c>
      <c r="AK223" s="95">
        <f t="shared" si="260"/>
        <v>7183.6482169678229</v>
      </c>
      <c r="AL223" s="95">
        <f t="shared" si="260"/>
        <v>7203.3294449595178</v>
      </c>
      <c r="AM223" s="95">
        <f t="shared" si="260"/>
        <v>7183.6482169678238</v>
      </c>
      <c r="AN223" s="95">
        <f t="shared" si="260"/>
        <v>7183.6482169678247</v>
      </c>
      <c r="AO223" s="95">
        <f t="shared" si="260"/>
        <v>7183.6482169678247</v>
      </c>
      <c r="AP223" s="95">
        <f t="shared" si="260"/>
        <v>7203.3294449595187</v>
      </c>
      <c r="AQ223" s="95">
        <f t="shared" si="260"/>
        <v>7183.6482169678266</v>
      </c>
      <c r="AR223" s="95">
        <f t="shared" si="260"/>
        <v>7183.6482169678247</v>
      </c>
      <c r="AS223" s="95">
        <f t="shared" si="260"/>
        <v>7183.6482169678256</v>
      </c>
      <c r="AT223" s="95">
        <f t="shared" si="260"/>
        <v>7203.3294449595187</v>
      </c>
      <c r="AU223" s="95">
        <f t="shared" si="260"/>
        <v>7183.6482169678256</v>
      </c>
      <c r="AV223" s="95">
        <f t="shared" si="260"/>
        <v>7183.6482169678256</v>
      </c>
      <c r="AW223" s="95">
        <f t="shared" si="260"/>
        <v>7183.6482169678256</v>
      </c>
      <c r="AX223" s="95">
        <f t="shared" si="260"/>
        <v>7203.3294449595178</v>
      </c>
      <c r="AY223" s="95">
        <f t="shared" si="260"/>
        <v>7183.6482169678266</v>
      </c>
      <c r="AZ223" s="95">
        <f t="shared" si="260"/>
        <v>7183.6482169678266</v>
      </c>
      <c r="BA223" s="95">
        <f t="shared" si="260"/>
        <v>7183.6482169678229</v>
      </c>
      <c r="BB223" s="95">
        <f t="shared" si="260"/>
        <v>7203.3294449595178</v>
      </c>
      <c r="BC223" s="95">
        <f t="shared" si="260"/>
        <v>7183.6482169678266</v>
      </c>
      <c r="BD223" s="95">
        <f t="shared" si="260"/>
        <v>7183.6482169678247</v>
      </c>
      <c r="BE223" s="95">
        <f t="shared" si="260"/>
        <v>7183.6482169678256</v>
      </c>
      <c r="BF223" s="95">
        <f t="shared" si="260"/>
        <v>7203.3294449595178</v>
      </c>
      <c r="BG223" s="95">
        <f t="shared" si="260"/>
        <v>7183.6482169678266</v>
      </c>
      <c r="BH223" s="95">
        <f t="shared" si="260"/>
        <v>7183.6482169678256</v>
      </c>
      <c r="BI223" s="95">
        <f t="shared" si="260"/>
        <v>7183.6482169678256</v>
      </c>
      <c r="BJ223" s="95">
        <f t="shared" si="260"/>
        <v>7203.3294449595178</v>
      </c>
      <c r="BK223" s="95">
        <f t="shared" si="260"/>
        <v>7183.6482169678238</v>
      </c>
      <c r="BL223" s="95">
        <f t="shared" si="260"/>
        <v>7183.6482169678247</v>
      </c>
      <c r="BM223" s="95">
        <f t="shared" si="260"/>
        <v>7183.6482169678247</v>
      </c>
      <c r="BN223" s="95">
        <f t="shared" si="260"/>
        <v>7203.3294449595178</v>
      </c>
      <c r="BO223" s="95">
        <f t="shared" si="260"/>
        <v>7183.6482169678256</v>
      </c>
      <c r="BP223" s="95">
        <f t="shared" si="260"/>
        <v>7183.6482169678256</v>
      </c>
      <c r="BQ223" s="95">
        <f t="shared" si="260"/>
        <v>7183.6482169678229</v>
      </c>
      <c r="BR223" s="95">
        <f t="shared" si="260"/>
        <v>7203.3294449595178</v>
      </c>
      <c r="BS223" s="95">
        <f t="shared" si="260"/>
        <v>7183.6482169678238</v>
      </c>
      <c r="BT223" s="95">
        <f t="shared" si="260"/>
        <v>7183.648216967822</v>
      </c>
      <c r="BU223" s="95">
        <f t="shared" si="260"/>
        <v>7183.6482169678247</v>
      </c>
      <c r="BV223" s="95">
        <f t="shared" si="260"/>
        <v>7203.3294449595205</v>
      </c>
      <c r="BW223" s="95">
        <f t="shared" si="260"/>
        <v>7183.6482169678238</v>
      </c>
      <c r="BX223" s="95">
        <f t="shared" ref="BX223:CO223" si="261" xml:space="preserve"> BX222 * $G223</f>
        <v>7183.6482169678256</v>
      </c>
      <c r="BY223" s="95">
        <f t="shared" si="261"/>
        <v>7183.6482169678247</v>
      </c>
      <c r="BZ223" s="95">
        <f t="shared" si="261"/>
        <v>7203.3294449595169</v>
      </c>
      <c r="CA223" s="95">
        <f t="shared" si="261"/>
        <v>7183.6482169678266</v>
      </c>
      <c r="CB223" s="95">
        <f t="shared" si="261"/>
        <v>7183.6482169678238</v>
      </c>
      <c r="CC223" s="95">
        <f t="shared" si="261"/>
        <v>7183.6482169678229</v>
      </c>
      <c r="CD223" s="95">
        <f t="shared" si="261"/>
        <v>7203.3294449595196</v>
      </c>
      <c r="CE223" s="95">
        <f t="shared" si="261"/>
        <v>7183.6482169678238</v>
      </c>
      <c r="CF223" s="95">
        <f t="shared" si="261"/>
        <v>7183.6482169678247</v>
      </c>
      <c r="CG223" s="95">
        <f t="shared" si="261"/>
        <v>7183.6482169678266</v>
      </c>
      <c r="CH223" s="95">
        <f t="shared" si="261"/>
        <v>7203.3294449595196</v>
      </c>
      <c r="CI223" s="95">
        <f t="shared" si="261"/>
        <v>7183.6482169678256</v>
      </c>
      <c r="CJ223" s="95">
        <f t="shared" si="261"/>
        <v>7183.6482169678256</v>
      </c>
      <c r="CK223" s="95">
        <f t="shared" si="261"/>
        <v>7183.6482169678247</v>
      </c>
      <c r="CL223" s="95">
        <f t="shared" si="261"/>
        <v>7183.6482169678256</v>
      </c>
      <c r="CM223" s="95">
        <f t="shared" si="261"/>
        <v>7183.6482169678247</v>
      </c>
      <c r="CN223" s="95">
        <f t="shared" si="261"/>
        <v>7183.6482169678238</v>
      </c>
      <c r="CO223" s="95">
        <f t="shared" si="261"/>
        <v>7183.6482169678266</v>
      </c>
    </row>
    <row r="224" spans="2:211" s="149" customFormat="1" outlineLevel="1" x14ac:dyDescent="0.2">
      <c r="B224" s="150"/>
      <c r="D224" s="151"/>
      <c r="E224" s="149" t="s">
        <v>416</v>
      </c>
      <c r="G224" s="99">
        <f xml:space="preserve"> I212 / $I$213</f>
        <v>0</v>
      </c>
      <c r="H224" s="165" t="s">
        <v>177</v>
      </c>
      <c r="I224" s="55">
        <f xml:space="preserve"> SUM( K224:CO224 )</f>
        <v>0</v>
      </c>
      <c r="K224" s="95">
        <f xml:space="preserve"> K222 - K223</f>
        <v>0</v>
      </c>
      <c r="L224" s="95">
        <f t="shared" ref="L224:BW224" si="262" xml:space="preserve"> L222 - L223</f>
        <v>0</v>
      </c>
      <c r="M224" s="95">
        <f t="shared" si="262"/>
        <v>0</v>
      </c>
      <c r="N224" s="95">
        <f t="shared" si="262"/>
        <v>0</v>
      </c>
      <c r="O224" s="95">
        <f t="shared" si="262"/>
        <v>0</v>
      </c>
      <c r="P224" s="95">
        <f t="shared" si="262"/>
        <v>0</v>
      </c>
      <c r="Q224" s="95">
        <f t="shared" si="262"/>
        <v>0</v>
      </c>
      <c r="R224" s="95">
        <f t="shared" si="262"/>
        <v>0</v>
      </c>
      <c r="S224" s="95">
        <f t="shared" si="262"/>
        <v>0</v>
      </c>
      <c r="T224" s="95">
        <f t="shared" si="262"/>
        <v>0</v>
      </c>
      <c r="U224" s="95">
        <f t="shared" si="262"/>
        <v>0</v>
      </c>
      <c r="V224" s="95">
        <f t="shared" si="262"/>
        <v>0</v>
      </c>
      <c r="W224" s="95">
        <f t="shared" si="262"/>
        <v>0</v>
      </c>
      <c r="X224" s="95">
        <f t="shared" si="262"/>
        <v>0</v>
      </c>
      <c r="Y224" s="95">
        <f t="shared" si="262"/>
        <v>0</v>
      </c>
      <c r="Z224" s="95">
        <f t="shared" si="262"/>
        <v>0</v>
      </c>
      <c r="AA224" s="95">
        <f t="shared" si="262"/>
        <v>0</v>
      </c>
      <c r="AB224" s="95">
        <f t="shared" si="262"/>
        <v>0</v>
      </c>
      <c r="AC224" s="95">
        <f t="shared" si="262"/>
        <v>0</v>
      </c>
      <c r="AD224" s="95">
        <f t="shared" si="262"/>
        <v>0</v>
      </c>
      <c r="AE224" s="95">
        <f t="shared" si="262"/>
        <v>0</v>
      </c>
      <c r="AF224" s="95">
        <f t="shared" si="262"/>
        <v>0</v>
      </c>
      <c r="AG224" s="95">
        <f t="shared" si="262"/>
        <v>0</v>
      </c>
      <c r="AH224" s="95">
        <f t="shared" si="262"/>
        <v>0</v>
      </c>
      <c r="AI224" s="95">
        <f t="shared" si="262"/>
        <v>0</v>
      </c>
      <c r="AJ224" s="95">
        <f t="shared" si="262"/>
        <v>0</v>
      </c>
      <c r="AK224" s="95">
        <f t="shared" si="262"/>
        <v>0</v>
      </c>
      <c r="AL224" s="95">
        <f t="shared" si="262"/>
        <v>0</v>
      </c>
      <c r="AM224" s="95">
        <f t="shared" si="262"/>
        <v>0</v>
      </c>
      <c r="AN224" s="95">
        <f t="shared" si="262"/>
        <v>0</v>
      </c>
      <c r="AO224" s="95">
        <f t="shared" si="262"/>
        <v>0</v>
      </c>
      <c r="AP224" s="95">
        <f t="shared" si="262"/>
        <v>0</v>
      </c>
      <c r="AQ224" s="95">
        <f t="shared" si="262"/>
        <v>0</v>
      </c>
      <c r="AR224" s="95">
        <f t="shared" si="262"/>
        <v>0</v>
      </c>
      <c r="AS224" s="95">
        <f t="shared" si="262"/>
        <v>0</v>
      </c>
      <c r="AT224" s="95">
        <f t="shared" si="262"/>
        <v>0</v>
      </c>
      <c r="AU224" s="95">
        <f t="shared" si="262"/>
        <v>0</v>
      </c>
      <c r="AV224" s="95">
        <f t="shared" si="262"/>
        <v>0</v>
      </c>
      <c r="AW224" s="95">
        <f t="shared" si="262"/>
        <v>0</v>
      </c>
      <c r="AX224" s="95">
        <f t="shared" si="262"/>
        <v>0</v>
      </c>
      <c r="AY224" s="95">
        <f t="shared" si="262"/>
        <v>0</v>
      </c>
      <c r="AZ224" s="95">
        <f t="shared" si="262"/>
        <v>0</v>
      </c>
      <c r="BA224" s="95">
        <f t="shared" si="262"/>
        <v>0</v>
      </c>
      <c r="BB224" s="95">
        <f t="shared" si="262"/>
        <v>0</v>
      </c>
      <c r="BC224" s="95">
        <f t="shared" si="262"/>
        <v>0</v>
      </c>
      <c r="BD224" s="95">
        <f t="shared" si="262"/>
        <v>0</v>
      </c>
      <c r="BE224" s="95">
        <f t="shared" si="262"/>
        <v>0</v>
      </c>
      <c r="BF224" s="95">
        <f t="shared" si="262"/>
        <v>0</v>
      </c>
      <c r="BG224" s="95">
        <f t="shared" si="262"/>
        <v>0</v>
      </c>
      <c r="BH224" s="95">
        <f t="shared" si="262"/>
        <v>0</v>
      </c>
      <c r="BI224" s="95">
        <f t="shared" si="262"/>
        <v>0</v>
      </c>
      <c r="BJ224" s="95">
        <f t="shared" si="262"/>
        <v>0</v>
      </c>
      <c r="BK224" s="95">
        <f t="shared" si="262"/>
        <v>0</v>
      </c>
      <c r="BL224" s="95">
        <f t="shared" si="262"/>
        <v>0</v>
      </c>
      <c r="BM224" s="95">
        <f t="shared" si="262"/>
        <v>0</v>
      </c>
      <c r="BN224" s="95">
        <f t="shared" si="262"/>
        <v>0</v>
      </c>
      <c r="BO224" s="95">
        <f t="shared" si="262"/>
        <v>0</v>
      </c>
      <c r="BP224" s="95">
        <f t="shared" si="262"/>
        <v>0</v>
      </c>
      <c r="BQ224" s="95">
        <f t="shared" si="262"/>
        <v>0</v>
      </c>
      <c r="BR224" s="95">
        <f t="shared" si="262"/>
        <v>0</v>
      </c>
      <c r="BS224" s="95">
        <f t="shared" si="262"/>
        <v>0</v>
      </c>
      <c r="BT224" s="95">
        <f t="shared" si="262"/>
        <v>0</v>
      </c>
      <c r="BU224" s="95">
        <f t="shared" si="262"/>
        <v>0</v>
      </c>
      <c r="BV224" s="95">
        <f t="shared" si="262"/>
        <v>0</v>
      </c>
      <c r="BW224" s="95">
        <f t="shared" si="262"/>
        <v>0</v>
      </c>
      <c r="BX224" s="95">
        <f t="shared" ref="BX224:CO224" si="263" xml:space="preserve"> BX222 - BX223</f>
        <v>0</v>
      </c>
      <c r="BY224" s="95">
        <f t="shared" si="263"/>
        <v>0</v>
      </c>
      <c r="BZ224" s="95">
        <f t="shared" si="263"/>
        <v>0</v>
      </c>
      <c r="CA224" s="95">
        <f t="shared" si="263"/>
        <v>0</v>
      </c>
      <c r="CB224" s="95">
        <f t="shared" si="263"/>
        <v>0</v>
      </c>
      <c r="CC224" s="95">
        <f t="shared" si="263"/>
        <v>0</v>
      </c>
      <c r="CD224" s="95">
        <f t="shared" si="263"/>
        <v>0</v>
      </c>
      <c r="CE224" s="95">
        <f t="shared" si="263"/>
        <v>0</v>
      </c>
      <c r="CF224" s="95">
        <f t="shared" si="263"/>
        <v>0</v>
      </c>
      <c r="CG224" s="95">
        <f t="shared" si="263"/>
        <v>0</v>
      </c>
      <c r="CH224" s="95">
        <f t="shared" si="263"/>
        <v>0</v>
      </c>
      <c r="CI224" s="95">
        <f t="shared" si="263"/>
        <v>0</v>
      </c>
      <c r="CJ224" s="95">
        <f t="shared" si="263"/>
        <v>0</v>
      </c>
      <c r="CK224" s="95">
        <f t="shared" si="263"/>
        <v>0</v>
      </c>
      <c r="CL224" s="95">
        <f t="shared" si="263"/>
        <v>0</v>
      </c>
      <c r="CM224" s="95">
        <f t="shared" si="263"/>
        <v>0</v>
      </c>
      <c r="CN224" s="95">
        <f t="shared" si="263"/>
        <v>0</v>
      </c>
      <c r="CO224" s="95">
        <f t="shared" si="263"/>
        <v>0</v>
      </c>
    </row>
    <row r="225" spans="1:93" outlineLevel="1" x14ac:dyDescent="0.2">
      <c r="B225" s="61"/>
      <c r="D225" s="39"/>
      <c r="H225" s="163"/>
      <c r="I225" s="78"/>
    </row>
    <row r="226" spans="1:93" outlineLevel="1" x14ac:dyDescent="0.2">
      <c r="B226" s="61"/>
      <c r="D226" s="39"/>
      <c r="E226" s="18" t="str">
        <f xml:space="preserve"> InpS!E92</f>
        <v>Waste: standard volumetric rate</v>
      </c>
      <c r="G226" s="80"/>
      <c r="H226" s="80" t="str">
        <f xml:space="preserve"> InpS!H92</f>
        <v>£/m3</v>
      </c>
      <c r="I226" s="78"/>
      <c r="K226" s="369">
        <f xml:space="preserve"> IF( InpS!K92, InpS!K92, J226 * ( 1 + K$6 ) )</f>
        <v>0.97950000000000004</v>
      </c>
      <c r="L226" s="369">
        <f xml:space="preserve"> IF( InpS!L92, InpS!L92, K226 * ( 1 + L$6 ) )</f>
        <v>1.0023</v>
      </c>
      <c r="M226" s="369">
        <f xml:space="preserve"> IF( InpS!M92, InpS!M92, L226 * ( 1 + M$6 ) )</f>
        <v>1.1185</v>
      </c>
      <c r="N226" s="369">
        <f xml:space="preserve"> IF( InpS!N92, InpS!N92, M226 * ( 1 + N$6 ) )</f>
        <v>1.2248999999999999</v>
      </c>
      <c r="O226" s="369">
        <f xml:space="preserve"> IF( InpS!O92, InpS!O92, N226 * ( 1 + O$6 ) )</f>
        <v>1.3474999999999999</v>
      </c>
      <c r="P226" s="369">
        <f xml:space="preserve"> IF( InpS!P92, InpS!P92, O226 * ( 1 + P$6 ) )</f>
        <v>1.3239000000000001</v>
      </c>
      <c r="Q226" s="369">
        <f xml:space="preserve"> IF( InpS!Q92, InpS!Q92, P226 * ( 1 + Q$6 ) )</f>
        <v>1.3896999999999999</v>
      </c>
      <c r="R226" s="369">
        <f xml:space="preserve"> IF( InpS!R92, InpS!R92, Q226 * ( 1 + R$6 ) )</f>
        <v>1.476</v>
      </c>
      <c r="S226" s="369">
        <f xml:space="preserve"> IF( InpS!S92, InpS!S92, R226 * ( 1 + S$6 ) )</f>
        <v>1.5597000000000001</v>
      </c>
      <c r="T226" s="369">
        <f xml:space="preserve"> IF( InpS!T92, InpS!T92, S226 * ( 1 + T$6 ) )</f>
        <v>1.5908890169580887</v>
      </c>
      <c r="U226" s="369">
        <f xml:space="preserve"> IF( InpS!U92, InpS!U92, T226 * ( 1 + U$6 ) )</f>
        <v>1.622701714610421</v>
      </c>
      <c r="V226" s="369">
        <f xml:space="preserve"> IF( InpS!V92, InpS!V92, U226 * ( 1 + V$6 ) )</f>
        <v>1.6551505645783018</v>
      </c>
      <c r="W226" s="369">
        <f xml:space="preserve"> IF( InpS!W92, InpS!W92, V226 * ( 1 + W$6 ) )</f>
        <v>1.6882482878756169</v>
      </c>
      <c r="X226" s="369">
        <f xml:space="preserve"> IF( InpS!X92, InpS!X92, W226 * ( 1 + X$6 ) )</f>
        <v>1.7220078598958879</v>
      </c>
      <c r="Y226" s="369">
        <f xml:space="preserve"> IF( InpS!Y92, InpS!Y92, X226 * ( 1 + Y$6 ) )</f>
        <v>1.7564425154990517</v>
      </c>
      <c r="Z226" s="369">
        <f xml:space="preserve"> IF( InpS!Z92, InpS!Z92, Y226 * ( 1 + Z$6 ) )</f>
        <v>1.7915657541999606</v>
      </c>
      <c r="AA226" s="369">
        <f xml:space="preserve"> IF( InpS!AA92, InpS!AA92, Z226 * ( 1 + AA$6 ) )</f>
        <v>1.8273913454606345</v>
      </c>
      <c r="AB226" s="369">
        <f xml:space="preserve"> IF( InpS!AB92, InpS!AB92, AA226 * ( 1 + AB$6 ) )</f>
        <v>1.8639333340883424</v>
      </c>
      <c r="AC226" s="369">
        <f xml:space="preserve"> IF( InpS!AC92, InpS!AC92, AB226 * ( 1 + AC$6 ) )</f>
        <v>1.9012060457416269</v>
      </c>
      <c r="AD226" s="369">
        <f xml:space="preserve"> IF( InpS!AD92, InpS!AD92, AC226 * ( 1 + AD$6 ) )</f>
        <v>1.939224092546433</v>
      </c>
      <c r="AE226" s="369">
        <f xml:space="preserve"> IF( InpS!AE92, InpS!AE92, AD226 * ( 1 + AE$6 ) )</f>
        <v>1.9780023788245407</v>
      </c>
      <c r="AF226" s="369">
        <f xml:space="preserve"> IF( InpS!AF92, InpS!AF92, AE226 * ( 1 + AF$6 ) )</f>
        <v>2.017556106936548</v>
      </c>
      <c r="AG226" s="369">
        <f xml:space="preserve"> IF( InpS!AG92, InpS!AG92, AF226 * ( 1 + AG$6 ) )</f>
        <v>2.057900783241696</v>
      </c>
      <c r="AH226" s="369">
        <f xml:space="preserve"> IF( InpS!AH92, InpS!AH92, AG226 * ( 1 + AH$6 ) )</f>
        <v>2.0990522241768685</v>
      </c>
      <c r="AI226" s="369">
        <f xml:space="preserve"> IF( InpS!AI92, InpS!AI92, AH226 * ( 1 + AI$6 ) )</f>
        <v>2.1410265624571569</v>
      </c>
      <c r="AJ226" s="369">
        <f xml:space="preserve"> IF( InpS!AJ92, InpS!AJ92, AI226 * ( 1 + AJ$6 ) )</f>
        <v>2.1838402534004118</v>
      </c>
      <c r="AK226" s="369">
        <f xml:space="preserve"> IF( InpS!AK92, InpS!AK92, AJ226 * ( 1 + AK$6 ) )</f>
        <v>2.2275100813782678</v>
      </c>
      <c r="AL226" s="369">
        <f xml:space="preserve"> IF( InpS!AL92, InpS!AL92, AK226 * ( 1 + AL$6 ) )</f>
        <v>2.2720531663961685</v>
      </c>
      <c r="AM226" s="369">
        <f xml:space="preserve"> IF( InpS!AM92, InpS!AM92, AL226 * ( 1 + AM$6 ) )</f>
        <v>2.3174869708049708</v>
      </c>
      <c r="AN226" s="369">
        <f xml:space="preserve"> IF( InpS!AN92, InpS!AN92, AM226 * ( 1 + AN$6 ) )</f>
        <v>2.3638293061467581</v>
      </c>
      <c r="AO226" s="369">
        <f xml:space="preserve"> IF( InpS!AO92, InpS!AO92, AN226 * ( 1 + AO$6 ) )</f>
        <v>2.4110983401375501</v>
      </c>
      <c r="AP226" s="369">
        <f xml:space="preserve"> IF( InpS!AP92, InpS!AP92, AO226 * ( 1 + AP$6 ) )</f>
        <v>2.4593126037896429</v>
      </c>
      <c r="AQ226" s="369">
        <f xml:space="preserve"> IF( InpS!AQ92, InpS!AQ92, AP226 * ( 1 + AQ$6 ) )</f>
        <v>2.508490998676375</v>
      </c>
      <c r="AR226" s="369">
        <f xml:space="preserve"> IF( InpS!AR92, InpS!AR92, AQ226 * ( 1 + AR$6 ) )</f>
        <v>2.5586528043421635</v>
      </c>
      <c r="AS226" s="369">
        <f xml:space="preserve"> IF( InpS!AS92, InpS!AS92, AR226 * ( 1 + AS$6 ) )</f>
        <v>2.6098176858607172</v>
      </c>
      <c r="AT226" s="369">
        <f xml:space="preserve"> IF( InpS!AT92, InpS!AT92, AS226 * ( 1 + AT$6 ) )</f>
        <v>2.662005701544393</v>
      </c>
      <c r="AU226" s="369">
        <f xml:space="preserve"> IF( InpS!AU92, InpS!AU92, AT226 * ( 1 + AU$6 ) )</f>
        <v>2.7152373108077104</v>
      </c>
      <c r="AV226" s="369">
        <f xml:space="preserve"> IF( InpS!AV92, InpS!AV92, AU226 * ( 1 + AV$6 ) )</f>
        <v>2.7695333821881145</v>
      </c>
      <c r="AW226" s="369">
        <f xml:space="preserve"> IF( InpS!AW92, InpS!AW92, AV226 * ( 1 + AW$6 ) )</f>
        <v>2.8249152015271268</v>
      </c>
      <c r="AX226" s="369">
        <f xml:space="preserve"> IF( InpS!AX92, InpS!AX92, AW226 * ( 1 + AX$6 ) )</f>
        <v>2.8814044803150933</v>
      </c>
      <c r="AY226" s="369">
        <f xml:space="preserve"> IF( InpS!AY92, InpS!AY92, AX226 * ( 1 + AY$6 ) )</f>
        <v>2.9390233642028023</v>
      </c>
      <c r="AZ226" s="369">
        <f xml:space="preserve"> IF( InpS!AZ92, InpS!AZ92, AY226 * ( 1 + AZ$6 ) )</f>
        <v>2.9977944416833049</v>
      </c>
      <c r="BA226" s="369">
        <f xml:space="preserve"> IF( InpS!BA92, InpS!BA92, AZ226 * ( 1 + BA$6 ) )</f>
        <v>3.0577407529473457</v>
      </c>
      <c r="BB226" s="369">
        <f xml:space="preserve"> IF( InpS!BB92, InpS!BB92, BA226 * ( 1 + BB$6 ) )</f>
        <v>3.1188857989158736</v>
      </c>
      <c r="BC226" s="369">
        <f xml:space="preserve"> IF( InpS!BC92, InpS!BC92, BB226 * ( 1 + BC$6 ) )</f>
        <v>3.1812535504531749</v>
      </c>
      <c r="BD226" s="369">
        <f xml:space="preserve"> IF( InpS!BD92, InpS!BD92, BC226 * ( 1 + BD$6 ) )</f>
        <v>3.244868457764237</v>
      </c>
      <c r="BE226" s="369">
        <f xml:space="preserve"> IF( InpS!BE92, InpS!BE92, BD226 * ( 1 + BE$6 ) )</f>
        <v>3.3097554599800318</v>
      </c>
      <c r="BF226" s="369">
        <f xml:space="preserve"> IF( InpS!BF92, InpS!BF92, BE226 * ( 1 + BF$6 ) )</f>
        <v>3.3759399949344737</v>
      </c>
      <c r="BG226" s="369">
        <f xml:space="preserve"> IF( InpS!BG92, InpS!BG92, BF226 * ( 1 + BG$6 ) )</f>
        <v>3.4434480091368846</v>
      </c>
      <c r="BH226" s="369">
        <f xml:space="preserve"> IF( InpS!BH92, InpS!BH92, BG226 * ( 1 + BH$6 ) )</f>
        <v>3.5123059679438775</v>
      </c>
      <c r="BI226" s="369">
        <f xml:space="preserve"> IF( InpS!BI92, InpS!BI92, BH226 * ( 1 + BI$6 ) )</f>
        <v>3.5825408659346429</v>
      </c>
      <c r="BJ226" s="369">
        <f xml:space="preserve"> IF( InpS!BJ92, InpS!BJ92, BI226 * ( 1 + BJ$6 ) )</f>
        <v>3.6541802374937125</v>
      </c>
      <c r="BK226" s="369">
        <f xml:space="preserve"> IF( InpS!BK92, InpS!BK92, BJ226 * ( 1 + BK$6 ) )</f>
        <v>3.7272521676053385</v>
      </c>
      <c r="BL226" s="369">
        <f xml:space="preserve"> IF( InpS!BL92, InpS!BL92, BK226 * ( 1 + BL$6 ) )</f>
        <v>3.8017853028637312</v>
      </c>
      <c r="BM226" s="369">
        <f xml:space="preserve"> IF( InpS!BM92, InpS!BM92, BL226 * ( 1 + BM$6 ) )</f>
        <v>3.8778088627034624</v>
      </c>
      <c r="BN226" s="369">
        <f xml:space="preserve"> IF( InpS!BN92, InpS!BN92, BM226 * ( 1 + BN$6 ) )</f>
        <v>3.9553526508544428</v>
      </c>
      <c r="BO226" s="369">
        <f xml:space="preserve"> IF( InpS!BO92, InpS!BO92, BN226 * ( 1 + BO$6 ) )</f>
        <v>4.0344470670259627</v>
      </c>
      <c r="BP226" s="369">
        <f xml:space="preserve"> IF( InpS!BP92, InpS!BP92, BO226 * ( 1 + BP$6 ) )</f>
        <v>4.1151231188243749</v>
      </c>
      <c r="BQ226" s="369">
        <f xml:space="preserve"> IF( InpS!BQ92, InpS!BQ92, BP226 * ( 1 + BQ$6 ) )</f>
        <v>4.1974124339090935</v>
      </c>
      <c r="BR226" s="369">
        <f xml:space="preserve"> IF( InpS!BR92, InpS!BR92, BQ226 * ( 1 + BR$6 ) )</f>
        <v>4.2813472723916748</v>
      </c>
      <c r="BS226" s="369">
        <f xml:space="preserve"> IF( InpS!BS92, InpS!BS92, BR226 * ( 1 + BS$6 ) )</f>
        <v>4.3669605394828395</v>
      </c>
      <c r="BT226" s="369">
        <f xml:space="preserve"> IF( InpS!BT92, InpS!BT92, BS226 * ( 1 + BT$6 ) )</f>
        <v>4.4542857983923954</v>
      </c>
      <c r="BU226" s="369">
        <f xml:space="preserve"> IF( InpS!BU92, InpS!BU92, BT226 * ( 1 + BU$6 ) )</f>
        <v>4.5433572834871141</v>
      </c>
      <c r="BV226" s="369">
        <f xml:space="preserve"> IF( InpS!BV92, InpS!BV92, BU226 * ( 1 + BV$6 ) )</f>
        <v>4.6342099137117305</v>
      </c>
      <c r="BW226" s="369">
        <f xml:space="preserve"> IF( InpS!BW92, InpS!BW92, BV226 * ( 1 + BW$6 ) )</f>
        <v>4.7268793062783123</v>
      </c>
      <c r="BX226" s="369">
        <f xml:space="preserve"> IF( InpS!BX92, InpS!BX92, BW226 * ( 1 + BX$6 ) )</f>
        <v>4.8214017906293751</v>
      </c>
      <c r="BY226" s="369">
        <f xml:space="preserve"> IF( InpS!BY92, InpS!BY92, BX226 * ( 1 + BY$6 ) )</f>
        <v>4.917814422680217</v>
      </c>
      <c r="BZ226" s="369">
        <f xml:space="preserve"> IF( InpS!BZ92, InpS!BZ92, BY226 * ( 1 + BZ$6 ) )</f>
        <v>5.0161549993460541</v>
      </c>
      <c r="CA226" s="369">
        <f xml:space="preserve"> IF( InpS!CA92, InpS!CA92, BZ226 * ( 1 + CA$6 ) )</f>
        <v>5.1164620733596493</v>
      </c>
      <c r="CB226" s="369">
        <f xml:space="preserve"> IF( InpS!CB92, InpS!CB92, CA226 * ( 1 + CB$6 ) )</f>
        <v>5.2187749683852509</v>
      </c>
      <c r="CC226" s="369">
        <f xml:space="preserve"> IF( InpS!CC92, InpS!CC92, CB226 * ( 1 + CC$6 ) )</f>
        <v>5.3231337944347574</v>
      </c>
      <c r="CD226" s="369">
        <f xml:space="preserve"> IF( InpS!CD92, InpS!CD92, CC226 * ( 1 + CD$6 ) )</f>
        <v>5.4295794635921597</v>
      </c>
      <c r="CE226" s="369">
        <f xml:space="preserve"> IF( InpS!CE92, InpS!CE92, CD226 * ( 1 + CE$6 ) )</f>
        <v>5.5381537060524177</v>
      </c>
      <c r="CF226" s="369">
        <f xml:space="preserve"> IF( InpS!CF92, InpS!CF92, CE226 * ( 1 + CF$6 ) )</f>
        <v>5.6488990864810704</v>
      </c>
      <c r="CG226" s="369">
        <f xml:space="preserve"> IF( InpS!CG92, InpS!CG92, CF226 * ( 1 + CG$6 ) )</f>
        <v>5.7618590207009772</v>
      </c>
      <c r="CH226" s="369">
        <f xml:space="preserve"> IF( InpS!CH92, InpS!CH92, CG226 * ( 1 + CH$6 ) )</f>
        <v>5.8770777927127478</v>
      </c>
      <c r="CI226" s="369">
        <f xml:space="preserve"> IF( InpS!CI92, InpS!CI92, CH226 * ( 1 + CI$6 ) )</f>
        <v>5.9946005720555213</v>
      </c>
      <c r="CJ226" s="369">
        <f xml:space="preserve"> IF( InpS!CJ92, InpS!CJ92, CI226 * ( 1 + CJ$6 ) )</f>
        <v>6.1144734315149085</v>
      </c>
      <c r="CK226" s="369">
        <f xml:space="preserve"> IF( InpS!CK92, InpS!CK92, CJ226 * ( 1 + CK$6 ) )</f>
        <v>6.2367433651850375</v>
      </c>
      <c r="CL226" s="369">
        <f xml:space="preserve"> IF( InpS!CL92, InpS!CL92, CK226 * ( 1 + CL$6 ) )</f>
        <v>6.3614583068917776</v>
      </c>
      <c r="CM226" s="369">
        <f xml:space="preserve"> IF( InpS!CM92, InpS!CM92, CL226 * ( 1 + CM$6 ) )</f>
        <v>6.4886671489843728</v>
      </c>
      <c r="CN226" s="369">
        <f xml:space="preserve"> IF( InpS!CN92, InpS!CN92, CM226 * ( 1 + CN$6 ) )</f>
        <v>6.6184197615028477</v>
      </c>
      <c r="CO226" s="369">
        <f xml:space="preserve"> IF( InpS!CO92, InpS!CO92, CN226 * ( 1 + CO$6 ) )</f>
        <v>6.7507670117286995</v>
      </c>
    </row>
    <row r="227" spans="1:93" s="20" customFormat="1" outlineLevel="1" x14ac:dyDescent="0.2">
      <c r="A227" s="87"/>
      <c r="B227" s="34"/>
      <c r="D227" s="88"/>
      <c r="E227" s="20" t="str">
        <f xml:space="preserve"> E195</f>
        <v>Waste: weighted average NHH rate</v>
      </c>
      <c r="F227" s="80"/>
      <c r="G227" s="80"/>
      <c r="H227" s="98" t="str">
        <f xml:space="preserve"> H195</f>
        <v>£/m3</v>
      </c>
      <c r="I227" s="134"/>
      <c r="K227" s="198">
        <f t="shared" ref="K227:AP227" si="264" xml:space="preserve"> K195</f>
        <v>0</v>
      </c>
      <c r="L227" s="198">
        <f t="shared" si="264"/>
        <v>0</v>
      </c>
      <c r="M227" s="198">
        <f t="shared" si="264"/>
        <v>0</v>
      </c>
      <c r="N227" s="198">
        <f t="shared" si="264"/>
        <v>0</v>
      </c>
      <c r="O227" s="198">
        <f t="shared" si="264"/>
        <v>0</v>
      </c>
      <c r="P227" s="198">
        <f t="shared" si="264"/>
        <v>0</v>
      </c>
      <c r="Q227" s="198">
        <f t="shared" si="264"/>
        <v>0</v>
      </c>
      <c r="R227" s="198">
        <f t="shared" si="264"/>
        <v>0</v>
      </c>
      <c r="S227" s="198">
        <f t="shared" si="264"/>
        <v>0</v>
      </c>
      <c r="T227" s="198">
        <f t="shared" si="264"/>
        <v>0</v>
      </c>
      <c r="U227" s="198">
        <f t="shared" si="264"/>
        <v>0</v>
      </c>
      <c r="V227" s="198">
        <f t="shared" si="264"/>
        <v>0</v>
      </c>
      <c r="W227" s="198">
        <f t="shared" si="264"/>
        <v>0</v>
      </c>
      <c r="X227" s="198">
        <f t="shared" si="264"/>
        <v>0</v>
      </c>
      <c r="Y227" s="198">
        <f t="shared" si="264"/>
        <v>0</v>
      </c>
      <c r="Z227" s="198">
        <f t="shared" si="264"/>
        <v>0</v>
      </c>
      <c r="AA227" s="198">
        <f t="shared" si="264"/>
        <v>0</v>
      </c>
      <c r="AB227" s="198">
        <f t="shared" si="264"/>
        <v>0</v>
      </c>
      <c r="AC227" s="198">
        <f t="shared" si="264"/>
        <v>0</v>
      </c>
      <c r="AD227" s="198">
        <f t="shared" si="264"/>
        <v>0</v>
      </c>
      <c r="AE227" s="198">
        <f t="shared" si="264"/>
        <v>0</v>
      </c>
      <c r="AF227" s="198">
        <f t="shared" si="264"/>
        <v>0</v>
      </c>
      <c r="AG227" s="198">
        <f t="shared" si="264"/>
        <v>0</v>
      </c>
      <c r="AH227" s="198">
        <f t="shared" si="264"/>
        <v>0</v>
      </c>
      <c r="AI227" s="198">
        <f t="shared" si="264"/>
        <v>0</v>
      </c>
      <c r="AJ227" s="198">
        <f t="shared" si="264"/>
        <v>0</v>
      </c>
      <c r="AK227" s="198">
        <f t="shared" si="264"/>
        <v>0</v>
      </c>
      <c r="AL227" s="198">
        <f t="shared" si="264"/>
        <v>0</v>
      </c>
      <c r="AM227" s="198">
        <f t="shared" si="264"/>
        <v>0</v>
      </c>
      <c r="AN227" s="198">
        <f t="shared" si="264"/>
        <v>0</v>
      </c>
      <c r="AO227" s="198">
        <f t="shared" si="264"/>
        <v>0</v>
      </c>
      <c r="AP227" s="198">
        <f t="shared" si="264"/>
        <v>0</v>
      </c>
      <c r="AQ227" s="198">
        <f t="shared" ref="AQ227:BV227" si="265" xml:space="preserve"> AQ195</f>
        <v>0</v>
      </c>
      <c r="AR227" s="198">
        <f t="shared" si="265"/>
        <v>0</v>
      </c>
      <c r="AS227" s="198">
        <f t="shared" si="265"/>
        <v>0</v>
      </c>
      <c r="AT227" s="198">
        <f t="shared" si="265"/>
        <v>0</v>
      </c>
      <c r="AU227" s="198">
        <f t="shared" si="265"/>
        <v>0</v>
      </c>
      <c r="AV227" s="198">
        <f t="shared" si="265"/>
        <v>0</v>
      </c>
      <c r="AW227" s="198">
        <f t="shared" si="265"/>
        <v>0</v>
      </c>
      <c r="AX227" s="198">
        <f t="shared" si="265"/>
        <v>0</v>
      </c>
      <c r="AY227" s="198">
        <f t="shared" si="265"/>
        <v>0</v>
      </c>
      <c r="AZ227" s="198">
        <f t="shared" si="265"/>
        <v>0</v>
      </c>
      <c r="BA227" s="198">
        <f t="shared" si="265"/>
        <v>0</v>
      </c>
      <c r="BB227" s="198">
        <f t="shared" si="265"/>
        <v>0</v>
      </c>
      <c r="BC227" s="198">
        <f t="shared" si="265"/>
        <v>0</v>
      </c>
      <c r="BD227" s="198">
        <f t="shared" si="265"/>
        <v>0</v>
      </c>
      <c r="BE227" s="198">
        <f t="shared" si="265"/>
        <v>0</v>
      </c>
      <c r="BF227" s="198">
        <f t="shared" si="265"/>
        <v>0</v>
      </c>
      <c r="BG227" s="198">
        <f t="shared" si="265"/>
        <v>0</v>
      </c>
      <c r="BH227" s="198">
        <f t="shared" si="265"/>
        <v>0</v>
      </c>
      <c r="BI227" s="198">
        <f t="shared" si="265"/>
        <v>0</v>
      </c>
      <c r="BJ227" s="198">
        <f t="shared" si="265"/>
        <v>0</v>
      </c>
      <c r="BK227" s="198">
        <f t="shared" si="265"/>
        <v>0</v>
      </c>
      <c r="BL227" s="198">
        <f t="shared" si="265"/>
        <v>0</v>
      </c>
      <c r="BM227" s="198">
        <f t="shared" si="265"/>
        <v>0</v>
      </c>
      <c r="BN227" s="198">
        <f t="shared" si="265"/>
        <v>0</v>
      </c>
      <c r="BO227" s="198">
        <f t="shared" si="265"/>
        <v>0</v>
      </c>
      <c r="BP227" s="198">
        <f t="shared" si="265"/>
        <v>0</v>
      </c>
      <c r="BQ227" s="198">
        <f t="shared" si="265"/>
        <v>0</v>
      </c>
      <c r="BR227" s="198">
        <f t="shared" si="265"/>
        <v>0</v>
      </c>
      <c r="BS227" s="198">
        <f t="shared" si="265"/>
        <v>0</v>
      </c>
      <c r="BT227" s="198">
        <f t="shared" si="265"/>
        <v>0</v>
      </c>
      <c r="BU227" s="198">
        <f t="shared" si="265"/>
        <v>0</v>
      </c>
      <c r="BV227" s="198">
        <f t="shared" si="265"/>
        <v>0</v>
      </c>
      <c r="BW227" s="198">
        <f t="shared" ref="BW227:CO227" si="266" xml:space="preserve"> BW195</f>
        <v>0</v>
      </c>
      <c r="BX227" s="198">
        <f t="shared" si="266"/>
        <v>0</v>
      </c>
      <c r="BY227" s="198">
        <f t="shared" si="266"/>
        <v>0</v>
      </c>
      <c r="BZ227" s="198">
        <f t="shared" si="266"/>
        <v>0</v>
      </c>
      <c r="CA227" s="198">
        <f t="shared" si="266"/>
        <v>0</v>
      </c>
      <c r="CB227" s="198">
        <f t="shared" si="266"/>
        <v>0</v>
      </c>
      <c r="CC227" s="198">
        <f t="shared" si="266"/>
        <v>0</v>
      </c>
      <c r="CD227" s="198">
        <f t="shared" si="266"/>
        <v>0</v>
      </c>
      <c r="CE227" s="198">
        <f t="shared" si="266"/>
        <v>0</v>
      </c>
      <c r="CF227" s="198">
        <f t="shared" si="266"/>
        <v>0</v>
      </c>
      <c r="CG227" s="198">
        <f t="shared" si="266"/>
        <v>0</v>
      </c>
      <c r="CH227" s="198">
        <f t="shared" si="266"/>
        <v>0</v>
      </c>
      <c r="CI227" s="198">
        <f t="shared" si="266"/>
        <v>0</v>
      </c>
      <c r="CJ227" s="198">
        <f t="shared" si="266"/>
        <v>0</v>
      </c>
      <c r="CK227" s="198">
        <f t="shared" si="266"/>
        <v>0</v>
      </c>
      <c r="CL227" s="198">
        <f t="shared" si="266"/>
        <v>0</v>
      </c>
      <c r="CM227" s="198">
        <f t="shared" si="266"/>
        <v>0</v>
      </c>
      <c r="CN227" s="198">
        <f t="shared" si="266"/>
        <v>0</v>
      </c>
      <c r="CO227" s="198">
        <f t="shared" si="266"/>
        <v>0</v>
      </c>
    </row>
    <row r="228" spans="1:93" s="82" customFormat="1" outlineLevel="1" x14ac:dyDescent="0.2">
      <c r="A228" s="102"/>
      <c r="B228" s="103"/>
      <c r="D228" s="44"/>
      <c r="E228" s="45"/>
      <c r="F228" s="239"/>
      <c r="G228" s="239"/>
      <c r="H228" s="239"/>
      <c r="I228" s="90"/>
      <c r="K228" s="368"/>
      <c r="L228" s="368"/>
      <c r="M228" s="368"/>
      <c r="N228" s="368"/>
      <c r="O228" s="368"/>
      <c r="P228" s="368"/>
      <c r="Q228" s="368"/>
      <c r="R228" s="368"/>
      <c r="S228" s="368"/>
      <c r="T228" s="368"/>
      <c r="U228" s="368"/>
      <c r="V228" s="368"/>
      <c r="W228" s="368"/>
      <c r="X228" s="368"/>
      <c r="Y228" s="368"/>
      <c r="Z228" s="368"/>
      <c r="AA228" s="368"/>
      <c r="AB228" s="368"/>
      <c r="AC228" s="368"/>
      <c r="AD228" s="368"/>
      <c r="AE228" s="368"/>
      <c r="AF228" s="368"/>
      <c r="AG228" s="368"/>
      <c r="AH228" s="368"/>
      <c r="AI228" s="368"/>
      <c r="AJ228" s="368"/>
      <c r="AK228" s="368"/>
      <c r="AL228" s="368"/>
      <c r="AM228" s="368"/>
      <c r="AN228" s="368"/>
      <c r="AO228" s="368"/>
      <c r="AP228" s="368"/>
      <c r="AQ228" s="368"/>
      <c r="AR228" s="368"/>
      <c r="AS228" s="368"/>
      <c r="AT228" s="368"/>
      <c r="AU228" s="368"/>
      <c r="AV228" s="368"/>
      <c r="AW228" s="368"/>
      <c r="AX228" s="368"/>
      <c r="AY228" s="368"/>
      <c r="AZ228" s="368"/>
      <c r="BA228" s="368"/>
      <c r="BB228" s="368"/>
      <c r="BC228" s="368"/>
      <c r="BD228" s="368"/>
      <c r="BE228" s="368"/>
      <c r="BF228" s="368"/>
      <c r="BG228" s="368"/>
      <c r="BH228" s="368"/>
      <c r="BI228" s="368"/>
      <c r="BJ228" s="368"/>
      <c r="BK228" s="368"/>
      <c r="BL228" s="368"/>
      <c r="BM228" s="368"/>
      <c r="BN228" s="368"/>
      <c r="BO228" s="368"/>
      <c r="BP228" s="368"/>
      <c r="BQ228" s="368"/>
      <c r="BR228" s="368"/>
      <c r="BS228" s="368"/>
      <c r="BT228" s="368"/>
      <c r="BU228" s="368"/>
      <c r="BV228" s="368"/>
      <c r="BW228" s="368"/>
      <c r="BX228" s="368"/>
      <c r="BY228" s="368"/>
      <c r="BZ228" s="368"/>
      <c r="CA228" s="368"/>
      <c r="CB228" s="368"/>
      <c r="CC228" s="368"/>
      <c r="CD228" s="368"/>
      <c r="CE228" s="368"/>
      <c r="CF228" s="368"/>
      <c r="CG228" s="368"/>
      <c r="CH228" s="368"/>
      <c r="CI228" s="368"/>
      <c r="CJ228" s="368"/>
      <c r="CK228" s="368"/>
      <c r="CL228" s="368"/>
      <c r="CM228" s="368"/>
      <c r="CN228" s="368"/>
      <c r="CO228" s="368"/>
    </row>
    <row r="229" spans="1:93" s="128" customFormat="1" outlineLevel="1" x14ac:dyDescent="0.2">
      <c r="B229" s="152"/>
      <c r="D229" s="153"/>
      <c r="E229" s="128" t="str">
        <f xml:space="preserve"> InpC!E63</f>
        <v>Include fixed charges for NAV</v>
      </c>
      <c r="G229" s="81" t="b">
        <f xml:space="preserve"> InpC!G63</f>
        <v>0</v>
      </c>
      <c r="H229" s="154" t="str">
        <f xml:space="preserve"> InpC!H63</f>
        <v>Boolean</v>
      </c>
      <c r="K229" s="101">
        <f xml:space="preserve"> IF( InpS!K89,InpS!K89, J229 * ( 1 + K$6) )</f>
        <v>5</v>
      </c>
      <c r="L229" s="101">
        <f xml:space="preserve"> IF( InpS!L89,InpS!L89, K229 * ( 1 + L$6) )</f>
        <v>10</v>
      </c>
      <c r="M229" s="101">
        <f xml:space="preserve"> IF( InpS!M89,InpS!M89, L229 * ( 1 + M$6) )</f>
        <v>15</v>
      </c>
      <c r="N229" s="101">
        <f xml:space="preserve"> IF( InpS!N89,InpS!N89, M229 * ( 1 + N$6) )</f>
        <v>15.26</v>
      </c>
      <c r="O229" s="101">
        <f xml:space="preserve"> IF( InpS!O89,InpS!O89, N229 * ( 1 + O$6) )</f>
        <v>15.53</v>
      </c>
      <c r="P229" s="101">
        <f xml:space="preserve"> IF( InpS!P89,InpS!P89, O229 * ( 1 + P$6) )</f>
        <v>15.8</v>
      </c>
      <c r="Q229" s="101">
        <f xml:space="preserve"> IF( InpS!Q89,InpS!Q89, P229 * ( 1 + Q$6) )</f>
        <v>16.09</v>
      </c>
      <c r="R229" s="101">
        <f xml:space="preserve"> IF( InpS!R89,InpS!R89, Q229 * ( 1 + R$6) )</f>
        <v>16.39</v>
      </c>
      <c r="S229" s="101">
        <f xml:space="preserve"> IF( InpS!S89,InpS!S89, R229 * ( 1 + S$6) )</f>
        <v>16.72</v>
      </c>
      <c r="T229" s="101">
        <f xml:space="preserve"> IF( InpS!T89,InpS!T89, S229 * ( 1 + T$6) )</f>
        <v>17.054346581739591</v>
      </c>
      <c r="U229" s="101">
        <f xml:space="preserve"> IF( InpS!U89,InpS!U89, T229 * ( 1 + U$6) )</f>
        <v>17.395379026919429</v>
      </c>
      <c r="V229" s="101">
        <f xml:space="preserve"> IF( InpS!V89,InpS!V89, U229 * ( 1 + V$6) )</f>
        <v>17.743231031447841</v>
      </c>
      <c r="W229" s="101">
        <f xml:space="preserve"> IF( InpS!W89,InpS!W89, V229 * ( 1 + W$6) )</f>
        <v>18.098038964724182</v>
      </c>
      <c r="X229" s="101">
        <f xml:space="preserve"> IF( InpS!X89,InpS!X89, W229 * ( 1 + X$6) )</f>
        <v>18.459941923100107</v>
      </c>
      <c r="Y229" s="101">
        <f xml:space="preserve"> IF( InpS!Y89,InpS!Y89, X229 * ( 1 + Y$6) )</f>
        <v>18.829081784409908</v>
      </c>
      <c r="Z229" s="101">
        <f xml:space="preserve"> IF( InpS!Z89,InpS!Z89, Y229 * ( 1 + Z$6) )</f>
        <v>19.205603263591286</v>
      </c>
      <c r="AA229" s="101">
        <f xml:space="preserve"> IF( InpS!AA89,InpS!AA89, Z229 * ( 1 + AA$6) )</f>
        <v>19.589653969418347</v>
      </c>
      <c r="AB229" s="101">
        <f xml:space="preserve"> IF( InpS!AB89,InpS!AB89, AA229 * ( 1 + AB$6) )</f>
        <v>19.981384462369089</v>
      </c>
      <c r="AC229" s="101">
        <f xml:space="preserve"> IF( InpS!AC89,InpS!AC89, AB229 * ( 1 + AC$6) )</f>
        <v>20.380948313650052</v>
      </c>
      <c r="AD229" s="101">
        <f xml:space="preserve"> IF( InpS!AD89,InpS!AD89, AC229 * ( 1 + AD$6) )</f>
        <v>20.788502165401258</v>
      </c>
      <c r="AE229" s="101">
        <f xml:space="preserve"> IF( InpS!AE89,InpS!AE89, AD229 * ( 1 + AE$6) )</f>
        <v>21.204205792105085</v>
      </c>
      <c r="AF229" s="101">
        <f xml:space="preserve"> IF( InpS!AF89,InpS!AF89, AE229 * ( 1 + AF$6) )</f>
        <v>21.6282221632231</v>
      </c>
      <c r="AG229" s="101">
        <f xml:space="preserve"> IF( InpS!AG89,InpS!AG89, AF229 * ( 1 + AG$6) )</f>
        <v>22.060717507085428</v>
      </c>
      <c r="AH229" s="101">
        <f xml:space="preserve"> IF( InpS!AH89,InpS!AH89, AG229 * ( 1 + AH$6) )</f>
        <v>22.501861376057722</v>
      </c>
      <c r="AI229" s="101">
        <f xml:space="preserve"> IF( InpS!AI89,InpS!AI89, AH229 * ( 1 + AI$6) )</f>
        <v>22.951826713011254</v>
      </c>
      <c r="AJ229" s="101">
        <f xml:space="preserve"> IF( InpS!AJ89,InpS!AJ89, AI229 * ( 1 + AJ$6) )</f>
        <v>23.410789919122184</v>
      </c>
      <c r="AK229" s="101">
        <f xml:space="preserve"> IF( InpS!AK89,InpS!AK89, AJ229 * ( 1 + AK$6) )</f>
        <v>23.878930923026619</v>
      </c>
      <c r="AL229" s="101">
        <f xml:space="preserve"> IF( InpS!AL89,InpS!AL89, AK229 * ( 1 + AL$6) )</f>
        <v>24.356433251358542</v>
      </c>
      <c r="AM229" s="101">
        <f xml:space="preserve"> IF( InpS!AM89,InpS!AM89, AL229 * ( 1 + AM$6) )</f>
        <v>24.843484100698269</v>
      </c>
      <c r="AN229" s="101">
        <f xml:space="preserve"> IF( InpS!AN89,InpS!AN89, AM229 * ( 1 + AN$6) )</f>
        <v>25.340274410959655</v>
      </c>
      <c r="AO229" s="101">
        <f xml:space="preserve"> IF( InpS!AO89,InpS!AO89, AN229 * ( 1 + AO$6) )</f>
        <v>25.846998940244799</v>
      </c>
      <c r="AP229" s="101">
        <f xml:space="preserve"> IF( InpS!AP89,InpS!AP89, AO229 * ( 1 + AP$6) )</f>
        <v>26.363856341195618</v>
      </c>
      <c r="AQ229" s="101">
        <f xml:space="preserve"> IF( InpS!AQ89,InpS!AQ89, AP229 * ( 1 + AQ$6) )</f>
        <v>26.891049238872196</v>
      </c>
      <c r="AR229" s="101">
        <f xml:space="preserve"> IF( InpS!AR89,InpS!AR89, AQ229 * ( 1 + AR$6) )</f>
        <v>27.428784310188462</v>
      </c>
      <c r="AS229" s="101">
        <f xml:space="preserve"> IF( InpS!AS89,InpS!AS89, AR229 * ( 1 + AS$6) )</f>
        <v>27.977272364936312</v>
      </c>
      <c r="AT229" s="101">
        <f xml:space="preserve"> IF( InpS!AT89,InpS!AT89, AS229 * ( 1 + AT$6) )</f>
        <v>28.536728428429971</v>
      </c>
      <c r="AU229" s="101">
        <f xml:space="preserve"> IF( InpS!AU89,InpS!AU89, AT229 * ( 1 + AU$6) )</f>
        <v>29.107371825802971</v>
      </c>
      <c r="AV229" s="101">
        <f xml:space="preserve"> IF( InpS!AV89,InpS!AV89, AU229 * ( 1 + AV$6) )</f>
        <v>29.6894262679908</v>
      </c>
      <c r="AW229" s="101">
        <f xml:space="preserve"> IF( InpS!AW89,InpS!AW89, AV229 * ( 1 + AW$6) )</f>
        <v>30.283119939432925</v>
      </c>
      <c r="AX229" s="101">
        <f xml:space="preserve"> IF( InpS!AX89,InpS!AX89, AW229 * ( 1 + AX$6) )</f>
        <v>30.888685587528588</v>
      </c>
      <c r="AY229" s="101">
        <f xml:space="preserve"> IF( InpS!AY89,InpS!AY89, AX229 * ( 1 + AY$6) )</f>
        <v>31.506360613881409</v>
      </c>
      <c r="AZ229" s="101">
        <f xml:space="preserve"> IF( InpS!AZ89,InpS!AZ89, AY229 * ( 1 + AZ$6) )</f>
        <v>32.136387167368618</v>
      </c>
      <c r="BA229" s="101">
        <f xml:space="preserve"> IF( InpS!BA89,InpS!BA89, AZ229 * ( 1 + BA$6) )</f>
        <v>32.779012239071356</v>
      </c>
      <c r="BB229" s="101">
        <f xml:space="preserve"> IF( InpS!BB89,InpS!BB89, BA229 * ( 1 + BB$6) )</f>
        <v>33.434487759103277</v>
      </c>
      <c r="BC229" s="101">
        <f xml:space="preserve"> IF( InpS!BC89,InpS!BC89, BB229 * ( 1 + BC$6) )</f>
        <v>34.103070695375429</v>
      </c>
      <c r="BD229" s="101">
        <f xml:space="preserve"> IF( InpS!BD89,InpS!BD89, BC229 * ( 1 + BD$6) )</f>
        <v>34.785023154336102</v>
      </c>
      <c r="BE229" s="101">
        <f xml:space="preserve"> IF( InpS!BE89,InpS!BE89, BD229 * ( 1 + BE$6) )</f>
        <v>35.480612483725146</v>
      </c>
      <c r="BF229" s="101">
        <f xml:space="preserve"> IF( InpS!BF89,InpS!BF89, BE229 * ( 1 + BF$6) )</f>
        <v>36.190111377383076</v>
      </c>
      <c r="BG229" s="101">
        <f xml:space="preserve"> IF( InpS!BG89,InpS!BG89, BF229 * ( 1 + BG$6) )</f>
        <v>36.913797982155991</v>
      </c>
      <c r="BH229" s="101">
        <f xml:space="preserve"> IF( InpS!BH89,InpS!BH89, BG229 * ( 1 + BH$6) )</f>
        <v>37.651956006938271</v>
      </c>
      <c r="BI229" s="101">
        <f xml:space="preserve"> IF( InpS!BI89,InpS!BI89, BH229 * ( 1 + BI$6) )</f>
        <v>38.404874833895761</v>
      </c>
      <c r="BJ229" s="101">
        <f xml:space="preserve"> IF( InpS!BJ89,InpS!BJ89, BI229 * ( 1 + BJ$6) )</f>
        <v>39.172849631913103</v>
      </c>
      <c r="BK229" s="101">
        <f xml:space="preserve"> IF( InpS!BK89,InpS!BK89, BJ229 * ( 1 + BK$6) )</f>
        <v>39.956181472309581</v>
      </c>
      <c r="BL229" s="101">
        <f xml:space="preserve"> IF( InpS!BL89,InpS!BL89, BK229 * ( 1 + BL$6) )</f>
        <v>40.755177446868998</v>
      </c>
      <c r="BM229" s="101">
        <f xml:space="preserve"> IF( InpS!BM89,InpS!BM89, BL229 * ( 1 + BM$6) )</f>
        <v>41.570150788229711</v>
      </c>
      <c r="BN229" s="101">
        <f xml:space="preserve"> IF( InpS!BN89,InpS!BN89, BM229 * ( 1 + BN$6) )</f>
        <v>42.401420992682098</v>
      </c>
      <c r="BO229" s="101">
        <f xml:space="preserve"> IF( InpS!BO89,InpS!BO89, BN229 * ( 1 + BO$6) )</f>
        <v>43.249313945421605</v>
      </c>
      <c r="BP229" s="101">
        <f xml:space="preserve"> IF( InpS!BP89,InpS!BP89, BO229 * ( 1 + BP$6) )</f>
        <v>44.114162048306419</v>
      </c>
      <c r="BQ229" s="101">
        <f xml:space="preserve"> IF( InpS!BQ89,InpS!BQ89, BP229 * ( 1 + BQ$6) )</f>
        <v>44.996304350169915</v>
      </c>
      <c r="BR229" s="101">
        <f xml:space="preserve"> IF( InpS!BR89,InpS!BR89, BQ229 * ( 1 + BR$6) )</f>
        <v>45.896086679738907</v>
      </c>
      <c r="BS229" s="101">
        <f xml:space="preserve"> IF( InpS!BS89,InpS!BS89, BR229 * ( 1 + BS$6) )</f>
        <v>46.81386178120988</v>
      </c>
      <c r="BT229" s="101">
        <f xml:space="preserve"> IF( InpS!BT89,InpS!BT89, BS229 * ( 1 + BT$6) )</f>
        <v>47.749989452536269</v>
      </c>
      <c r="BU229" s="101">
        <f xml:space="preserve"> IF( InpS!BU89,InpS!BU89, BT229 * ( 1 + BU$6) )</f>
        <v>48.704836686481066</v>
      </c>
      <c r="BV229" s="101">
        <f xml:space="preserve"> IF( InpS!BV89,InpS!BV89, BU229 * ( 1 + BV$6) )</f>
        <v>49.678777814490033</v>
      </c>
      <c r="BW229" s="101">
        <f xml:space="preserve"> IF( InpS!BW89,InpS!BW89, BV229 * ( 1 + BW$6) )</f>
        <v>50.672194653441913</v>
      </c>
      <c r="BX229" s="101">
        <f xml:space="preserve"> IF( InpS!BX89,InpS!BX89, BW229 * ( 1 + BX$6) )</f>
        <v>51.685476655333147</v>
      </c>
      <c r="BY229" s="101">
        <f xml:space="preserve"> IF( InpS!BY89,InpS!BY89, BX229 * ( 1 + BY$6) )</f>
        <v>52.719021059955878</v>
      </c>
      <c r="BZ229" s="101">
        <f xml:space="preserve"> IF( InpS!BZ89,InpS!BZ89, BY229 * ( 1 + BZ$6) )</f>
        <v>53.773233050628953</v>
      </c>
      <c r="CA229" s="101">
        <f xml:space="preserve"> IF( InpS!CA89,InpS!CA89, BZ229 * ( 1 + CA$6) )</f>
        <v>54.848525913043076</v>
      </c>
      <c r="CB229" s="101">
        <f xml:space="preserve"> IF( InpS!CB89,InpS!CB89, CA229 * ( 1 + CB$6) )</f>
        <v>55.945321197282389</v>
      </c>
      <c r="CC229" s="101">
        <f xml:space="preserve"> IF( InpS!CC89,InpS!CC89, CB229 * ( 1 + CC$6) )</f>
        <v>57.06404888308591</v>
      </c>
      <c r="CD229" s="101">
        <f xml:space="preserve"> IF( InpS!CD89,InpS!CD89, CC229 * ( 1 + CD$6) )</f>
        <v>58.205147548413706</v>
      </c>
      <c r="CE229" s="101">
        <f xml:space="preserve"> IF( InpS!CE89,InpS!CE89, CD229 * ( 1 + CE$6) )</f>
        <v>59.369064541383842</v>
      </c>
      <c r="CF229" s="101">
        <f xml:space="preserve"> IF( InpS!CF89,InpS!CF89, CE229 * ( 1 + CF$6) )</f>
        <v>60.556256155647532</v>
      </c>
      <c r="CG229" s="101">
        <f xml:space="preserve"> IF( InpS!CG89,InpS!CG89, CF229 * ( 1 + CG$6) )</f>
        <v>61.767187809271206</v>
      </c>
      <c r="CH229" s="101">
        <f xml:space="preserve"> IF( InpS!CH89,InpS!CH89, CG229 * ( 1 + CH$6) )</f>
        <v>63.002334227195675</v>
      </c>
      <c r="CI229" s="101">
        <f xml:space="preserve"> IF( InpS!CI89,InpS!CI89, CH229 * ( 1 + CI$6) )</f>
        <v>64.262179627343883</v>
      </c>
      <c r="CJ229" s="101">
        <f xml:space="preserve"> IF( InpS!CJ89,InpS!CJ89, CI229 * ( 1 + CJ$6) )</f>
        <v>65.547217910450229</v>
      </c>
      <c r="CK229" s="101">
        <f xml:space="preserve"> IF( InpS!CK89,InpS!CK89, CJ229 * ( 1 + CK$6) )</f>
        <v>66.857952853685816</v>
      </c>
      <c r="CL229" s="101">
        <f xml:space="preserve"> IF( InpS!CL89,InpS!CL89, CK229 * ( 1 + CL$6) )</f>
        <v>68.194898308155715</v>
      </c>
      <c r="CM229" s="101">
        <f xml:space="preserve"> IF( InpS!CM89,InpS!CM89, CL229 * ( 1 + CM$6) )</f>
        <v>69.558578400345354</v>
      </c>
      <c r="CN229" s="101">
        <f xml:space="preserve"> IF( InpS!CN89,InpS!CN89, CM229 * ( 1 + CN$6) )</f>
        <v>70.949527737595403</v>
      </c>
      <c r="CO229" s="101">
        <f xml:space="preserve"> IF( InpS!CO89,InpS!CO89, CN229 * ( 1 + CO$6) )</f>
        <v>72.368291617685315</v>
      </c>
    </row>
    <row r="230" spans="1:93" s="128" customFormat="1" outlineLevel="1" x14ac:dyDescent="0.2">
      <c r="B230" s="152"/>
      <c r="D230" s="153"/>
      <c r="E230" s="128" t="str">
        <f xml:space="preserve"> UserInput!E12</f>
        <v>Surface water connected to public sewer</v>
      </c>
      <c r="G230" s="60" t="b">
        <f xml:space="preserve"> UserInput!G12</f>
        <v>1</v>
      </c>
      <c r="H230" s="154" t="str">
        <f xml:space="preserve"> UserInput!H12</f>
        <v>Boolean</v>
      </c>
      <c r="K230" s="101">
        <f xml:space="preserve"> IF( InpS!K90,InpS!K90, J230 * ( 1 + K$6) )</f>
        <v>0</v>
      </c>
      <c r="L230" s="101">
        <f xml:space="preserve"> IF( InpS!L90,InpS!L90, K230 * ( 1 + L$6) )</f>
        <v>0</v>
      </c>
      <c r="M230" s="101">
        <f xml:space="preserve"> IF( InpS!M90,InpS!M90, L230 * ( 1 + M$6) )</f>
        <v>0</v>
      </c>
      <c r="N230" s="101">
        <f xml:space="preserve"> IF( InpS!N90,InpS!N90, M230 * ( 1 + N$6) )</f>
        <v>0</v>
      </c>
      <c r="O230" s="101">
        <f xml:space="preserve"> IF( InpS!O90,InpS!O90, N230 * ( 1 + O$6) )</f>
        <v>0</v>
      </c>
      <c r="P230" s="101">
        <f xml:space="preserve"> IF( InpS!P90,InpS!P90, O230 * ( 1 + P$6) )</f>
        <v>0</v>
      </c>
      <c r="Q230" s="101">
        <f xml:space="preserve"> IF( InpS!Q90,InpS!Q90, P230 * ( 1 + Q$6) )</f>
        <v>0</v>
      </c>
      <c r="R230" s="101">
        <f xml:space="preserve"> IF( InpS!R90,InpS!R90, Q230 * ( 1 + R$6) )</f>
        <v>0</v>
      </c>
      <c r="S230" s="101">
        <f xml:space="preserve"> IF( InpS!S90,InpS!S90, R230 * ( 1 + S$6) )</f>
        <v>0</v>
      </c>
      <c r="T230" s="101">
        <f xml:space="preserve"> IF( InpS!T90,InpS!T90, S230 * ( 1 + T$6) )</f>
        <v>0</v>
      </c>
      <c r="U230" s="101">
        <f xml:space="preserve"> IF( InpS!U90,InpS!U90, T230 * ( 1 + U$6) )</f>
        <v>0</v>
      </c>
      <c r="V230" s="101">
        <f xml:space="preserve"> IF( InpS!V90,InpS!V90, U230 * ( 1 + V$6) )</f>
        <v>0</v>
      </c>
      <c r="W230" s="101">
        <f xml:space="preserve"> IF( InpS!W90,InpS!W90, V230 * ( 1 + W$6) )</f>
        <v>0</v>
      </c>
      <c r="X230" s="101">
        <f xml:space="preserve"> IF( InpS!X90,InpS!X90, W230 * ( 1 + X$6) )</f>
        <v>0</v>
      </c>
      <c r="Y230" s="101">
        <f xml:space="preserve"> IF( InpS!Y90,InpS!Y90, X230 * ( 1 + Y$6) )</f>
        <v>0</v>
      </c>
      <c r="Z230" s="101">
        <f xml:space="preserve"> IF( InpS!Z90,InpS!Z90, Y230 * ( 1 + Z$6) )</f>
        <v>0</v>
      </c>
      <c r="AA230" s="101">
        <f xml:space="preserve"> IF( InpS!AA90,InpS!AA90, Z230 * ( 1 + AA$6) )</f>
        <v>0</v>
      </c>
      <c r="AB230" s="101">
        <f xml:space="preserve"> IF( InpS!AB90,InpS!AB90, AA230 * ( 1 + AB$6) )</f>
        <v>0</v>
      </c>
      <c r="AC230" s="101">
        <f xml:space="preserve"> IF( InpS!AC90,InpS!AC90, AB230 * ( 1 + AC$6) )</f>
        <v>0</v>
      </c>
      <c r="AD230" s="101">
        <f xml:space="preserve"> IF( InpS!AD90,InpS!AD90, AC230 * ( 1 + AD$6) )</f>
        <v>0</v>
      </c>
      <c r="AE230" s="101">
        <f xml:space="preserve"> IF( InpS!AE90,InpS!AE90, AD230 * ( 1 + AE$6) )</f>
        <v>0</v>
      </c>
      <c r="AF230" s="101">
        <f xml:space="preserve"> IF( InpS!AF90,InpS!AF90, AE230 * ( 1 + AF$6) )</f>
        <v>0</v>
      </c>
      <c r="AG230" s="101">
        <f xml:space="preserve"> IF( InpS!AG90,InpS!AG90, AF230 * ( 1 + AG$6) )</f>
        <v>0</v>
      </c>
      <c r="AH230" s="101">
        <f xml:space="preserve"> IF( InpS!AH90,InpS!AH90, AG230 * ( 1 + AH$6) )</f>
        <v>0</v>
      </c>
      <c r="AI230" s="101">
        <f xml:space="preserve"> IF( InpS!AI90,InpS!AI90, AH230 * ( 1 + AI$6) )</f>
        <v>0</v>
      </c>
      <c r="AJ230" s="101">
        <f xml:space="preserve"> IF( InpS!AJ90,InpS!AJ90, AI230 * ( 1 + AJ$6) )</f>
        <v>0</v>
      </c>
      <c r="AK230" s="101">
        <f xml:space="preserve"> IF( InpS!AK90,InpS!AK90, AJ230 * ( 1 + AK$6) )</f>
        <v>0</v>
      </c>
      <c r="AL230" s="101">
        <f xml:space="preserve"> IF( InpS!AL90,InpS!AL90, AK230 * ( 1 + AL$6) )</f>
        <v>0</v>
      </c>
      <c r="AM230" s="101">
        <f xml:space="preserve"> IF( InpS!AM90,InpS!AM90, AL230 * ( 1 + AM$6) )</f>
        <v>0</v>
      </c>
      <c r="AN230" s="101">
        <f xml:space="preserve"> IF( InpS!AN90,InpS!AN90, AM230 * ( 1 + AN$6) )</f>
        <v>0</v>
      </c>
      <c r="AO230" s="101">
        <f xml:space="preserve"> IF( InpS!AO90,InpS!AO90, AN230 * ( 1 + AO$6) )</f>
        <v>0</v>
      </c>
      <c r="AP230" s="101">
        <f xml:space="preserve"> IF( InpS!AP90,InpS!AP90, AO230 * ( 1 + AP$6) )</f>
        <v>0</v>
      </c>
      <c r="AQ230" s="101">
        <f xml:space="preserve"> IF( InpS!AQ90,InpS!AQ90, AP230 * ( 1 + AQ$6) )</f>
        <v>0</v>
      </c>
      <c r="AR230" s="101">
        <f xml:space="preserve"> IF( InpS!AR90,InpS!AR90, AQ230 * ( 1 + AR$6) )</f>
        <v>0</v>
      </c>
      <c r="AS230" s="101">
        <f xml:space="preserve"> IF( InpS!AS90,InpS!AS90, AR230 * ( 1 + AS$6) )</f>
        <v>0</v>
      </c>
      <c r="AT230" s="101">
        <f xml:space="preserve"> IF( InpS!AT90,InpS!AT90, AS230 * ( 1 + AT$6) )</f>
        <v>0</v>
      </c>
      <c r="AU230" s="101">
        <f xml:space="preserve"> IF( InpS!AU90,InpS!AU90, AT230 * ( 1 + AU$6) )</f>
        <v>0</v>
      </c>
      <c r="AV230" s="101">
        <f xml:space="preserve"> IF( InpS!AV90,InpS!AV90, AU230 * ( 1 + AV$6) )</f>
        <v>0</v>
      </c>
      <c r="AW230" s="101">
        <f xml:space="preserve"> IF( InpS!AW90,InpS!AW90, AV230 * ( 1 + AW$6) )</f>
        <v>0</v>
      </c>
      <c r="AX230" s="101">
        <f xml:space="preserve"> IF( InpS!AX90,InpS!AX90, AW230 * ( 1 + AX$6) )</f>
        <v>0</v>
      </c>
      <c r="AY230" s="101">
        <f xml:space="preserve"> IF( InpS!AY90,InpS!AY90, AX230 * ( 1 + AY$6) )</f>
        <v>0</v>
      </c>
      <c r="AZ230" s="101">
        <f xml:space="preserve"> IF( InpS!AZ90,InpS!AZ90, AY230 * ( 1 + AZ$6) )</f>
        <v>0</v>
      </c>
      <c r="BA230" s="101">
        <f xml:space="preserve"> IF( InpS!BA90,InpS!BA90, AZ230 * ( 1 + BA$6) )</f>
        <v>0</v>
      </c>
      <c r="BB230" s="101">
        <f xml:space="preserve"> IF( InpS!BB90,InpS!BB90, BA230 * ( 1 + BB$6) )</f>
        <v>0</v>
      </c>
      <c r="BC230" s="101">
        <f xml:space="preserve"> IF( InpS!BC90,InpS!BC90, BB230 * ( 1 + BC$6) )</f>
        <v>0</v>
      </c>
      <c r="BD230" s="101">
        <f xml:space="preserve"> IF( InpS!BD90,InpS!BD90, BC230 * ( 1 + BD$6) )</f>
        <v>0</v>
      </c>
      <c r="BE230" s="101">
        <f xml:space="preserve"> IF( InpS!BE90,InpS!BE90, BD230 * ( 1 + BE$6) )</f>
        <v>0</v>
      </c>
      <c r="BF230" s="101">
        <f xml:space="preserve"> IF( InpS!BF90,InpS!BF90, BE230 * ( 1 + BF$6) )</f>
        <v>0</v>
      </c>
      <c r="BG230" s="101">
        <f xml:space="preserve"> IF( InpS!BG90,InpS!BG90, BF230 * ( 1 + BG$6) )</f>
        <v>0</v>
      </c>
      <c r="BH230" s="101">
        <f xml:space="preserve"> IF( InpS!BH90,InpS!BH90, BG230 * ( 1 + BH$6) )</f>
        <v>0</v>
      </c>
      <c r="BI230" s="101">
        <f xml:space="preserve"> IF( InpS!BI90,InpS!BI90, BH230 * ( 1 + BI$6) )</f>
        <v>0</v>
      </c>
      <c r="BJ230" s="101">
        <f xml:space="preserve"> IF( InpS!BJ90,InpS!BJ90, BI230 * ( 1 + BJ$6) )</f>
        <v>0</v>
      </c>
      <c r="BK230" s="101">
        <f xml:space="preserve"> IF( InpS!BK90,InpS!BK90, BJ230 * ( 1 + BK$6) )</f>
        <v>0</v>
      </c>
      <c r="BL230" s="101">
        <f xml:space="preserve"> IF( InpS!BL90,InpS!BL90, BK230 * ( 1 + BL$6) )</f>
        <v>0</v>
      </c>
      <c r="BM230" s="101">
        <f xml:space="preserve"> IF( InpS!BM90,InpS!BM90, BL230 * ( 1 + BM$6) )</f>
        <v>0</v>
      </c>
      <c r="BN230" s="101">
        <f xml:space="preserve"> IF( InpS!BN90,InpS!BN90, BM230 * ( 1 + BN$6) )</f>
        <v>0</v>
      </c>
      <c r="BO230" s="101">
        <f xml:space="preserve"> IF( InpS!BO90,InpS!BO90, BN230 * ( 1 + BO$6) )</f>
        <v>0</v>
      </c>
      <c r="BP230" s="101">
        <f xml:space="preserve"> IF( InpS!BP90,InpS!BP90, BO230 * ( 1 + BP$6) )</f>
        <v>0</v>
      </c>
      <c r="BQ230" s="101">
        <f xml:space="preserve"> IF( InpS!BQ90,InpS!BQ90, BP230 * ( 1 + BQ$6) )</f>
        <v>0</v>
      </c>
      <c r="BR230" s="101">
        <f xml:space="preserve"> IF( InpS!BR90,InpS!BR90, BQ230 * ( 1 + BR$6) )</f>
        <v>0</v>
      </c>
      <c r="BS230" s="101">
        <f xml:space="preserve"> IF( InpS!BS90,InpS!BS90, BR230 * ( 1 + BS$6) )</f>
        <v>0</v>
      </c>
      <c r="BT230" s="101">
        <f xml:space="preserve"> IF( InpS!BT90,InpS!BT90, BS230 * ( 1 + BT$6) )</f>
        <v>0</v>
      </c>
      <c r="BU230" s="101">
        <f xml:space="preserve"> IF( InpS!BU90,InpS!BU90, BT230 * ( 1 + BU$6) )</f>
        <v>0</v>
      </c>
      <c r="BV230" s="101">
        <f xml:space="preserve"> IF( InpS!BV90,InpS!BV90, BU230 * ( 1 + BV$6) )</f>
        <v>0</v>
      </c>
      <c r="BW230" s="101">
        <f xml:space="preserve"> IF( InpS!BW90,InpS!BW90, BV230 * ( 1 + BW$6) )</f>
        <v>0</v>
      </c>
      <c r="BX230" s="101">
        <f xml:space="preserve"> IF( InpS!BX90,InpS!BX90, BW230 * ( 1 + BX$6) )</f>
        <v>0</v>
      </c>
      <c r="BY230" s="101">
        <f xml:space="preserve"> IF( InpS!BY90,InpS!BY90, BX230 * ( 1 + BY$6) )</f>
        <v>0</v>
      </c>
      <c r="BZ230" s="101">
        <f xml:space="preserve"> IF( InpS!BZ90,InpS!BZ90, BY230 * ( 1 + BZ$6) )</f>
        <v>0</v>
      </c>
      <c r="CA230" s="101">
        <f xml:space="preserve"> IF( InpS!CA90,InpS!CA90, BZ230 * ( 1 + CA$6) )</f>
        <v>0</v>
      </c>
      <c r="CB230" s="101">
        <f xml:space="preserve"> IF( InpS!CB90,InpS!CB90, CA230 * ( 1 + CB$6) )</f>
        <v>0</v>
      </c>
      <c r="CC230" s="101">
        <f xml:space="preserve"> IF( InpS!CC90,InpS!CC90, CB230 * ( 1 + CC$6) )</f>
        <v>0</v>
      </c>
      <c r="CD230" s="101">
        <f xml:space="preserve"> IF( InpS!CD90,InpS!CD90, CC230 * ( 1 + CD$6) )</f>
        <v>0</v>
      </c>
      <c r="CE230" s="101">
        <f xml:space="preserve"> IF( InpS!CE90,InpS!CE90, CD230 * ( 1 + CE$6) )</f>
        <v>0</v>
      </c>
      <c r="CF230" s="101">
        <f xml:space="preserve"> IF( InpS!CF90,InpS!CF90, CE230 * ( 1 + CF$6) )</f>
        <v>0</v>
      </c>
      <c r="CG230" s="101">
        <f xml:space="preserve"> IF( InpS!CG90,InpS!CG90, CF230 * ( 1 + CG$6) )</f>
        <v>0</v>
      </c>
      <c r="CH230" s="101">
        <f xml:space="preserve"> IF( InpS!CH90,InpS!CH90, CG230 * ( 1 + CH$6) )</f>
        <v>0</v>
      </c>
      <c r="CI230" s="101">
        <f xml:space="preserve"> IF( InpS!CI90,InpS!CI90, CH230 * ( 1 + CI$6) )</f>
        <v>0</v>
      </c>
      <c r="CJ230" s="101">
        <f xml:space="preserve"> IF( InpS!CJ90,InpS!CJ90, CI230 * ( 1 + CJ$6) )</f>
        <v>0</v>
      </c>
      <c r="CK230" s="101">
        <f xml:space="preserve"> IF( InpS!CK90,InpS!CK90, CJ230 * ( 1 + CK$6) )</f>
        <v>0</v>
      </c>
      <c r="CL230" s="101">
        <f xml:space="preserve"> IF( InpS!CL90,InpS!CL90, CK230 * ( 1 + CL$6) )</f>
        <v>0</v>
      </c>
      <c r="CM230" s="101">
        <f xml:space="preserve"> IF( InpS!CM90,InpS!CM90, CL230 * ( 1 + CM$6) )</f>
        <v>0</v>
      </c>
      <c r="CN230" s="101">
        <f xml:space="preserve"> IF( InpS!CN90,InpS!CN90, CM230 * ( 1 + CN$6) )</f>
        <v>0</v>
      </c>
      <c r="CO230" s="101">
        <f xml:space="preserve"> IF( InpS!CO90,InpS!CO90, CN230 * ( 1 + CO$6) )</f>
        <v>0</v>
      </c>
    </row>
    <row r="231" spans="1:93" s="128" customFormat="1" outlineLevel="1" x14ac:dyDescent="0.2">
      <c r="B231" s="152"/>
      <c r="D231" s="153"/>
      <c r="E231" s="128" t="str">
        <f xml:space="preserve"> InpC!E65</f>
        <v>Include highway drainage in charge to NAV</v>
      </c>
      <c r="G231" s="60" t="b">
        <f xml:space="preserve"> InpC!G65</f>
        <v>1</v>
      </c>
      <c r="H231" s="154" t="str">
        <f xml:space="preserve"> InpC!H65</f>
        <v>Boolean</v>
      </c>
      <c r="K231" s="101">
        <f xml:space="preserve"> IF( InpS!K91,InpS!K91, J231 * ( 1 + K$6) )</f>
        <v>0</v>
      </c>
      <c r="L231" s="101">
        <f xml:space="preserve"> IF( InpS!L91,InpS!L91, K231 * ( 1 + L$6) )</f>
        <v>0</v>
      </c>
      <c r="M231" s="101">
        <f xml:space="preserve"> IF( InpS!M91,InpS!M91, L231 * ( 1 + M$6) )</f>
        <v>0</v>
      </c>
      <c r="N231" s="101">
        <f xml:space="preserve"> IF( InpS!N91,InpS!N91, M231 * ( 1 + N$6) )</f>
        <v>0</v>
      </c>
      <c r="O231" s="101">
        <f xml:space="preserve"> IF( InpS!O91,InpS!O91, N231 * ( 1 + O$6) )</f>
        <v>0</v>
      </c>
      <c r="P231" s="101">
        <f xml:space="preserve"> IF( InpS!P91,InpS!P91, O231 * ( 1 + P$6) )</f>
        <v>0</v>
      </c>
      <c r="Q231" s="101">
        <f xml:space="preserve"> IF( InpS!Q91,InpS!Q91, P231 * ( 1 + Q$6) )</f>
        <v>0</v>
      </c>
      <c r="R231" s="101">
        <f xml:space="preserve"> IF( InpS!R91,InpS!R91, Q231 * ( 1 + R$6) )</f>
        <v>0</v>
      </c>
      <c r="S231" s="101">
        <f xml:space="preserve"> IF( InpS!S91,InpS!S91, R231 * ( 1 + S$6) )</f>
        <v>0</v>
      </c>
      <c r="T231" s="101">
        <f xml:space="preserve"> IF( InpS!T91,InpS!T91, S231 * ( 1 + T$6) )</f>
        <v>0</v>
      </c>
      <c r="U231" s="101">
        <f xml:space="preserve"> IF( InpS!U91,InpS!U91, T231 * ( 1 + U$6) )</f>
        <v>0</v>
      </c>
      <c r="V231" s="101">
        <f xml:space="preserve"> IF( InpS!V91,InpS!V91, U231 * ( 1 + V$6) )</f>
        <v>0</v>
      </c>
      <c r="W231" s="101">
        <f xml:space="preserve"> IF( InpS!W91,InpS!W91, V231 * ( 1 + W$6) )</f>
        <v>0</v>
      </c>
      <c r="X231" s="101">
        <f xml:space="preserve"> IF( InpS!X91,InpS!X91, W231 * ( 1 + X$6) )</f>
        <v>0</v>
      </c>
      <c r="Y231" s="101">
        <f xml:space="preserve"> IF( InpS!Y91,InpS!Y91, X231 * ( 1 + Y$6) )</f>
        <v>0</v>
      </c>
      <c r="Z231" s="101">
        <f xml:space="preserve"> IF( InpS!Z91,InpS!Z91, Y231 * ( 1 + Z$6) )</f>
        <v>0</v>
      </c>
      <c r="AA231" s="101">
        <f xml:space="preserve"> IF( InpS!AA91,InpS!AA91, Z231 * ( 1 + AA$6) )</f>
        <v>0</v>
      </c>
      <c r="AB231" s="101">
        <f xml:space="preserve"> IF( InpS!AB91,InpS!AB91, AA231 * ( 1 + AB$6) )</f>
        <v>0</v>
      </c>
      <c r="AC231" s="101">
        <f xml:space="preserve"> IF( InpS!AC91,InpS!AC91, AB231 * ( 1 + AC$6) )</f>
        <v>0</v>
      </c>
      <c r="AD231" s="101">
        <f xml:space="preserve"> IF( InpS!AD91,InpS!AD91, AC231 * ( 1 + AD$6) )</f>
        <v>0</v>
      </c>
      <c r="AE231" s="101">
        <f xml:space="preserve"> IF( InpS!AE91,InpS!AE91, AD231 * ( 1 + AE$6) )</f>
        <v>0</v>
      </c>
      <c r="AF231" s="101">
        <f xml:space="preserve"> IF( InpS!AF91,InpS!AF91, AE231 * ( 1 + AF$6) )</f>
        <v>0</v>
      </c>
      <c r="AG231" s="101">
        <f xml:space="preserve"> IF( InpS!AG91,InpS!AG91, AF231 * ( 1 + AG$6) )</f>
        <v>0</v>
      </c>
      <c r="AH231" s="101">
        <f xml:space="preserve"> IF( InpS!AH91,InpS!AH91, AG231 * ( 1 + AH$6) )</f>
        <v>0</v>
      </c>
      <c r="AI231" s="101">
        <f xml:space="preserve"> IF( InpS!AI91,InpS!AI91, AH231 * ( 1 + AI$6) )</f>
        <v>0</v>
      </c>
      <c r="AJ231" s="101">
        <f xml:space="preserve"> IF( InpS!AJ91,InpS!AJ91, AI231 * ( 1 + AJ$6) )</f>
        <v>0</v>
      </c>
      <c r="AK231" s="101">
        <f xml:space="preserve"> IF( InpS!AK91,InpS!AK91, AJ231 * ( 1 + AK$6) )</f>
        <v>0</v>
      </c>
      <c r="AL231" s="101">
        <f xml:space="preserve"> IF( InpS!AL91,InpS!AL91, AK231 * ( 1 + AL$6) )</f>
        <v>0</v>
      </c>
      <c r="AM231" s="101">
        <f xml:space="preserve"> IF( InpS!AM91,InpS!AM91, AL231 * ( 1 + AM$6) )</f>
        <v>0</v>
      </c>
      <c r="AN231" s="101">
        <f xml:space="preserve"> IF( InpS!AN91,InpS!AN91, AM231 * ( 1 + AN$6) )</f>
        <v>0</v>
      </c>
      <c r="AO231" s="101">
        <f xml:space="preserve"> IF( InpS!AO91,InpS!AO91, AN231 * ( 1 + AO$6) )</f>
        <v>0</v>
      </c>
      <c r="AP231" s="101">
        <f xml:space="preserve"> IF( InpS!AP91,InpS!AP91, AO231 * ( 1 + AP$6) )</f>
        <v>0</v>
      </c>
      <c r="AQ231" s="101">
        <f xml:space="preserve"> IF( InpS!AQ91,InpS!AQ91, AP231 * ( 1 + AQ$6) )</f>
        <v>0</v>
      </c>
      <c r="AR231" s="101">
        <f xml:space="preserve"> IF( InpS!AR91,InpS!AR91, AQ231 * ( 1 + AR$6) )</f>
        <v>0</v>
      </c>
      <c r="AS231" s="101">
        <f xml:space="preserve"> IF( InpS!AS91,InpS!AS91, AR231 * ( 1 + AS$6) )</f>
        <v>0</v>
      </c>
      <c r="AT231" s="101">
        <f xml:space="preserve"> IF( InpS!AT91,InpS!AT91, AS231 * ( 1 + AT$6) )</f>
        <v>0</v>
      </c>
      <c r="AU231" s="101">
        <f xml:space="preserve"> IF( InpS!AU91,InpS!AU91, AT231 * ( 1 + AU$6) )</f>
        <v>0</v>
      </c>
      <c r="AV231" s="101">
        <f xml:space="preserve"> IF( InpS!AV91,InpS!AV91, AU231 * ( 1 + AV$6) )</f>
        <v>0</v>
      </c>
      <c r="AW231" s="101">
        <f xml:space="preserve"> IF( InpS!AW91,InpS!AW91, AV231 * ( 1 + AW$6) )</f>
        <v>0</v>
      </c>
      <c r="AX231" s="101">
        <f xml:space="preserve"> IF( InpS!AX91,InpS!AX91, AW231 * ( 1 + AX$6) )</f>
        <v>0</v>
      </c>
      <c r="AY231" s="101">
        <f xml:space="preserve"> IF( InpS!AY91,InpS!AY91, AX231 * ( 1 + AY$6) )</f>
        <v>0</v>
      </c>
      <c r="AZ231" s="101">
        <f xml:space="preserve"> IF( InpS!AZ91,InpS!AZ91, AY231 * ( 1 + AZ$6) )</f>
        <v>0</v>
      </c>
      <c r="BA231" s="101">
        <f xml:space="preserve"> IF( InpS!BA91,InpS!BA91, AZ231 * ( 1 + BA$6) )</f>
        <v>0</v>
      </c>
      <c r="BB231" s="101">
        <f xml:space="preserve"> IF( InpS!BB91,InpS!BB91, BA231 * ( 1 + BB$6) )</f>
        <v>0</v>
      </c>
      <c r="BC231" s="101">
        <f xml:space="preserve"> IF( InpS!BC91,InpS!BC91, BB231 * ( 1 + BC$6) )</f>
        <v>0</v>
      </c>
      <c r="BD231" s="101">
        <f xml:space="preserve"> IF( InpS!BD91,InpS!BD91, BC231 * ( 1 + BD$6) )</f>
        <v>0</v>
      </c>
      <c r="BE231" s="101">
        <f xml:space="preserve"> IF( InpS!BE91,InpS!BE91, BD231 * ( 1 + BE$6) )</f>
        <v>0</v>
      </c>
      <c r="BF231" s="101">
        <f xml:space="preserve"> IF( InpS!BF91,InpS!BF91, BE231 * ( 1 + BF$6) )</f>
        <v>0</v>
      </c>
      <c r="BG231" s="101">
        <f xml:space="preserve"> IF( InpS!BG91,InpS!BG91, BF231 * ( 1 + BG$6) )</f>
        <v>0</v>
      </c>
      <c r="BH231" s="101">
        <f xml:space="preserve"> IF( InpS!BH91,InpS!BH91, BG231 * ( 1 + BH$6) )</f>
        <v>0</v>
      </c>
      <c r="BI231" s="101">
        <f xml:space="preserve"> IF( InpS!BI91,InpS!BI91, BH231 * ( 1 + BI$6) )</f>
        <v>0</v>
      </c>
      <c r="BJ231" s="101">
        <f xml:space="preserve"> IF( InpS!BJ91,InpS!BJ91, BI231 * ( 1 + BJ$6) )</f>
        <v>0</v>
      </c>
      <c r="BK231" s="101">
        <f xml:space="preserve"> IF( InpS!BK91,InpS!BK91, BJ231 * ( 1 + BK$6) )</f>
        <v>0</v>
      </c>
      <c r="BL231" s="101">
        <f xml:space="preserve"> IF( InpS!BL91,InpS!BL91, BK231 * ( 1 + BL$6) )</f>
        <v>0</v>
      </c>
      <c r="BM231" s="101">
        <f xml:space="preserve"> IF( InpS!BM91,InpS!BM91, BL231 * ( 1 + BM$6) )</f>
        <v>0</v>
      </c>
      <c r="BN231" s="101">
        <f xml:space="preserve"> IF( InpS!BN91,InpS!BN91, BM231 * ( 1 + BN$6) )</f>
        <v>0</v>
      </c>
      <c r="BO231" s="101">
        <f xml:space="preserve"> IF( InpS!BO91,InpS!BO91, BN231 * ( 1 + BO$6) )</f>
        <v>0</v>
      </c>
      <c r="BP231" s="101">
        <f xml:space="preserve"> IF( InpS!BP91,InpS!BP91, BO231 * ( 1 + BP$6) )</f>
        <v>0</v>
      </c>
      <c r="BQ231" s="101">
        <f xml:space="preserve"> IF( InpS!BQ91,InpS!BQ91, BP231 * ( 1 + BQ$6) )</f>
        <v>0</v>
      </c>
      <c r="BR231" s="101">
        <f xml:space="preserve"> IF( InpS!BR91,InpS!BR91, BQ231 * ( 1 + BR$6) )</f>
        <v>0</v>
      </c>
      <c r="BS231" s="101">
        <f xml:space="preserve"> IF( InpS!BS91,InpS!BS91, BR231 * ( 1 + BS$6) )</f>
        <v>0</v>
      </c>
      <c r="BT231" s="101">
        <f xml:space="preserve"> IF( InpS!BT91,InpS!BT91, BS231 * ( 1 + BT$6) )</f>
        <v>0</v>
      </c>
      <c r="BU231" s="101">
        <f xml:space="preserve"> IF( InpS!BU91,InpS!BU91, BT231 * ( 1 + BU$6) )</f>
        <v>0</v>
      </c>
      <c r="BV231" s="101">
        <f xml:space="preserve"> IF( InpS!BV91,InpS!BV91, BU231 * ( 1 + BV$6) )</f>
        <v>0</v>
      </c>
      <c r="BW231" s="101">
        <f xml:space="preserve"> IF( InpS!BW91,InpS!BW91, BV231 * ( 1 + BW$6) )</f>
        <v>0</v>
      </c>
      <c r="BX231" s="101">
        <f xml:space="preserve"> IF( InpS!BX91,InpS!BX91, BW231 * ( 1 + BX$6) )</f>
        <v>0</v>
      </c>
      <c r="BY231" s="101">
        <f xml:space="preserve"> IF( InpS!BY91,InpS!BY91, BX231 * ( 1 + BY$6) )</f>
        <v>0</v>
      </c>
      <c r="BZ231" s="101">
        <f xml:space="preserve"> IF( InpS!BZ91,InpS!BZ91, BY231 * ( 1 + BZ$6) )</f>
        <v>0</v>
      </c>
      <c r="CA231" s="101">
        <f xml:space="preserve"> IF( InpS!CA91,InpS!CA91, BZ231 * ( 1 + CA$6) )</f>
        <v>0</v>
      </c>
      <c r="CB231" s="101">
        <f xml:space="preserve"> IF( InpS!CB91,InpS!CB91, CA231 * ( 1 + CB$6) )</f>
        <v>0</v>
      </c>
      <c r="CC231" s="101">
        <f xml:space="preserve"> IF( InpS!CC91,InpS!CC91, CB231 * ( 1 + CC$6) )</f>
        <v>0</v>
      </c>
      <c r="CD231" s="101">
        <f xml:space="preserve"> IF( InpS!CD91,InpS!CD91, CC231 * ( 1 + CD$6) )</f>
        <v>0</v>
      </c>
      <c r="CE231" s="101">
        <f xml:space="preserve"> IF( InpS!CE91,InpS!CE91, CD231 * ( 1 + CE$6) )</f>
        <v>0</v>
      </c>
      <c r="CF231" s="101">
        <f xml:space="preserve"> IF( InpS!CF91,InpS!CF91, CE231 * ( 1 + CF$6) )</f>
        <v>0</v>
      </c>
      <c r="CG231" s="101">
        <f xml:space="preserve"> IF( InpS!CG91,InpS!CG91, CF231 * ( 1 + CG$6) )</f>
        <v>0</v>
      </c>
      <c r="CH231" s="101">
        <f xml:space="preserve"> IF( InpS!CH91,InpS!CH91, CG231 * ( 1 + CH$6) )</f>
        <v>0</v>
      </c>
      <c r="CI231" s="101">
        <f xml:space="preserve"> IF( InpS!CI91,InpS!CI91, CH231 * ( 1 + CI$6) )</f>
        <v>0</v>
      </c>
      <c r="CJ231" s="101">
        <f xml:space="preserve"> IF( InpS!CJ91,InpS!CJ91, CI231 * ( 1 + CJ$6) )</f>
        <v>0</v>
      </c>
      <c r="CK231" s="101">
        <f xml:space="preserve"> IF( InpS!CK91,InpS!CK91, CJ231 * ( 1 + CK$6) )</f>
        <v>0</v>
      </c>
      <c r="CL231" s="101">
        <f xml:space="preserve"> IF( InpS!CL91,InpS!CL91, CK231 * ( 1 + CL$6) )</f>
        <v>0</v>
      </c>
      <c r="CM231" s="101">
        <f xml:space="preserve"> IF( InpS!CM91,InpS!CM91, CL231 * ( 1 + CM$6) )</f>
        <v>0</v>
      </c>
      <c r="CN231" s="101">
        <f xml:space="preserve"> IF( InpS!CN91,InpS!CN91, CM231 * ( 1 + CN$6) )</f>
        <v>0</v>
      </c>
      <c r="CO231" s="101">
        <f xml:space="preserve"> IF( InpS!CO91,InpS!CO91, CN231 * ( 1 + CO$6) )</f>
        <v>0</v>
      </c>
    </row>
    <row r="232" spans="1:93" s="128" customFormat="1" outlineLevel="1" x14ac:dyDescent="0.2">
      <c r="B232" s="152"/>
      <c r="D232" s="153"/>
      <c r="H232" s="166"/>
    </row>
    <row r="233" spans="1:93" s="86" customFormat="1" outlineLevel="1" x14ac:dyDescent="0.2">
      <c r="B233" s="176"/>
      <c r="D233" s="177"/>
      <c r="E233" s="173" t="str">
        <f xml:space="preserve"> E202</f>
        <v>Standing charges</v>
      </c>
      <c r="G233" s="173"/>
      <c r="H233" s="393" t="str">
        <f xml:space="preserve"> H202</f>
        <v>£</v>
      </c>
      <c r="K233" s="394">
        <f xml:space="preserve"> K202</f>
        <v>95.75</v>
      </c>
      <c r="L233" s="394">
        <f t="shared" ref="L233:BW233" si="267" xml:space="preserve"> L202</f>
        <v>166.84999999999997</v>
      </c>
      <c r="M233" s="394">
        <f t="shared" si="267"/>
        <v>34.495999999999995</v>
      </c>
      <c r="N233" s="394">
        <f t="shared" si="267"/>
        <v>35.14375019474776</v>
      </c>
      <c r="O233" s="394">
        <f t="shared" si="267"/>
        <v>35.754410348887426</v>
      </c>
      <c r="P233" s="394">
        <f t="shared" si="267"/>
        <v>36.388076391822956</v>
      </c>
      <c r="Q233" s="394">
        <f t="shared" si="267"/>
        <v>37.029307875092456</v>
      </c>
      <c r="R233" s="394">
        <f t="shared" si="267"/>
        <v>37.702504564161707</v>
      </c>
      <c r="S233" s="394">
        <f t="shared" si="267"/>
        <v>38.417515419544621</v>
      </c>
      <c r="T233" s="394">
        <f t="shared" si="267"/>
        <v>39.185742988889864</v>
      </c>
      <c r="U233" s="394">
        <f t="shared" si="267"/>
        <v>39.969332655233273</v>
      </c>
      <c r="V233" s="394">
        <f t="shared" si="267"/>
        <v>40.768591611434822</v>
      </c>
      <c r="W233" s="394">
        <f t="shared" si="267"/>
        <v>41.583833193230312</v>
      </c>
      <c r="X233" s="394">
        <f t="shared" si="267"/>
        <v>42.415377002069185</v>
      </c>
      <c r="Y233" s="394">
        <f t="shared" si="267"/>
        <v>43.263549030408775</v>
      </c>
      <c r="Z233" s="394">
        <f t="shared" si="267"/>
        <v>44.128681789514054</v>
      </c>
      <c r="AA233" s="394">
        <f t="shared" si="267"/>
        <v>45.011114439812999</v>
      </c>
      <c r="AB233" s="394">
        <f t="shared" si="267"/>
        <v>45.911192923858501</v>
      </c>
      <c r="AC233" s="394">
        <f t="shared" si="267"/>
        <v>46.829270101949348</v>
      </c>
      <c r="AD233" s="394">
        <f t="shared" si="267"/>
        <v>47.765705890462925</v>
      </c>
      <c r="AE233" s="394">
        <f t="shared" si="267"/>
        <v>48.720867402954248</v>
      </c>
      <c r="AF233" s="394">
        <f t="shared" si="267"/>
        <v>49.695129094076592</v>
      </c>
      <c r="AG233" s="394">
        <f t="shared" si="267"/>
        <v>50.688872906379956</v>
      </c>
      <c r="AH233" s="394">
        <f t="shared" si="267"/>
        <v>51.702488420045071</v>
      </c>
      <c r="AI233" s="394">
        <f t="shared" si="267"/>
        <v>52.736373005611632</v>
      </c>
      <c r="AJ233" s="394">
        <f t="shared" si="267"/>
        <v>53.790931979760579</v>
      </c>
      <c r="AK233" s="394">
        <f t="shared" si="267"/>
        <v>54.866578764211503</v>
      </c>
      <c r="AL233" s="394">
        <f t="shared" si="267"/>
        <v>55.963735047797655</v>
      </c>
      <c r="AM233" s="394">
        <f t="shared" si="267"/>
        <v>57.082830951781581</v>
      </c>
      <c r="AN233" s="394">
        <f t="shared" si="267"/>
        <v>58.224305198476983</v>
      </c>
      <c r="AO233" s="394">
        <f t="shared" si="267"/>
        <v>59.38860528324215</v>
      </c>
      <c r="AP233" s="394">
        <f t="shared" si="267"/>
        <v>60.576187649912832</v>
      </c>
      <c r="AQ233" s="394">
        <f t="shared" si="267"/>
        <v>61.787517869743247</v>
      </c>
      <c r="AR233" s="394">
        <f t="shared" si="267"/>
        <v>63.023070823925202</v>
      </c>
      <c r="AS233" s="394">
        <f t="shared" si="267"/>
        <v>64.283330889757238</v>
      </c>
      <c r="AT233" s="394">
        <f t="shared" si="267"/>
        <v>65.568792130536266</v>
      </c>
      <c r="AU233" s="394">
        <f t="shared" si="267"/>
        <v>66.879958489246718</v>
      </c>
      <c r="AV233" s="394">
        <f t="shared" si="267"/>
        <v>68.217343986122643</v>
      </c>
      <c r="AW233" s="394">
        <f t="shared" si="267"/>
        <v>69.58147292016055</v>
      </c>
      <c r="AX233" s="394">
        <f t="shared" si="267"/>
        <v>70.972880074661845</v>
      </c>
      <c r="AY233" s="394">
        <f t="shared" si="267"/>
        <v>72.392110926885366</v>
      </c>
      <c r="AZ233" s="394">
        <f t="shared" si="267"/>
        <v>73.839721861892386</v>
      </c>
      <c r="BA233" s="394">
        <f t="shared" si="267"/>
        <v>75.316280390667828</v>
      </c>
      <c r="BB233" s="394">
        <f t="shared" si="267"/>
        <v>76.822365372603258</v>
      </c>
      <c r="BC233" s="394">
        <f t="shared" si="267"/>
        <v>78.358567242428634</v>
      </c>
      <c r="BD233" s="394">
        <f t="shared" si="267"/>
        <v>79.925488241682075</v>
      </c>
      <c r="BE233" s="394">
        <f t="shared" si="267"/>
        <v>81.523742654808544</v>
      </c>
      <c r="BF233" s="394">
        <f t="shared" si="267"/>
        <v>83.153957049979169</v>
      </c>
      <c r="BG233" s="394">
        <f t="shared" si="267"/>
        <v>84.816770524726891</v>
      </c>
      <c r="BH233" s="394">
        <f t="shared" si="267"/>
        <v>86.512834956493236</v>
      </c>
      <c r="BI233" s="394">
        <f t="shared" si="267"/>
        <v>88.242815258186113</v>
      </c>
      <c r="BJ233" s="394">
        <f t="shared" si="267"/>
        <v>90.007389638847158</v>
      </c>
      <c r="BK233" s="394">
        <f t="shared" si="267"/>
        <v>91.807249869532072</v>
      </c>
      <c r="BL233" s="394">
        <f t="shared" si="267"/>
        <v>93.643101554507595</v>
      </c>
      <c r="BM233" s="394">
        <f t="shared" si="267"/>
        <v>95.515664407871412</v>
      </c>
      <c r="BN233" s="394">
        <f t="shared" si="267"/>
        <v>97.425672535703796</v>
      </c>
      <c r="BO233" s="394">
        <f t="shared" si="267"/>
        <v>99.37387472386132</v>
      </c>
      <c r="BP233" s="394">
        <f t="shared" si="267"/>
        <v>101.36103473152528</v>
      </c>
      <c r="BQ233" s="394">
        <f t="shared" si="267"/>
        <v>103.38793159062054</v>
      </c>
      <c r="BR233" s="394">
        <f t="shared" si="267"/>
        <v>105.45535991122168</v>
      </c>
      <c r="BS233" s="394">
        <f t="shared" si="267"/>
        <v>107.56413019306589</v>
      </c>
      <c r="BT233" s="394">
        <f t="shared" si="267"/>
        <v>109.71506914329576</v>
      </c>
      <c r="BU233" s="394">
        <f t="shared" si="267"/>
        <v>111.9090200005556</v>
      </c>
      <c r="BV233" s="394">
        <f t="shared" si="267"/>
        <v>114.14684286556839</v>
      </c>
      <c r="BW233" s="394">
        <f t="shared" si="267"/>
        <v>116.42941503832367</v>
      </c>
      <c r="BX233" s="394">
        <f t="shared" ref="BX233:CO233" si="268" xml:space="preserve"> BX202</f>
        <v>118.75763136200811</v>
      </c>
      <c r="BY233" s="394">
        <f t="shared" si="268"/>
        <v>121.13240457381299</v>
      </c>
      <c r="BZ233" s="394">
        <f t="shared" si="268"/>
        <v>123.55466566275744</v>
      </c>
      <c r="CA233" s="394">
        <f t="shared" si="268"/>
        <v>126.02536423466664</v>
      </c>
      <c r="CB233" s="394">
        <f t="shared" si="268"/>
        <v>128.54546888444816</v>
      </c>
      <c r="CC233" s="394">
        <f t="shared" si="268"/>
        <v>131.11596757581347</v>
      </c>
      <c r="CD233" s="394">
        <f t="shared" si="268"/>
        <v>133.73786802859178</v>
      </c>
      <c r="CE233" s="394">
        <f t="shared" si="268"/>
        <v>136.41219811378912</v>
      </c>
      <c r="CF233" s="394">
        <f t="shared" si="268"/>
        <v>139.14000625654805</v>
      </c>
      <c r="CG233" s="394">
        <f t="shared" si="268"/>
        <v>141.92236184716424</v>
      </c>
      <c r="CH233" s="394">
        <f t="shared" si="268"/>
        <v>144.76035566032269</v>
      </c>
      <c r="CI233" s="394">
        <f t="shared" si="268"/>
        <v>147.65510028271717</v>
      </c>
      <c r="CJ233" s="394">
        <f t="shared" si="268"/>
        <v>150.60773054922095</v>
      </c>
      <c r="CK233" s="394">
        <f t="shared" si="268"/>
        <v>153.6194039877789</v>
      </c>
      <c r="CL233" s="394">
        <f t="shared" si="268"/>
        <v>156.69130127319681</v>
      </c>
      <c r="CM233" s="394">
        <f t="shared" si="268"/>
        <v>159.82462669000432</v>
      </c>
      <c r="CN233" s="394">
        <f t="shared" si="268"/>
        <v>163.02060860457422</v>
      </c>
      <c r="CO233" s="394">
        <f t="shared" si="268"/>
        <v>166.28049994668237</v>
      </c>
    </row>
    <row r="234" spans="1:93" s="86" customFormat="1" outlineLevel="1" x14ac:dyDescent="0.2">
      <c r="B234" s="176"/>
      <c r="D234" s="177"/>
      <c r="E234" s="243" t="str">
        <f xml:space="preserve"> E169</f>
        <v>Highway drainage</v>
      </c>
      <c r="F234" s="243">
        <f t="shared" ref="F234:H234" si="269" xml:space="preserve"> F169</f>
        <v>0</v>
      </c>
      <c r="G234" s="156"/>
      <c r="H234" s="392" t="str">
        <f t="shared" si="269"/>
        <v>£</v>
      </c>
      <c r="K234" s="178">
        <f xml:space="preserve"> K169 * $G$231</f>
        <v>125</v>
      </c>
      <c r="L234" s="83">
        <f t="shared" ref="L234:BW234" si="270" xml:space="preserve"> L169 * $G$231</f>
        <v>783.33333333333326</v>
      </c>
      <c r="M234" s="83">
        <f t="shared" si="270"/>
        <v>1175.9999999999998</v>
      </c>
      <c r="N234" s="83">
        <f t="shared" si="270"/>
        <v>1325.7439999999997</v>
      </c>
      <c r="O234" s="83">
        <f t="shared" si="270"/>
        <v>1432.3679999999997</v>
      </c>
      <c r="P234" s="83">
        <f t="shared" si="270"/>
        <v>1428.4479999999999</v>
      </c>
      <c r="Q234" s="83">
        <f t="shared" si="270"/>
        <v>1534.2879999999998</v>
      </c>
      <c r="R234" s="83">
        <f t="shared" si="270"/>
        <v>1666.7839999999999</v>
      </c>
      <c r="S234" s="83">
        <f t="shared" si="270"/>
        <v>1801.6320000000003</v>
      </c>
      <c r="T234" s="83">
        <f t="shared" si="270"/>
        <v>1837.6588840163074</v>
      </c>
      <c r="U234" s="83">
        <f t="shared" si="270"/>
        <v>1874.4061906116574</v>
      </c>
      <c r="V234" s="83">
        <f t="shared" si="270"/>
        <v>1911.8883259359723</v>
      </c>
      <c r="W234" s="83">
        <f t="shared" si="270"/>
        <v>1950.1199842161466</v>
      </c>
      <c r="X234" s="83">
        <f t="shared" si="270"/>
        <v>1989.1161535166689</v>
      </c>
      <c r="Y234" s="83">
        <f t="shared" si="270"/>
        <v>2028.8921216154313</v>
      </c>
      <c r="Z234" s="83">
        <f t="shared" si="270"/>
        <v>2069.4634819970397</v>
      </c>
      <c r="AA234" s="83">
        <f t="shared" si="270"/>
        <v>2110.8461399659768</v>
      </c>
      <c r="AB234" s="83">
        <f t="shared" si="270"/>
        <v>2153.0563188819956</v>
      </c>
      <c r="AC234" s="83">
        <f t="shared" si="270"/>
        <v>2196.1105665202144</v>
      </c>
      <c r="AD234" s="83">
        <f t="shared" si="270"/>
        <v>2240.0257615583864</v>
      </c>
      <c r="AE234" s="83">
        <f t="shared" si="270"/>
        <v>2284.819120193893</v>
      </c>
      <c r="AF234" s="83">
        <f t="shared" si="270"/>
        <v>2330.508202893061</v>
      </c>
      <c r="AG234" s="83">
        <f t="shared" si="270"/>
        <v>2377.11092127544</v>
      </c>
      <c r="AH234" s="83">
        <f t="shared" si="270"/>
        <v>2424.6455451357451</v>
      </c>
      <c r="AI234" s="83">
        <f t="shared" si="270"/>
        <v>2473.1307096062146</v>
      </c>
      <c r="AJ234" s="83">
        <f t="shared" si="270"/>
        <v>2522.5854224621994</v>
      </c>
      <c r="AK234" s="83">
        <f t="shared" si="270"/>
        <v>2573.0290715738224</v>
      </c>
      <c r="AL234" s="83">
        <f t="shared" si="270"/>
        <v>2624.4814325066764</v>
      </c>
      <c r="AM234" s="83">
        <f t="shared" si="270"/>
        <v>2676.9626762744765</v>
      </c>
      <c r="AN234" s="83">
        <f t="shared" si="270"/>
        <v>2730.4933772467757</v>
      </c>
      <c r="AO234" s="83">
        <f t="shared" si="270"/>
        <v>2785.0945212147813</v>
      </c>
      <c r="AP234" s="83">
        <f t="shared" si="270"/>
        <v>2840.7875136184798</v>
      </c>
      <c r="AQ234" s="83">
        <f t="shared" si="270"/>
        <v>2897.5941879382676</v>
      </c>
      <c r="AR234" s="83">
        <f t="shared" si="270"/>
        <v>2955.5368142543944</v>
      </c>
      <c r="AS234" s="83">
        <f t="shared" si="270"/>
        <v>3014.6381079775697</v>
      </c>
      <c r="AT234" s="83">
        <f t="shared" si="270"/>
        <v>3074.9212387541374</v>
      </c>
      <c r="AU234" s="83">
        <f t="shared" si="270"/>
        <v>3136.4098395493475</v>
      </c>
      <c r="AV234" s="83">
        <f t="shared" si="270"/>
        <v>3199.1280159122502</v>
      </c>
      <c r="AW234" s="83">
        <f t="shared" si="270"/>
        <v>3263.1003554258646</v>
      </c>
      <c r="AX234" s="83">
        <f t="shared" si="270"/>
        <v>3328.3519373463114</v>
      </c>
      <c r="AY234" s="83">
        <f t="shared" si="270"/>
        <v>3394.9083424347145</v>
      </c>
      <c r="AZ234" s="83">
        <f t="shared" si="270"/>
        <v>3462.7956629856881</v>
      </c>
      <c r="BA234" s="83">
        <f t="shared" si="270"/>
        <v>3532.0405130563768</v>
      </c>
      <c r="BB234" s="83">
        <f t="shared" si="270"/>
        <v>3602.6700389000466</v>
      </c>
      <c r="BC234" s="83">
        <f t="shared" si="270"/>
        <v>3674.7119296082938</v>
      </c>
      <c r="BD234" s="83">
        <f t="shared" si="270"/>
        <v>3748.194427966082</v>
      </c>
      <c r="BE234" s="83">
        <f t="shared" si="270"/>
        <v>3823.1463415238477</v>
      </c>
      <c r="BF234" s="83">
        <f t="shared" si="270"/>
        <v>3899.597053890996</v>
      </c>
      <c r="BG234" s="83">
        <f t="shared" si="270"/>
        <v>3977.5765362552452</v>
      </c>
      <c r="BH234" s="83">
        <f t="shared" si="270"/>
        <v>4057.1153591323109</v>
      </c>
      <c r="BI234" s="83">
        <f t="shared" si="270"/>
        <v>4138.2447043505572</v>
      </c>
      <c r="BJ234" s="83">
        <f t="shared" si="270"/>
        <v>4220.9963772752926</v>
      </c>
      <c r="BK234" s="83">
        <f t="shared" si="270"/>
        <v>4305.4028192775158</v>
      </c>
      <c r="BL234" s="83">
        <f t="shared" si="270"/>
        <v>4391.4971204520043</v>
      </c>
      <c r="BM234" s="83">
        <f t="shared" si="270"/>
        <v>4479.3130325897064</v>
      </c>
      <c r="BN234" s="83">
        <f t="shared" si="270"/>
        <v>4568.8849824095605</v>
      </c>
      <c r="BO234" s="83">
        <f t="shared" si="270"/>
        <v>4660.2480850548964</v>
      </c>
      <c r="BP234" s="83">
        <f t="shared" si="270"/>
        <v>4753.4381578597158</v>
      </c>
      <c r="BQ234" s="83">
        <f t="shared" si="270"/>
        <v>4848.4917343902716</v>
      </c>
      <c r="BR234" s="83">
        <f t="shared" si="270"/>
        <v>4945.4460787674288</v>
      </c>
      <c r="BS234" s="83">
        <f t="shared" si="270"/>
        <v>5044.3392002754044</v>
      </c>
      <c r="BT234" s="83">
        <f t="shared" si="270"/>
        <v>5145.2098682626702</v>
      </c>
      <c r="BU234" s="83">
        <f t="shared" si="270"/>
        <v>5248.0976273408087</v>
      </c>
      <c r="BV234" s="83">
        <f t="shared" si="270"/>
        <v>5353.0428128872854</v>
      </c>
      <c r="BW234" s="83">
        <f t="shared" si="270"/>
        <v>5460.0865668582492</v>
      </c>
      <c r="BX234" s="83">
        <f t="shared" ref="BX234:CO234" si="271" xml:space="preserve"> BX169 * $G$231</f>
        <v>5569.2708539175392</v>
      </c>
      <c r="BY234" s="83">
        <f t="shared" si="271"/>
        <v>5680.6384778881875</v>
      </c>
      <c r="BZ234" s="83">
        <f t="shared" si="271"/>
        <v>5794.2330985329418</v>
      </c>
      <c r="CA234" s="83">
        <f t="shared" si="271"/>
        <v>5910.099248670318</v>
      </c>
      <c r="CB234" s="83">
        <f t="shared" si="271"/>
        <v>6028.2823516329154</v>
      </c>
      <c r="CC234" s="83">
        <f t="shared" si="271"/>
        <v>6148.8287390748737</v>
      </c>
      <c r="CD234" s="83">
        <f t="shared" si="271"/>
        <v>6271.7856691353936</v>
      </c>
      <c r="CE234" s="83">
        <f t="shared" si="271"/>
        <v>6397.2013449654623</v>
      </c>
      <c r="CF234" s="83">
        <f t="shared" si="271"/>
        <v>6525.1249336251003</v>
      </c>
      <c r="CG234" s="83">
        <f t="shared" si="271"/>
        <v>6655.6065853584341</v>
      </c>
      <c r="CH234" s="83">
        <f t="shared" si="271"/>
        <v>6788.6974532542536</v>
      </c>
      <c r="CI234" s="83">
        <f t="shared" si="271"/>
        <v>6924.4497132996967</v>
      </c>
      <c r="CJ234" s="83">
        <f t="shared" si="271"/>
        <v>7062.9165848349503</v>
      </c>
      <c r="CK234" s="83">
        <f t="shared" si="271"/>
        <v>7204.152351416973</v>
      </c>
      <c r="CL234" s="83">
        <f t="shared" si="271"/>
        <v>7348.212382100437</v>
      </c>
      <c r="CM234" s="83">
        <f t="shared" si="271"/>
        <v>7495.1531531442033</v>
      </c>
      <c r="CN234" s="83">
        <f t="shared" si="271"/>
        <v>7645.0322701518871</v>
      </c>
      <c r="CO234" s="83">
        <f t="shared" si="271"/>
        <v>7797.9084906551288</v>
      </c>
    </row>
    <row r="235" spans="1:93" s="86" customFormat="1" outlineLevel="1" x14ac:dyDescent="0.2">
      <c r="B235" s="176"/>
      <c r="D235" s="177"/>
      <c r="E235" s="243" t="str">
        <f xml:space="preserve"> E190</f>
        <v>Waste: Non-household fixed</v>
      </c>
      <c r="F235" s="86">
        <f xml:space="preserve"> InpS!F90</f>
        <v>0</v>
      </c>
      <c r="G235" s="66">
        <f xml:space="preserve"> InpS!K90</f>
        <v>0</v>
      </c>
      <c r="H235" s="156" t="str">
        <f xml:space="preserve"> InpS!H90</f>
        <v>£</v>
      </c>
      <c r="K235" s="83">
        <f xml:space="preserve"> K190 * $G$229</f>
        <v>0</v>
      </c>
      <c r="L235" s="83">
        <f t="shared" ref="L235:BW235" si="272" xml:space="preserve"> L190 * $G$229</f>
        <v>0</v>
      </c>
      <c r="M235" s="83">
        <f t="shared" si="272"/>
        <v>0</v>
      </c>
      <c r="N235" s="83">
        <f t="shared" si="272"/>
        <v>0</v>
      </c>
      <c r="O235" s="83">
        <f t="shared" si="272"/>
        <v>0</v>
      </c>
      <c r="P235" s="83">
        <f t="shared" si="272"/>
        <v>0</v>
      </c>
      <c r="Q235" s="83">
        <f t="shared" si="272"/>
        <v>0</v>
      </c>
      <c r="R235" s="83">
        <f t="shared" si="272"/>
        <v>0</v>
      </c>
      <c r="S235" s="83">
        <f t="shared" si="272"/>
        <v>0</v>
      </c>
      <c r="T235" s="83">
        <f t="shared" si="272"/>
        <v>0</v>
      </c>
      <c r="U235" s="83">
        <f t="shared" si="272"/>
        <v>0</v>
      </c>
      <c r="V235" s="83">
        <f t="shared" si="272"/>
        <v>0</v>
      </c>
      <c r="W235" s="83">
        <f t="shared" si="272"/>
        <v>0</v>
      </c>
      <c r="X235" s="83">
        <f t="shared" si="272"/>
        <v>0</v>
      </c>
      <c r="Y235" s="83">
        <f t="shared" si="272"/>
        <v>0</v>
      </c>
      <c r="Z235" s="83">
        <f t="shared" si="272"/>
        <v>0</v>
      </c>
      <c r="AA235" s="83">
        <f t="shared" si="272"/>
        <v>0</v>
      </c>
      <c r="AB235" s="83">
        <f t="shared" si="272"/>
        <v>0</v>
      </c>
      <c r="AC235" s="83">
        <f t="shared" si="272"/>
        <v>0</v>
      </c>
      <c r="AD235" s="83">
        <f t="shared" si="272"/>
        <v>0</v>
      </c>
      <c r="AE235" s="83">
        <f t="shared" si="272"/>
        <v>0</v>
      </c>
      <c r="AF235" s="83">
        <f t="shared" si="272"/>
        <v>0</v>
      </c>
      <c r="AG235" s="83">
        <f t="shared" si="272"/>
        <v>0</v>
      </c>
      <c r="AH235" s="83">
        <f t="shared" si="272"/>
        <v>0</v>
      </c>
      <c r="AI235" s="83">
        <f t="shared" si="272"/>
        <v>0</v>
      </c>
      <c r="AJ235" s="83">
        <f t="shared" si="272"/>
        <v>0</v>
      </c>
      <c r="AK235" s="83">
        <f t="shared" si="272"/>
        <v>0</v>
      </c>
      <c r="AL235" s="83">
        <f t="shared" si="272"/>
        <v>0</v>
      </c>
      <c r="AM235" s="83">
        <f t="shared" si="272"/>
        <v>0</v>
      </c>
      <c r="AN235" s="83">
        <f t="shared" si="272"/>
        <v>0</v>
      </c>
      <c r="AO235" s="83">
        <f t="shared" si="272"/>
        <v>0</v>
      </c>
      <c r="AP235" s="83">
        <f t="shared" si="272"/>
        <v>0</v>
      </c>
      <c r="AQ235" s="83">
        <f t="shared" si="272"/>
        <v>0</v>
      </c>
      <c r="AR235" s="83">
        <f t="shared" si="272"/>
        <v>0</v>
      </c>
      <c r="AS235" s="83">
        <f t="shared" si="272"/>
        <v>0</v>
      </c>
      <c r="AT235" s="83">
        <f t="shared" si="272"/>
        <v>0</v>
      </c>
      <c r="AU235" s="83">
        <f t="shared" si="272"/>
        <v>0</v>
      </c>
      <c r="AV235" s="83">
        <f t="shared" si="272"/>
        <v>0</v>
      </c>
      <c r="AW235" s="83">
        <f t="shared" si="272"/>
        <v>0</v>
      </c>
      <c r="AX235" s="83">
        <f t="shared" si="272"/>
        <v>0</v>
      </c>
      <c r="AY235" s="83">
        <f t="shared" si="272"/>
        <v>0</v>
      </c>
      <c r="AZ235" s="83">
        <f t="shared" si="272"/>
        <v>0</v>
      </c>
      <c r="BA235" s="83">
        <f t="shared" si="272"/>
        <v>0</v>
      </c>
      <c r="BB235" s="83">
        <f t="shared" si="272"/>
        <v>0</v>
      </c>
      <c r="BC235" s="83">
        <f t="shared" si="272"/>
        <v>0</v>
      </c>
      <c r="BD235" s="83">
        <f t="shared" si="272"/>
        <v>0</v>
      </c>
      <c r="BE235" s="83">
        <f t="shared" si="272"/>
        <v>0</v>
      </c>
      <c r="BF235" s="83">
        <f t="shared" si="272"/>
        <v>0</v>
      </c>
      <c r="BG235" s="83">
        <f t="shared" si="272"/>
        <v>0</v>
      </c>
      <c r="BH235" s="83">
        <f t="shared" si="272"/>
        <v>0</v>
      </c>
      <c r="BI235" s="83">
        <f t="shared" si="272"/>
        <v>0</v>
      </c>
      <c r="BJ235" s="83">
        <f t="shared" si="272"/>
        <v>0</v>
      </c>
      <c r="BK235" s="83">
        <f t="shared" si="272"/>
        <v>0</v>
      </c>
      <c r="BL235" s="83">
        <f t="shared" si="272"/>
        <v>0</v>
      </c>
      <c r="BM235" s="83">
        <f t="shared" si="272"/>
        <v>0</v>
      </c>
      <c r="BN235" s="83">
        <f t="shared" si="272"/>
        <v>0</v>
      </c>
      <c r="BO235" s="83">
        <f t="shared" si="272"/>
        <v>0</v>
      </c>
      <c r="BP235" s="83">
        <f t="shared" si="272"/>
        <v>0</v>
      </c>
      <c r="BQ235" s="83">
        <f t="shared" si="272"/>
        <v>0</v>
      </c>
      <c r="BR235" s="83">
        <f t="shared" si="272"/>
        <v>0</v>
      </c>
      <c r="BS235" s="83">
        <f t="shared" si="272"/>
        <v>0</v>
      </c>
      <c r="BT235" s="83">
        <f t="shared" si="272"/>
        <v>0</v>
      </c>
      <c r="BU235" s="83">
        <f t="shared" si="272"/>
        <v>0</v>
      </c>
      <c r="BV235" s="83">
        <f t="shared" si="272"/>
        <v>0</v>
      </c>
      <c r="BW235" s="83">
        <f t="shared" si="272"/>
        <v>0</v>
      </c>
      <c r="BX235" s="83">
        <f t="shared" ref="BX235:CO235" si="273" xml:space="preserve"> BX190 * $G$229</f>
        <v>0</v>
      </c>
      <c r="BY235" s="83">
        <f t="shared" si="273"/>
        <v>0</v>
      </c>
      <c r="BZ235" s="83">
        <f t="shared" si="273"/>
        <v>0</v>
      </c>
      <c r="CA235" s="83">
        <f t="shared" si="273"/>
        <v>0</v>
      </c>
      <c r="CB235" s="83">
        <f t="shared" si="273"/>
        <v>0</v>
      </c>
      <c r="CC235" s="83">
        <f t="shared" si="273"/>
        <v>0</v>
      </c>
      <c r="CD235" s="83">
        <f t="shared" si="273"/>
        <v>0</v>
      </c>
      <c r="CE235" s="83">
        <f t="shared" si="273"/>
        <v>0</v>
      </c>
      <c r="CF235" s="83">
        <f t="shared" si="273"/>
        <v>0</v>
      </c>
      <c r="CG235" s="83">
        <f t="shared" si="273"/>
        <v>0</v>
      </c>
      <c r="CH235" s="83">
        <f t="shared" si="273"/>
        <v>0</v>
      </c>
      <c r="CI235" s="83">
        <f t="shared" si="273"/>
        <v>0</v>
      </c>
      <c r="CJ235" s="83">
        <f t="shared" si="273"/>
        <v>0</v>
      </c>
      <c r="CK235" s="83">
        <f t="shared" si="273"/>
        <v>0</v>
      </c>
      <c r="CL235" s="83">
        <f t="shared" si="273"/>
        <v>0</v>
      </c>
      <c r="CM235" s="83">
        <f t="shared" si="273"/>
        <v>0</v>
      </c>
      <c r="CN235" s="83">
        <f t="shared" si="273"/>
        <v>0</v>
      </c>
      <c r="CO235" s="83">
        <f t="shared" si="273"/>
        <v>0</v>
      </c>
    </row>
    <row r="236" spans="1:93" s="20" customFormat="1" outlineLevel="1" x14ac:dyDescent="0.2">
      <c r="A236" s="87"/>
      <c r="B236" s="34"/>
      <c r="D236" s="88"/>
      <c r="E236" s="20" t="s">
        <v>212</v>
      </c>
      <c r="G236" s="173"/>
      <c r="H236" s="174" t="s">
        <v>8</v>
      </c>
      <c r="I236" s="89">
        <f xml:space="preserve"> SUM( K236:CO236 )</f>
        <v>1980558.5322603048</v>
      </c>
      <c r="K236" s="95">
        <f t="shared" ref="K236:AP236" si="274" xml:space="preserve"> SUMPRODUCT( K223:K224, K226:K227 )</f>
        <v>2243.7447157270358</v>
      </c>
      <c r="L236" s="95">
        <f t="shared" si="274"/>
        <v>7194.0480138125422</v>
      </c>
      <c r="M236" s="95">
        <f t="shared" si="274"/>
        <v>8034.9105306785113</v>
      </c>
      <c r="N236" s="95">
        <f t="shared" si="274"/>
        <v>8823.358237130913</v>
      </c>
      <c r="O236" s="95">
        <f t="shared" si="274"/>
        <v>9679.9659723641416</v>
      </c>
      <c r="P236" s="95">
        <f t="shared" si="274"/>
        <v>9510.4318744437041</v>
      </c>
      <c r="Q236" s="95">
        <f t="shared" si="274"/>
        <v>9983.115927120185</v>
      </c>
      <c r="R236" s="95">
        <f t="shared" si="274"/>
        <v>10632.114260760249</v>
      </c>
      <c r="S236" s="95">
        <f t="shared" si="274"/>
        <v>11204.336124004718</v>
      </c>
      <c r="T236" s="95">
        <f t="shared" si="274"/>
        <v>11428.387050064668</v>
      </c>
      <c r="U236" s="95">
        <f t="shared" si="274"/>
        <v>11656.918278831783</v>
      </c>
      <c r="V236" s="95">
        <f t="shared" si="274"/>
        <v>11922.594797668253</v>
      </c>
      <c r="W236" s="95">
        <f t="shared" si="274"/>
        <v>12127.781802996658</v>
      </c>
      <c r="X236" s="95">
        <f t="shared" si="274"/>
        <v>12370.298692345676</v>
      </c>
      <c r="Y236" s="95">
        <f t="shared" si="274"/>
        <v>12617.665144671246</v>
      </c>
      <c r="Z236" s="95">
        <f t="shared" si="274"/>
        <v>12905.238349809681</v>
      </c>
      <c r="AA236" s="95">
        <f t="shared" si="274"/>
        <v>13127.336580520721</v>
      </c>
      <c r="AB236" s="95">
        <f t="shared" si="274"/>
        <v>13389.841371970611</v>
      </c>
      <c r="AC236" s="95">
        <f t="shared" si="274"/>
        <v>13657.595420580283</v>
      </c>
      <c r="AD236" s="95">
        <f t="shared" si="274"/>
        <v>13968.870006214624</v>
      </c>
      <c r="AE236" s="95">
        <f t="shared" si="274"/>
        <v>14209.273261801027</v>
      </c>
      <c r="AF236" s="95">
        <f t="shared" si="274"/>
        <v>14493.413330227277</v>
      </c>
      <c r="AG236" s="95">
        <f t="shared" si="274"/>
        <v>14783.2352922309</v>
      </c>
      <c r="AH236" s="95">
        <f t="shared" si="274"/>
        <v>15120.164692921006</v>
      </c>
      <c r="AI236" s="95">
        <f t="shared" si="274"/>
        <v>15380.381647876107</v>
      </c>
      <c r="AJ236" s="95">
        <f t="shared" si="274"/>
        <v>15687.940142482432</v>
      </c>
      <c r="AK236" s="95">
        <f t="shared" si="274"/>
        <v>16001.648824370843</v>
      </c>
      <c r="AL236" s="95">
        <f t="shared" si="274"/>
        <v>16366.347474015027</v>
      </c>
      <c r="AM236" s="95">
        <f t="shared" si="274"/>
        <v>16648.01114566929</v>
      </c>
      <c r="AN236" s="95">
        <f t="shared" si="274"/>
        <v>16980.918180317451</v>
      </c>
      <c r="AO236" s="95">
        <f t="shared" si="274"/>
        <v>17320.482292063192</v>
      </c>
      <c r="AP236" s="95">
        <f t="shared" si="274"/>
        <v>17715.238893237998</v>
      </c>
      <c r="AQ236" s="95">
        <f t="shared" ref="AQ236:BV236" si="275" xml:space="preserve"> SUMPRODUCT( AQ223:AQ224, AQ226:AQ227 )</f>
        <v>18020.116889921384</v>
      </c>
      <c r="AR236" s="95">
        <f t="shared" si="275"/>
        <v>18380.461655752308</v>
      </c>
      <c r="AS236" s="95">
        <f t="shared" si="275"/>
        <v>18748.012165644439</v>
      </c>
      <c r="AT236" s="95">
        <f t="shared" si="275"/>
        <v>19175.304052584848</v>
      </c>
      <c r="AU236" s="95">
        <f t="shared" si="275"/>
        <v>19505.309666428322</v>
      </c>
      <c r="AV236" s="95">
        <f t="shared" si="275"/>
        <v>19895.353542788522</v>
      </c>
      <c r="AW236" s="95">
        <f t="shared" si="275"/>
        <v>20293.197050535651</v>
      </c>
      <c r="AX236" s="95">
        <f t="shared" si="275"/>
        <v>20755.705735891988</v>
      </c>
      <c r="AY236" s="95">
        <f t="shared" si="275"/>
        <v>21112.909949882243</v>
      </c>
      <c r="AZ236" s="95">
        <f t="shared" si="275"/>
        <v>21535.100695834335</v>
      </c>
      <c r="BA236" s="95">
        <f t="shared" si="275"/>
        <v>21965.733907860049</v>
      </c>
      <c r="BB236" s="95">
        <f t="shared" si="275"/>
        <v>22466.361910796801</v>
      </c>
      <c r="BC236" s="95">
        <f t="shared" si="275"/>
        <v>22853.006395435517</v>
      </c>
      <c r="BD236" s="95">
        <f t="shared" si="275"/>
        <v>23309.993510913198</v>
      </c>
      <c r="BE236" s="95">
        <f t="shared" si="275"/>
        <v>23776.118908685083</v>
      </c>
      <c r="BF236" s="95">
        <f t="shared" si="275"/>
        <v>24318.007969927981</v>
      </c>
      <c r="BG236" s="95">
        <f t="shared" si="275"/>
        <v>24736.519151057593</v>
      </c>
      <c r="BH236" s="95">
        <f t="shared" si="275"/>
        <v>25231.170504065489</v>
      </c>
      <c r="BI236" s="95">
        <f t="shared" si="275"/>
        <v>25735.713303785767</v>
      </c>
      <c r="BJ236" s="95">
        <f t="shared" si="275"/>
        <v>26322.264101927623</v>
      </c>
      <c r="BK236" s="95">
        <f t="shared" si="275"/>
        <v>26775.268388007546</v>
      </c>
      <c r="BL236" s="95">
        <f t="shared" si="275"/>
        <v>27310.688212211524</v>
      </c>
      <c r="BM236" s="95">
        <f t="shared" si="275"/>
        <v>27856.814722301755</v>
      </c>
      <c r="BN236" s="95">
        <f t="shared" si="275"/>
        <v>28491.70821509849</v>
      </c>
      <c r="BO236" s="95">
        <f t="shared" si="275"/>
        <v>28982.048479492132</v>
      </c>
      <c r="BP236" s="95">
        <f t="shared" si="275"/>
        <v>29561.596855145799</v>
      </c>
      <c r="BQ236" s="95">
        <f t="shared" si="275"/>
        <v>30152.73434672963</v>
      </c>
      <c r="BR236" s="95">
        <f t="shared" si="275"/>
        <v>30839.954871316069</v>
      </c>
      <c r="BS236" s="95">
        <f t="shared" si="275"/>
        <v>31370.708293024745</v>
      </c>
      <c r="BT236" s="95">
        <f t="shared" si="275"/>
        <v>31998.022233486623</v>
      </c>
      <c r="BU236" s="95">
        <f t="shared" si="275"/>
        <v>32637.880448569987</v>
      </c>
      <c r="BV236" s="95">
        <f t="shared" si="275"/>
        <v>33381.740725563024</v>
      </c>
      <c r="BW236" s="95">
        <f t="shared" ref="BW236:CO236" si="276" xml:space="preserve"> SUMPRODUCT( BW223:BW224, BW226:BW227 )</f>
        <v>33956.238100368304</v>
      </c>
      <c r="BX236" s="95">
        <f t="shared" si="276"/>
        <v>34635.254376540193</v>
      </c>
      <c r="BY236" s="95">
        <f t="shared" si="276"/>
        <v>35327.84880886539</v>
      </c>
      <c r="BZ236" s="95">
        <f t="shared" si="276"/>
        <v>36133.017007270319</v>
      </c>
      <c r="CA236" s="95">
        <f t="shared" si="276"/>
        <v>36754.863650473555</v>
      </c>
      <c r="CB236" s="95">
        <f t="shared" si="276"/>
        <v>37489.843496397021</v>
      </c>
      <c r="CC236" s="95">
        <f t="shared" si="276"/>
        <v>38239.520591072403</v>
      </c>
      <c r="CD236" s="95">
        <f t="shared" si="276"/>
        <v>39111.049623840918</v>
      </c>
      <c r="CE236" s="95">
        <f t="shared" si="276"/>
        <v>39784.147995777195</v>
      </c>
      <c r="CF236" s="95">
        <f t="shared" si="276"/>
        <v>40579.703850430917</v>
      </c>
      <c r="CG236" s="95">
        <f t="shared" si="276"/>
        <v>41391.16828047856</v>
      </c>
      <c r="CH236" s="95">
        <f t="shared" si="276"/>
        <v>42334.527514565438</v>
      </c>
      <c r="CI236" s="95">
        <f t="shared" si="276"/>
        <v>43063.101710880954</v>
      </c>
      <c r="CJ236" s="95">
        <f t="shared" si="276"/>
        <v>43924.226163999214</v>
      </c>
      <c r="CK236" s="95">
        <f t="shared" si="276"/>
        <v>44802.570354997406</v>
      </c>
      <c r="CL236" s="95">
        <f t="shared" si="276"/>
        <v>45698.478623618284</v>
      </c>
      <c r="CM236" s="95">
        <f t="shared" si="276"/>
        <v>46612.302195299286</v>
      </c>
      <c r="CN236" s="95">
        <f t="shared" si="276"/>
        <v>47544.39931886454</v>
      </c>
      <c r="CO236" s="95">
        <f t="shared" si="276"/>
        <v>48495.135406970097</v>
      </c>
    </row>
    <row r="237" spans="1:93" outlineLevel="1" x14ac:dyDescent="0.2">
      <c r="B237" s="61"/>
      <c r="D237" s="39"/>
      <c r="E237" s="20" t="str">
        <f xml:space="preserve"> E204</f>
        <v>Surface water</v>
      </c>
      <c r="H237" s="80" t="str">
        <f xml:space="preserve"> INDEX( InpS!H$101:H$123, $G$279, 1 )</f>
        <v>£</v>
      </c>
      <c r="I237" s="55">
        <f xml:space="preserve"> SUM( K237:CO237 )</f>
        <v>340477.11217140302</v>
      </c>
      <c r="K237" s="142">
        <f t="shared" ref="K237:AP237" si="277" xml:space="preserve"> K204</f>
        <v>911.42499999999995</v>
      </c>
      <c r="L237" s="142">
        <f t="shared" si="277"/>
        <v>2679.8029166666665</v>
      </c>
      <c r="M237" s="142">
        <f t="shared" si="277"/>
        <v>2554.0759999999996</v>
      </c>
      <c r="N237" s="142">
        <f t="shared" si="277"/>
        <v>2427.8519999999999</v>
      </c>
      <c r="O237" s="142">
        <f t="shared" si="277"/>
        <v>2308.4879999999998</v>
      </c>
      <c r="P237" s="142">
        <f t="shared" si="277"/>
        <v>2194.4356000000002</v>
      </c>
      <c r="Q237" s="142">
        <f t="shared" si="277"/>
        <v>2087.2431999999994</v>
      </c>
      <c r="R237" s="142">
        <f t="shared" si="277"/>
        <v>1986.6755999999996</v>
      </c>
      <c r="S237" s="142">
        <f t="shared" si="277"/>
        <v>1893.3796000000002</v>
      </c>
      <c r="T237" s="142">
        <f t="shared" si="277"/>
        <v>1931.2411428944661</v>
      </c>
      <c r="U237" s="142">
        <f t="shared" si="277"/>
        <v>1969.859795684037</v>
      </c>
      <c r="V237" s="142">
        <f t="shared" si="277"/>
        <v>2009.2506981477459</v>
      </c>
      <c r="W237" s="142">
        <f t="shared" si="277"/>
        <v>2049.4292928118357</v>
      </c>
      <c r="X237" s="142">
        <f t="shared" si="277"/>
        <v>2090.4113310037392</v>
      </c>
      <c r="Y237" s="142">
        <f t="shared" si="277"/>
        <v>2132.2128790271131</v>
      </c>
      <c r="Z237" s="142">
        <f t="shared" si="277"/>
        <v>2174.8503244603567</v>
      </c>
      <c r="AA237" s="142">
        <f t="shared" si="277"/>
        <v>2218.3403825810851</v>
      </c>
      <c r="AB237" s="142">
        <f t="shared" si="277"/>
        <v>2262.700102919056</v>
      </c>
      <c r="AC237" s="142">
        <f t="shared" si="277"/>
        <v>2307.9468759401561</v>
      </c>
      <c r="AD237" s="142">
        <f t="shared" si="277"/>
        <v>2354.0984398640303</v>
      </c>
      <c r="AE237" s="142">
        <f t="shared" si="277"/>
        <v>2401.17288761804</v>
      </c>
      <c r="AF237" s="142">
        <f t="shared" si="277"/>
        <v>2449.1886739302927</v>
      </c>
      <c r="AG237" s="142">
        <f t="shared" si="277"/>
        <v>2498.1646225644986</v>
      </c>
      <c r="AH237" s="142">
        <f t="shared" si="277"/>
        <v>2548.1199336994996</v>
      </c>
      <c r="AI237" s="142">
        <f t="shared" si="277"/>
        <v>2599.0741914563737</v>
      </c>
      <c r="AJ237" s="142">
        <f t="shared" si="277"/>
        <v>2651.0473715760531</v>
      </c>
      <c r="AK237" s="142">
        <f t="shared" si="277"/>
        <v>2704.0598492504646</v>
      </c>
      <c r="AL237" s="142">
        <f t="shared" si="277"/>
        <v>2758.132407110284</v>
      </c>
      <c r="AM237" s="142">
        <f t="shared" si="277"/>
        <v>2813.2862433723958</v>
      </c>
      <c r="AN237" s="142">
        <f t="shared" si="277"/>
        <v>2869.542980150301</v>
      </c>
      <c r="AO237" s="142">
        <f t="shared" si="277"/>
        <v>2926.9246719306893</v>
      </c>
      <c r="AP237" s="142">
        <f t="shared" si="277"/>
        <v>2985.4538142195238</v>
      </c>
      <c r="AQ237" s="142">
        <f t="shared" ref="AQ237:BV237" si="278" xml:space="preserve"> AQ204</f>
        <v>3045.1533523610142</v>
      </c>
      <c r="AR237" s="142">
        <f t="shared" si="278"/>
        <v>3106.046690532949</v>
      </c>
      <c r="AS237" s="142">
        <f t="shared" si="278"/>
        <v>3168.1577009219</v>
      </c>
      <c r="AT237" s="142">
        <f t="shared" si="278"/>
        <v>3231.5107330819001</v>
      </c>
      <c r="AU237" s="142">
        <f t="shared" si="278"/>
        <v>3296.1306234802696</v>
      </c>
      <c r="AV237" s="142">
        <f t="shared" si="278"/>
        <v>3362.0427052343252</v>
      </c>
      <c r="AW237" s="142">
        <f t="shared" si="278"/>
        <v>3429.2728180427957</v>
      </c>
      <c r="AX237" s="142">
        <f t="shared" si="278"/>
        <v>3497.8473183158276</v>
      </c>
      <c r="AY237" s="142">
        <f t="shared" si="278"/>
        <v>3567.7930895075679</v>
      </c>
      <c r="AZ237" s="142">
        <f t="shared" si="278"/>
        <v>3639.1375526553547</v>
      </c>
      <c r="BA237" s="142">
        <f t="shared" si="278"/>
        <v>3711.9086771296656</v>
      </c>
      <c r="BB237" s="142">
        <f t="shared" si="278"/>
        <v>3786.1349915990345</v>
      </c>
      <c r="BC237" s="142">
        <f t="shared" si="278"/>
        <v>3861.845595214214</v>
      </c>
      <c r="BD237" s="142">
        <f t="shared" si="278"/>
        <v>3939.0701690160063</v>
      </c>
      <c r="BE237" s="142">
        <f t="shared" si="278"/>
        <v>4017.8389875712037</v>
      </c>
      <c r="BF237" s="142">
        <f t="shared" si="278"/>
        <v>4098.1829308412089</v>
      </c>
      <c r="BG237" s="142">
        <f t="shared" si="278"/>
        <v>4180.1334962879973</v>
      </c>
      <c r="BH237" s="142">
        <f t="shared" si="278"/>
        <v>4263.722811222151</v>
      </c>
      <c r="BI237" s="142">
        <f t="shared" si="278"/>
        <v>4348.9836453978232</v>
      </c>
      <c r="BJ237" s="142">
        <f t="shared" si="278"/>
        <v>4435.9494238595553</v>
      </c>
      <c r="BK237" s="142">
        <f t="shared" si="278"/>
        <v>4524.6542400459866</v>
      </c>
      <c r="BL237" s="142">
        <f t="shared" si="278"/>
        <v>4615.1328691556118</v>
      </c>
      <c r="BM237" s="142">
        <f t="shared" si="278"/>
        <v>4707.4207817797878</v>
      </c>
      <c r="BN237" s="142">
        <f t="shared" si="278"/>
        <v>4801.5541578083739</v>
      </c>
      <c r="BO237" s="142">
        <f t="shared" si="278"/>
        <v>4897.5699006134437</v>
      </c>
      <c r="BP237" s="142">
        <f t="shared" si="278"/>
        <v>4995.5056515166025</v>
      </c>
      <c r="BQ237" s="142">
        <f t="shared" si="278"/>
        <v>5095.399804545631</v>
      </c>
      <c r="BR237" s="142">
        <f t="shared" si="278"/>
        <v>5197.291521486206</v>
      </c>
      <c r="BS237" s="142">
        <f t="shared" si="278"/>
        <v>5301.2207472345963</v>
      </c>
      <c r="BT237" s="142">
        <f t="shared" si="278"/>
        <v>5407.2282254573756</v>
      </c>
      <c r="BU237" s="142">
        <f t="shared" si="278"/>
        <v>5515.3555145642868</v>
      </c>
      <c r="BV237" s="142">
        <f t="shared" si="278"/>
        <v>5625.6450040004829</v>
      </c>
      <c r="BW237" s="142">
        <f t="shared" ref="BW237:CO237" si="279" xml:space="preserve"> BW204</f>
        <v>5738.1399308645932</v>
      </c>
      <c r="BX237" s="142">
        <f t="shared" si="279"/>
        <v>5852.8843968590936</v>
      </c>
      <c r="BY237" s="142">
        <f t="shared" si="279"/>
        <v>5969.9233855795965</v>
      </c>
      <c r="BZ237" s="142">
        <f t="shared" si="279"/>
        <v>6089.3027801499175</v>
      </c>
      <c r="CA237" s="142">
        <f t="shared" si="279"/>
        <v>6211.0693812097606</v>
      </c>
      <c r="CB237" s="142">
        <f t="shared" si="279"/>
        <v>6335.2709252620862</v>
      </c>
      <c r="CC237" s="142">
        <f t="shared" si="279"/>
        <v>6461.9561033874206</v>
      </c>
      <c r="CD237" s="142">
        <f t="shared" si="279"/>
        <v>6591.174580332332</v>
      </c>
      <c r="CE237" s="142">
        <f t="shared" si="279"/>
        <v>6722.9770139796374</v>
      </c>
      <c r="CF237" s="142">
        <f t="shared" si="279"/>
        <v>6857.4150752079831</v>
      </c>
      <c r="CG237" s="142">
        <f t="shared" si="279"/>
        <v>6994.5414681484954</v>
      </c>
      <c r="CH237" s="142">
        <f t="shared" si="279"/>
        <v>7134.4099508465379</v>
      </c>
      <c r="CI237" s="142">
        <f t="shared" si="279"/>
        <v>7277.0753563366379</v>
      </c>
      <c r="CJ237" s="142">
        <f t="shared" si="279"/>
        <v>7422.5936141388247</v>
      </c>
      <c r="CK237" s="142">
        <f t="shared" si="279"/>
        <v>7571.021772184843</v>
      </c>
      <c r="CL237" s="142">
        <f t="shared" si="279"/>
        <v>7722.4180191828109</v>
      </c>
      <c r="CM237" s="142">
        <f t="shared" si="279"/>
        <v>7876.8417074291019</v>
      </c>
      <c r="CN237" s="142">
        <f t="shared" si="279"/>
        <v>8034.3533760763958</v>
      </c>
      <c r="CO237" s="142">
        <f t="shared" si="279"/>
        <v>8195.0147748670133</v>
      </c>
    </row>
    <row r="238" spans="1:93" s="189" customFormat="1" outlineLevel="1" x14ac:dyDescent="0.2">
      <c r="A238" s="187"/>
      <c r="B238" s="188"/>
      <c r="D238" s="190"/>
      <c r="E238" s="189" t="s">
        <v>208</v>
      </c>
      <c r="H238" s="191" t="s">
        <v>8</v>
      </c>
      <c r="I238" s="192">
        <f xml:space="preserve"> SUM( K238:CO238 )</f>
        <v>2645206.8089840277</v>
      </c>
      <c r="K238" s="192">
        <f t="shared" ref="K238:AP238" si="280">SUM( K233:K237 )</f>
        <v>3375.9197157270355</v>
      </c>
      <c r="L238" s="192">
        <f t="shared" si="280"/>
        <v>10824.034263812542</v>
      </c>
      <c r="M238" s="192">
        <f t="shared" si="280"/>
        <v>11799.48253067851</v>
      </c>
      <c r="N238" s="192">
        <f t="shared" si="280"/>
        <v>12612.097987325662</v>
      </c>
      <c r="O238" s="192">
        <f t="shared" si="280"/>
        <v>13456.576382713029</v>
      </c>
      <c r="P238" s="192">
        <f t="shared" si="280"/>
        <v>13169.703550835527</v>
      </c>
      <c r="Q238" s="192">
        <f t="shared" si="280"/>
        <v>13641.676434995275</v>
      </c>
      <c r="R238" s="192">
        <f t="shared" si="280"/>
        <v>14323.276365324411</v>
      </c>
      <c r="S238" s="192">
        <f t="shared" si="280"/>
        <v>14937.765239424263</v>
      </c>
      <c r="T238" s="192">
        <f t="shared" si="280"/>
        <v>15236.472819964332</v>
      </c>
      <c r="U238" s="192">
        <f t="shared" si="280"/>
        <v>15541.15359778271</v>
      </c>
      <c r="V238" s="192">
        <f t="shared" si="280"/>
        <v>15884.502413363405</v>
      </c>
      <c r="W238" s="192">
        <f t="shared" si="280"/>
        <v>16168.91491321787</v>
      </c>
      <c r="X238" s="192">
        <f t="shared" si="280"/>
        <v>16492.241553868153</v>
      </c>
      <c r="Y238" s="192">
        <f t="shared" si="280"/>
        <v>16822.033694344198</v>
      </c>
      <c r="Z238" s="192">
        <f t="shared" si="280"/>
        <v>17193.680838056593</v>
      </c>
      <c r="AA238" s="192">
        <f t="shared" si="280"/>
        <v>17501.534217507597</v>
      </c>
      <c r="AB238" s="192">
        <f t="shared" si="280"/>
        <v>17851.508986695524</v>
      </c>
      <c r="AC238" s="192">
        <f t="shared" si="280"/>
        <v>18208.482133142603</v>
      </c>
      <c r="AD238" s="192">
        <f t="shared" si="280"/>
        <v>18610.759913527501</v>
      </c>
      <c r="AE238" s="192">
        <f t="shared" si="280"/>
        <v>18943.986137015912</v>
      </c>
      <c r="AF238" s="192">
        <f t="shared" si="280"/>
        <v>19322.805336144709</v>
      </c>
      <c r="AG238" s="192">
        <f t="shared" si="280"/>
        <v>19709.199708977219</v>
      </c>
      <c r="AH238" s="192">
        <f t="shared" si="280"/>
        <v>20144.632660176292</v>
      </c>
      <c r="AI238" s="192">
        <f t="shared" si="280"/>
        <v>20505.322921944306</v>
      </c>
      <c r="AJ238" s="192">
        <f t="shared" si="280"/>
        <v>20915.363868500444</v>
      </c>
      <c r="AK238" s="192">
        <f t="shared" si="280"/>
        <v>21333.604323959342</v>
      </c>
      <c r="AL238" s="192">
        <f t="shared" si="280"/>
        <v>21804.925048679783</v>
      </c>
      <c r="AM238" s="192">
        <f t="shared" si="280"/>
        <v>22195.342896267946</v>
      </c>
      <c r="AN238" s="192">
        <f t="shared" si="280"/>
        <v>22639.178842913007</v>
      </c>
      <c r="AO238" s="192">
        <f t="shared" si="280"/>
        <v>23091.890090491906</v>
      </c>
      <c r="AP238" s="192">
        <f t="shared" si="280"/>
        <v>23602.056408725915</v>
      </c>
      <c r="AQ238" s="192">
        <f t="shared" ref="AQ238:BV238" si="281">SUM( AQ233:AQ237 )</f>
        <v>24024.65194809041</v>
      </c>
      <c r="AR238" s="192">
        <f t="shared" si="281"/>
        <v>24505.068231363577</v>
      </c>
      <c r="AS238" s="192">
        <f t="shared" si="281"/>
        <v>24995.091305433667</v>
      </c>
      <c r="AT238" s="192">
        <f t="shared" si="281"/>
        <v>25547.304816551423</v>
      </c>
      <c r="AU238" s="192">
        <f t="shared" si="281"/>
        <v>26004.730087947184</v>
      </c>
      <c r="AV238" s="192">
        <f t="shared" si="281"/>
        <v>26524.74160792122</v>
      </c>
      <c r="AW238" s="192">
        <f t="shared" si="281"/>
        <v>27055.151696924469</v>
      </c>
      <c r="AX238" s="192">
        <f t="shared" si="281"/>
        <v>27652.877871628789</v>
      </c>
      <c r="AY238" s="192">
        <f t="shared" si="281"/>
        <v>28148.003492751413</v>
      </c>
      <c r="AZ238" s="192">
        <f t="shared" si="281"/>
        <v>28710.873633337273</v>
      </c>
      <c r="BA238" s="192">
        <f t="shared" si="281"/>
        <v>29284.999378436758</v>
      </c>
      <c r="BB238" s="192">
        <f t="shared" si="281"/>
        <v>29931.989306668485</v>
      </c>
      <c r="BC238" s="192">
        <f t="shared" si="281"/>
        <v>30467.922487500455</v>
      </c>
      <c r="BD238" s="192">
        <f t="shared" si="281"/>
        <v>31077.183596136969</v>
      </c>
      <c r="BE238" s="192">
        <f t="shared" si="281"/>
        <v>31698.62798043494</v>
      </c>
      <c r="BF238" s="192">
        <f t="shared" si="281"/>
        <v>32398.941911710164</v>
      </c>
      <c r="BG238" s="192">
        <f t="shared" si="281"/>
        <v>32979.045954125562</v>
      </c>
      <c r="BH238" s="192">
        <f t="shared" si="281"/>
        <v>33638.521509376442</v>
      </c>
      <c r="BI238" s="192">
        <f t="shared" si="281"/>
        <v>34311.184468792329</v>
      </c>
      <c r="BJ238" s="192">
        <f t="shared" si="281"/>
        <v>35069.217292701323</v>
      </c>
      <c r="BK238" s="192">
        <f t="shared" si="281"/>
        <v>35697.132697200577</v>
      </c>
      <c r="BL238" s="192">
        <f t="shared" si="281"/>
        <v>36410.961303373646</v>
      </c>
      <c r="BM238" s="192">
        <f t="shared" si="281"/>
        <v>37139.06420107912</v>
      </c>
      <c r="BN238" s="192">
        <f t="shared" si="281"/>
        <v>37959.57302785213</v>
      </c>
      <c r="BO238" s="192">
        <f t="shared" si="281"/>
        <v>38639.240339884338</v>
      </c>
      <c r="BP238" s="192">
        <f t="shared" si="281"/>
        <v>39411.901699253642</v>
      </c>
      <c r="BQ238" s="192">
        <f t="shared" si="281"/>
        <v>40200.013817256156</v>
      </c>
      <c r="BR238" s="192">
        <f t="shared" si="281"/>
        <v>41088.147831480928</v>
      </c>
      <c r="BS238" s="192">
        <f t="shared" si="281"/>
        <v>41823.83237072781</v>
      </c>
      <c r="BT238" s="192">
        <f t="shared" si="281"/>
        <v>42660.175396349965</v>
      </c>
      <c r="BU238" s="192">
        <f t="shared" si="281"/>
        <v>43513.242610475645</v>
      </c>
      <c r="BV238" s="192">
        <f t="shared" si="281"/>
        <v>44474.575385316362</v>
      </c>
      <c r="BW238" s="192">
        <f t="shared" ref="BW238:CO238" si="282">SUM( BW233:BW237 )</f>
        <v>45270.894013129466</v>
      </c>
      <c r="BX238" s="192">
        <f t="shared" si="282"/>
        <v>46176.167258678834</v>
      </c>
      <c r="BY238" s="192">
        <f t="shared" si="282"/>
        <v>47099.543076906986</v>
      </c>
      <c r="BZ238" s="192">
        <f t="shared" si="282"/>
        <v>48140.10755161594</v>
      </c>
      <c r="CA238" s="192">
        <f t="shared" si="282"/>
        <v>49002.057644588298</v>
      </c>
      <c r="CB238" s="192">
        <f t="shared" si="282"/>
        <v>49981.942242176468</v>
      </c>
      <c r="CC238" s="192">
        <f t="shared" si="282"/>
        <v>50981.421401110507</v>
      </c>
      <c r="CD238" s="192">
        <f t="shared" si="282"/>
        <v>52107.74774133724</v>
      </c>
      <c r="CE238" s="192">
        <f t="shared" si="282"/>
        <v>53040.738552836083</v>
      </c>
      <c r="CF238" s="192">
        <f t="shared" si="282"/>
        <v>54101.383865520547</v>
      </c>
      <c r="CG238" s="192">
        <f t="shared" si="282"/>
        <v>55183.238695832653</v>
      </c>
      <c r="CH238" s="192">
        <f t="shared" si="282"/>
        <v>56402.395274326547</v>
      </c>
      <c r="CI238" s="192">
        <f t="shared" si="282"/>
        <v>57412.281880800008</v>
      </c>
      <c r="CJ238" s="192">
        <f t="shared" si="282"/>
        <v>58560.34409352221</v>
      </c>
      <c r="CK238" s="192">
        <f t="shared" si="282"/>
        <v>59731.363882587</v>
      </c>
      <c r="CL238" s="192">
        <f t="shared" si="282"/>
        <v>60925.800326174729</v>
      </c>
      <c r="CM238" s="192">
        <f t="shared" si="282"/>
        <v>62144.121682562596</v>
      </c>
      <c r="CN238" s="192">
        <f t="shared" si="282"/>
        <v>63386.805573697398</v>
      </c>
      <c r="CO238" s="192">
        <f t="shared" si="282"/>
        <v>64654.339172438922</v>
      </c>
    </row>
    <row r="239" spans="1:93" outlineLevel="1" x14ac:dyDescent="0.2">
      <c r="B239" s="61"/>
      <c r="D239" s="39"/>
      <c r="H239" s="163"/>
      <c r="I239" s="78"/>
    </row>
    <row r="240" spans="1:93" outlineLevel="1" x14ac:dyDescent="0.2">
      <c r="B240" s="61"/>
      <c r="D240" s="39" t="s">
        <v>424</v>
      </c>
      <c r="H240" s="163"/>
      <c r="I240" s="78"/>
    </row>
    <row r="241" spans="1:211" s="189" customFormat="1" outlineLevel="1" x14ac:dyDescent="0.2">
      <c r="A241" s="187"/>
      <c r="B241" s="188"/>
      <c r="D241" s="190"/>
      <c r="E241" s="189" t="s">
        <v>432</v>
      </c>
      <c r="H241" s="244" t="s">
        <v>30</v>
      </c>
      <c r="I241" s="185"/>
      <c r="K241" s="375">
        <f t="shared" ref="K241:AP241" si="283" xml:space="preserve"> K236 / MAX( 1, K222 )</f>
        <v>0.97949999999999993</v>
      </c>
      <c r="L241" s="375">
        <f t="shared" si="283"/>
        <v>1.0023</v>
      </c>
      <c r="M241" s="375">
        <f t="shared" si="283"/>
        <v>1.1185</v>
      </c>
      <c r="N241" s="375">
        <f t="shared" si="283"/>
        <v>1.2248999999999999</v>
      </c>
      <c r="O241" s="375">
        <f t="shared" si="283"/>
        <v>1.3474999999999999</v>
      </c>
      <c r="P241" s="375">
        <f t="shared" si="283"/>
        <v>1.3239000000000001</v>
      </c>
      <c r="Q241" s="375">
        <f t="shared" si="283"/>
        <v>1.3896999999999999</v>
      </c>
      <c r="R241" s="375">
        <f t="shared" si="283"/>
        <v>1.476</v>
      </c>
      <c r="S241" s="375">
        <f t="shared" si="283"/>
        <v>1.5597000000000001</v>
      </c>
      <c r="T241" s="375">
        <f t="shared" si="283"/>
        <v>1.5908890169580887</v>
      </c>
      <c r="U241" s="375">
        <f t="shared" si="283"/>
        <v>1.622701714610421</v>
      </c>
      <c r="V241" s="375">
        <f t="shared" si="283"/>
        <v>1.6551505645783018</v>
      </c>
      <c r="W241" s="375">
        <f t="shared" si="283"/>
        <v>1.6882482878756169</v>
      </c>
      <c r="X241" s="375">
        <f t="shared" si="283"/>
        <v>1.7220078598958879</v>
      </c>
      <c r="Y241" s="375">
        <f t="shared" si="283"/>
        <v>1.7564425154990517</v>
      </c>
      <c r="Z241" s="375">
        <f t="shared" si="283"/>
        <v>1.7915657541999606</v>
      </c>
      <c r="AA241" s="375">
        <f t="shared" si="283"/>
        <v>1.8273913454606345</v>
      </c>
      <c r="AB241" s="375">
        <f t="shared" si="283"/>
        <v>1.8639333340883424</v>
      </c>
      <c r="AC241" s="375">
        <f t="shared" si="283"/>
        <v>1.9012060457416269</v>
      </c>
      <c r="AD241" s="375">
        <f t="shared" si="283"/>
        <v>1.939224092546433</v>
      </c>
      <c r="AE241" s="375">
        <f t="shared" si="283"/>
        <v>1.9780023788245407</v>
      </c>
      <c r="AF241" s="375">
        <f t="shared" si="283"/>
        <v>2.017556106936548</v>
      </c>
      <c r="AG241" s="375">
        <f t="shared" si="283"/>
        <v>2.057900783241696</v>
      </c>
      <c r="AH241" s="375">
        <f t="shared" si="283"/>
        <v>2.0990522241768685</v>
      </c>
      <c r="AI241" s="375">
        <f t="shared" si="283"/>
        <v>2.1410265624571569</v>
      </c>
      <c r="AJ241" s="375">
        <f t="shared" si="283"/>
        <v>2.1838402534004118</v>
      </c>
      <c r="AK241" s="375">
        <f t="shared" si="283"/>
        <v>2.2275100813782678</v>
      </c>
      <c r="AL241" s="375">
        <f t="shared" si="283"/>
        <v>2.2720531663961685</v>
      </c>
      <c r="AM241" s="375">
        <f t="shared" si="283"/>
        <v>2.3174869708049708</v>
      </c>
      <c r="AN241" s="375">
        <f t="shared" si="283"/>
        <v>2.3638293061467581</v>
      </c>
      <c r="AO241" s="375">
        <f t="shared" si="283"/>
        <v>2.4110983401375501</v>
      </c>
      <c r="AP241" s="375">
        <f t="shared" si="283"/>
        <v>2.4593126037896429</v>
      </c>
      <c r="AQ241" s="375">
        <f t="shared" ref="AQ241:BV241" si="284" xml:space="preserve"> AQ236 / MAX( 1, AQ222 )</f>
        <v>2.508490998676375</v>
      </c>
      <c r="AR241" s="375">
        <f t="shared" si="284"/>
        <v>2.5586528043421635</v>
      </c>
      <c r="AS241" s="375">
        <f t="shared" si="284"/>
        <v>2.6098176858607172</v>
      </c>
      <c r="AT241" s="375">
        <f t="shared" si="284"/>
        <v>2.6620057015443934</v>
      </c>
      <c r="AU241" s="375">
        <f t="shared" si="284"/>
        <v>2.7152373108077104</v>
      </c>
      <c r="AV241" s="375">
        <f t="shared" si="284"/>
        <v>2.7695333821881145</v>
      </c>
      <c r="AW241" s="375">
        <f t="shared" si="284"/>
        <v>2.8249152015271268</v>
      </c>
      <c r="AX241" s="375">
        <f t="shared" si="284"/>
        <v>2.8814044803150933</v>
      </c>
      <c r="AY241" s="375">
        <f t="shared" si="284"/>
        <v>2.9390233642028023</v>
      </c>
      <c r="AZ241" s="375">
        <f t="shared" si="284"/>
        <v>2.9977944416833049</v>
      </c>
      <c r="BA241" s="375">
        <f t="shared" si="284"/>
        <v>3.0577407529473457</v>
      </c>
      <c r="BB241" s="375">
        <f t="shared" si="284"/>
        <v>3.1188857989158736</v>
      </c>
      <c r="BC241" s="375">
        <f t="shared" si="284"/>
        <v>3.1812535504531749</v>
      </c>
      <c r="BD241" s="375">
        <f t="shared" si="284"/>
        <v>3.2448684577642375</v>
      </c>
      <c r="BE241" s="375">
        <f t="shared" si="284"/>
        <v>3.3097554599800318</v>
      </c>
      <c r="BF241" s="375">
        <f t="shared" si="284"/>
        <v>3.3759399949344737</v>
      </c>
      <c r="BG241" s="375">
        <f t="shared" si="284"/>
        <v>3.4434480091368846</v>
      </c>
      <c r="BH241" s="375">
        <f t="shared" si="284"/>
        <v>3.5123059679438775</v>
      </c>
      <c r="BI241" s="375">
        <f t="shared" si="284"/>
        <v>3.5825408659346429</v>
      </c>
      <c r="BJ241" s="375">
        <f t="shared" si="284"/>
        <v>3.6541802374937125</v>
      </c>
      <c r="BK241" s="375">
        <f t="shared" si="284"/>
        <v>3.7272521676053385</v>
      </c>
      <c r="BL241" s="375">
        <f t="shared" si="284"/>
        <v>3.8017853028637312</v>
      </c>
      <c r="BM241" s="375">
        <f t="shared" si="284"/>
        <v>3.8778088627034624</v>
      </c>
      <c r="BN241" s="375">
        <f t="shared" si="284"/>
        <v>3.9553526508544428</v>
      </c>
      <c r="BO241" s="375">
        <f t="shared" si="284"/>
        <v>4.0344470670259627</v>
      </c>
      <c r="BP241" s="375">
        <f t="shared" si="284"/>
        <v>4.1151231188243749</v>
      </c>
      <c r="BQ241" s="375">
        <f t="shared" si="284"/>
        <v>4.1974124339090935</v>
      </c>
      <c r="BR241" s="375">
        <f t="shared" si="284"/>
        <v>4.2813472723916748</v>
      </c>
      <c r="BS241" s="375">
        <f t="shared" si="284"/>
        <v>4.3669605394828395</v>
      </c>
      <c r="BT241" s="375">
        <f t="shared" si="284"/>
        <v>4.4542857983923954</v>
      </c>
      <c r="BU241" s="375">
        <f t="shared" si="284"/>
        <v>4.5433572834871141</v>
      </c>
      <c r="BV241" s="375">
        <f t="shared" si="284"/>
        <v>4.6342099137117305</v>
      </c>
      <c r="BW241" s="375">
        <f t="shared" ref="BW241:CO241" si="285" xml:space="preserve"> BW236 / MAX( 1, BW222 )</f>
        <v>4.7268793062783123</v>
      </c>
      <c r="BX241" s="375">
        <f t="shared" si="285"/>
        <v>4.8214017906293751</v>
      </c>
      <c r="BY241" s="375">
        <f t="shared" si="285"/>
        <v>4.917814422680217</v>
      </c>
      <c r="BZ241" s="375">
        <f t="shared" si="285"/>
        <v>5.0161549993460541</v>
      </c>
      <c r="CA241" s="375">
        <f t="shared" si="285"/>
        <v>5.1164620733596493</v>
      </c>
      <c r="CB241" s="375">
        <f t="shared" si="285"/>
        <v>5.2187749683852509</v>
      </c>
      <c r="CC241" s="375">
        <f t="shared" si="285"/>
        <v>5.3231337944347565</v>
      </c>
      <c r="CD241" s="375">
        <f t="shared" si="285"/>
        <v>5.4295794635921597</v>
      </c>
      <c r="CE241" s="375">
        <f t="shared" si="285"/>
        <v>5.5381537060524177</v>
      </c>
      <c r="CF241" s="375">
        <f t="shared" si="285"/>
        <v>5.6488990864810704</v>
      </c>
      <c r="CG241" s="375">
        <f t="shared" si="285"/>
        <v>5.7618590207009772</v>
      </c>
      <c r="CH241" s="375">
        <f t="shared" si="285"/>
        <v>5.8770777927127478</v>
      </c>
      <c r="CI241" s="375">
        <f t="shared" si="285"/>
        <v>5.9946005720555213</v>
      </c>
      <c r="CJ241" s="375">
        <f t="shared" si="285"/>
        <v>6.1144734315149085</v>
      </c>
      <c r="CK241" s="375">
        <f t="shared" si="285"/>
        <v>6.2367433651850375</v>
      </c>
      <c r="CL241" s="375">
        <f t="shared" si="285"/>
        <v>6.3614583068917785</v>
      </c>
      <c r="CM241" s="375">
        <f t="shared" si="285"/>
        <v>6.4886671489843728</v>
      </c>
      <c r="CN241" s="375">
        <f t="shared" si="285"/>
        <v>6.6184197615028477</v>
      </c>
      <c r="CO241" s="375">
        <f t="shared" si="285"/>
        <v>6.7507670117286995</v>
      </c>
    </row>
    <row r="242" spans="1:211" outlineLevel="1" x14ac:dyDescent="0.2">
      <c r="B242" s="61"/>
      <c r="D242" s="39"/>
      <c r="H242" s="163"/>
      <c r="I242" s="78"/>
    </row>
    <row r="243" spans="1:211" outlineLevel="1" x14ac:dyDescent="0.2">
      <c r="B243" s="61"/>
      <c r="D243" s="39"/>
      <c r="E243" t="str">
        <f xml:space="preserve"> "Waste: " &amp; E216</f>
        <v>Waste: Distribution losses (leakage)</v>
      </c>
      <c r="G243" s="82"/>
      <c r="H243" s="165" t="s">
        <v>8</v>
      </c>
      <c r="I243" s="55">
        <f t="shared" ref="I243:I245" si="286" xml:space="preserve"> SUM( K243:CO243 )</f>
        <v>0</v>
      </c>
      <c r="K243" s="303">
        <f t="shared" ref="K243:AP243" si="287" xml:space="preserve"> K216 * K$241</f>
        <v>0</v>
      </c>
      <c r="L243" s="303">
        <f t="shared" si="287"/>
        <v>0</v>
      </c>
      <c r="M243" s="303">
        <f t="shared" si="287"/>
        <v>0</v>
      </c>
      <c r="N243" s="303">
        <f t="shared" si="287"/>
        <v>0</v>
      </c>
      <c r="O243" s="303">
        <f t="shared" si="287"/>
        <v>0</v>
      </c>
      <c r="P243" s="303">
        <f t="shared" si="287"/>
        <v>0</v>
      </c>
      <c r="Q243" s="303">
        <f t="shared" si="287"/>
        <v>0</v>
      </c>
      <c r="R243" s="303">
        <f t="shared" si="287"/>
        <v>0</v>
      </c>
      <c r="S243" s="303">
        <f t="shared" si="287"/>
        <v>0</v>
      </c>
      <c r="T243" s="303">
        <f t="shared" si="287"/>
        <v>0</v>
      </c>
      <c r="U243" s="303">
        <f t="shared" si="287"/>
        <v>0</v>
      </c>
      <c r="V243" s="303">
        <f t="shared" si="287"/>
        <v>0</v>
      </c>
      <c r="W243" s="303">
        <f t="shared" si="287"/>
        <v>0</v>
      </c>
      <c r="X243" s="303">
        <f t="shared" si="287"/>
        <v>0</v>
      </c>
      <c r="Y243" s="303">
        <f t="shared" si="287"/>
        <v>0</v>
      </c>
      <c r="Z243" s="303">
        <f t="shared" si="287"/>
        <v>0</v>
      </c>
      <c r="AA243" s="303">
        <f t="shared" si="287"/>
        <v>0</v>
      </c>
      <c r="AB243" s="303">
        <f t="shared" si="287"/>
        <v>0</v>
      </c>
      <c r="AC243" s="303">
        <f t="shared" si="287"/>
        <v>0</v>
      </c>
      <c r="AD243" s="303">
        <f t="shared" si="287"/>
        <v>0</v>
      </c>
      <c r="AE243" s="303">
        <f t="shared" si="287"/>
        <v>0</v>
      </c>
      <c r="AF243" s="303">
        <f t="shared" si="287"/>
        <v>0</v>
      </c>
      <c r="AG243" s="303">
        <f t="shared" si="287"/>
        <v>0</v>
      </c>
      <c r="AH243" s="303">
        <f t="shared" si="287"/>
        <v>0</v>
      </c>
      <c r="AI243" s="303">
        <f t="shared" si="287"/>
        <v>0</v>
      </c>
      <c r="AJ243" s="303">
        <f t="shared" si="287"/>
        <v>0</v>
      </c>
      <c r="AK243" s="303">
        <f t="shared" si="287"/>
        <v>0</v>
      </c>
      <c r="AL243" s="303">
        <f t="shared" si="287"/>
        <v>0</v>
      </c>
      <c r="AM243" s="303">
        <f t="shared" si="287"/>
        <v>0</v>
      </c>
      <c r="AN243" s="303">
        <f t="shared" si="287"/>
        <v>0</v>
      </c>
      <c r="AO243" s="303">
        <f t="shared" si="287"/>
        <v>0</v>
      </c>
      <c r="AP243" s="303">
        <f t="shared" si="287"/>
        <v>0</v>
      </c>
      <c r="AQ243" s="303">
        <f t="shared" ref="AQ243:BV243" si="288" xml:space="preserve"> AQ216 * AQ$241</f>
        <v>0</v>
      </c>
      <c r="AR243" s="303">
        <f t="shared" si="288"/>
        <v>0</v>
      </c>
      <c r="AS243" s="303">
        <f t="shared" si="288"/>
        <v>0</v>
      </c>
      <c r="AT243" s="303">
        <f t="shared" si="288"/>
        <v>0</v>
      </c>
      <c r="AU243" s="303">
        <f t="shared" si="288"/>
        <v>0</v>
      </c>
      <c r="AV243" s="303">
        <f t="shared" si="288"/>
        <v>0</v>
      </c>
      <c r="AW243" s="303">
        <f t="shared" si="288"/>
        <v>0</v>
      </c>
      <c r="AX243" s="303">
        <f t="shared" si="288"/>
        <v>0</v>
      </c>
      <c r="AY243" s="303">
        <f t="shared" si="288"/>
        <v>0</v>
      </c>
      <c r="AZ243" s="303">
        <f t="shared" si="288"/>
        <v>0</v>
      </c>
      <c r="BA243" s="303">
        <f t="shared" si="288"/>
        <v>0</v>
      </c>
      <c r="BB243" s="303">
        <f t="shared" si="288"/>
        <v>0</v>
      </c>
      <c r="BC243" s="303">
        <f t="shared" si="288"/>
        <v>0</v>
      </c>
      <c r="BD243" s="303">
        <f t="shared" si="288"/>
        <v>0</v>
      </c>
      <c r="BE243" s="303">
        <f t="shared" si="288"/>
        <v>0</v>
      </c>
      <c r="BF243" s="303">
        <f t="shared" si="288"/>
        <v>0</v>
      </c>
      <c r="BG243" s="303">
        <f t="shared" si="288"/>
        <v>0</v>
      </c>
      <c r="BH243" s="303">
        <f t="shared" si="288"/>
        <v>0</v>
      </c>
      <c r="BI243" s="303">
        <f t="shared" si="288"/>
        <v>0</v>
      </c>
      <c r="BJ243" s="303">
        <f t="shared" si="288"/>
        <v>0</v>
      </c>
      <c r="BK243" s="303">
        <f t="shared" si="288"/>
        <v>0</v>
      </c>
      <c r="BL243" s="303">
        <f t="shared" si="288"/>
        <v>0</v>
      </c>
      <c r="BM243" s="303">
        <f t="shared" si="288"/>
        <v>0</v>
      </c>
      <c r="BN243" s="303">
        <f t="shared" si="288"/>
        <v>0</v>
      </c>
      <c r="BO243" s="303">
        <f t="shared" si="288"/>
        <v>0</v>
      </c>
      <c r="BP243" s="303">
        <f t="shared" si="288"/>
        <v>0</v>
      </c>
      <c r="BQ243" s="303">
        <f t="shared" si="288"/>
        <v>0</v>
      </c>
      <c r="BR243" s="303">
        <f t="shared" si="288"/>
        <v>0</v>
      </c>
      <c r="BS243" s="303">
        <f t="shared" si="288"/>
        <v>0</v>
      </c>
      <c r="BT243" s="303">
        <f t="shared" si="288"/>
        <v>0</v>
      </c>
      <c r="BU243" s="303">
        <f t="shared" si="288"/>
        <v>0</v>
      </c>
      <c r="BV243" s="303">
        <f t="shared" si="288"/>
        <v>0</v>
      </c>
      <c r="BW243" s="303">
        <f t="shared" ref="BW243:CO243" si="289" xml:space="preserve"> BW216 * BW$241</f>
        <v>0</v>
      </c>
      <c r="BX243" s="303">
        <f t="shared" si="289"/>
        <v>0</v>
      </c>
      <c r="BY243" s="303">
        <f t="shared" si="289"/>
        <v>0</v>
      </c>
      <c r="BZ243" s="303">
        <f t="shared" si="289"/>
        <v>0</v>
      </c>
      <c r="CA243" s="303">
        <f t="shared" si="289"/>
        <v>0</v>
      </c>
      <c r="CB243" s="303">
        <f t="shared" si="289"/>
        <v>0</v>
      </c>
      <c r="CC243" s="303">
        <f t="shared" si="289"/>
        <v>0</v>
      </c>
      <c r="CD243" s="303">
        <f t="shared" si="289"/>
        <v>0</v>
      </c>
      <c r="CE243" s="303">
        <f t="shared" si="289"/>
        <v>0</v>
      </c>
      <c r="CF243" s="303">
        <f t="shared" si="289"/>
        <v>0</v>
      </c>
      <c r="CG243" s="303">
        <f t="shared" si="289"/>
        <v>0</v>
      </c>
      <c r="CH243" s="303">
        <f t="shared" si="289"/>
        <v>0</v>
      </c>
      <c r="CI243" s="303">
        <f t="shared" si="289"/>
        <v>0</v>
      </c>
      <c r="CJ243" s="303">
        <f t="shared" si="289"/>
        <v>0</v>
      </c>
      <c r="CK243" s="303">
        <f t="shared" si="289"/>
        <v>0</v>
      </c>
      <c r="CL243" s="303">
        <f t="shared" si="289"/>
        <v>0</v>
      </c>
      <c r="CM243" s="303">
        <f t="shared" si="289"/>
        <v>0</v>
      </c>
      <c r="CN243" s="303">
        <f t="shared" si="289"/>
        <v>0</v>
      </c>
      <c r="CO243" s="303">
        <f t="shared" si="289"/>
        <v>0</v>
      </c>
    </row>
    <row r="244" spans="1:211" outlineLevel="1" x14ac:dyDescent="0.2">
      <c r="B244" s="61"/>
      <c r="D244" s="39"/>
      <c r="E244" t="str">
        <f xml:space="preserve"> "Waste: " &amp; E217</f>
        <v>Waste: Water taken unbilled</v>
      </c>
      <c r="G244" s="82"/>
      <c r="H244" s="165" t="s">
        <v>8</v>
      </c>
      <c r="I244" s="55">
        <f t="shared" si="286"/>
        <v>0</v>
      </c>
      <c r="K244" s="303">
        <f t="shared" ref="K244:AP244" si="290" xml:space="preserve"> K217 * K$241</f>
        <v>0</v>
      </c>
      <c r="L244" s="303">
        <f t="shared" si="290"/>
        <v>0</v>
      </c>
      <c r="M244" s="303">
        <f t="shared" si="290"/>
        <v>0</v>
      </c>
      <c r="N244" s="303">
        <f t="shared" si="290"/>
        <v>0</v>
      </c>
      <c r="O244" s="303">
        <f t="shared" si="290"/>
        <v>0</v>
      </c>
      <c r="P244" s="303">
        <f t="shared" si="290"/>
        <v>0</v>
      </c>
      <c r="Q244" s="303">
        <f t="shared" si="290"/>
        <v>0</v>
      </c>
      <c r="R244" s="303">
        <f t="shared" si="290"/>
        <v>0</v>
      </c>
      <c r="S244" s="303">
        <f t="shared" si="290"/>
        <v>0</v>
      </c>
      <c r="T244" s="303">
        <f t="shared" si="290"/>
        <v>0</v>
      </c>
      <c r="U244" s="303">
        <f t="shared" si="290"/>
        <v>0</v>
      </c>
      <c r="V244" s="303">
        <f t="shared" si="290"/>
        <v>0</v>
      </c>
      <c r="W244" s="303">
        <f t="shared" si="290"/>
        <v>0</v>
      </c>
      <c r="X244" s="303">
        <f t="shared" si="290"/>
        <v>0</v>
      </c>
      <c r="Y244" s="303">
        <f t="shared" si="290"/>
        <v>0</v>
      </c>
      <c r="Z244" s="303">
        <f t="shared" si="290"/>
        <v>0</v>
      </c>
      <c r="AA244" s="303">
        <f t="shared" si="290"/>
        <v>0</v>
      </c>
      <c r="AB244" s="303">
        <f t="shared" si="290"/>
        <v>0</v>
      </c>
      <c r="AC244" s="303">
        <f t="shared" si="290"/>
        <v>0</v>
      </c>
      <c r="AD244" s="303">
        <f t="shared" si="290"/>
        <v>0</v>
      </c>
      <c r="AE244" s="303">
        <f t="shared" si="290"/>
        <v>0</v>
      </c>
      <c r="AF244" s="303">
        <f t="shared" si="290"/>
        <v>0</v>
      </c>
      <c r="AG244" s="303">
        <f t="shared" si="290"/>
        <v>0</v>
      </c>
      <c r="AH244" s="303">
        <f t="shared" si="290"/>
        <v>0</v>
      </c>
      <c r="AI244" s="303">
        <f t="shared" si="290"/>
        <v>0</v>
      </c>
      <c r="AJ244" s="303">
        <f t="shared" si="290"/>
        <v>0</v>
      </c>
      <c r="AK244" s="303">
        <f t="shared" si="290"/>
        <v>0</v>
      </c>
      <c r="AL244" s="303">
        <f t="shared" si="290"/>
        <v>0</v>
      </c>
      <c r="AM244" s="303">
        <f t="shared" si="290"/>
        <v>0</v>
      </c>
      <c r="AN244" s="303">
        <f t="shared" si="290"/>
        <v>0</v>
      </c>
      <c r="AO244" s="303">
        <f t="shared" si="290"/>
        <v>0</v>
      </c>
      <c r="AP244" s="303">
        <f t="shared" si="290"/>
        <v>0</v>
      </c>
      <c r="AQ244" s="303">
        <f t="shared" ref="AQ244:BV244" si="291" xml:space="preserve"> AQ217 * AQ$241</f>
        <v>0</v>
      </c>
      <c r="AR244" s="303">
        <f t="shared" si="291"/>
        <v>0</v>
      </c>
      <c r="AS244" s="303">
        <f t="shared" si="291"/>
        <v>0</v>
      </c>
      <c r="AT244" s="303">
        <f t="shared" si="291"/>
        <v>0</v>
      </c>
      <c r="AU244" s="303">
        <f t="shared" si="291"/>
        <v>0</v>
      </c>
      <c r="AV244" s="303">
        <f t="shared" si="291"/>
        <v>0</v>
      </c>
      <c r="AW244" s="303">
        <f t="shared" si="291"/>
        <v>0</v>
      </c>
      <c r="AX244" s="303">
        <f t="shared" si="291"/>
        <v>0</v>
      </c>
      <c r="AY244" s="303">
        <f t="shared" si="291"/>
        <v>0</v>
      </c>
      <c r="AZ244" s="303">
        <f t="shared" si="291"/>
        <v>0</v>
      </c>
      <c r="BA244" s="303">
        <f t="shared" si="291"/>
        <v>0</v>
      </c>
      <c r="BB244" s="303">
        <f t="shared" si="291"/>
        <v>0</v>
      </c>
      <c r="BC244" s="303">
        <f t="shared" si="291"/>
        <v>0</v>
      </c>
      <c r="BD244" s="303">
        <f t="shared" si="291"/>
        <v>0</v>
      </c>
      <c r="BE244" s="303">
        <f t="shared" si="291"/>
        <v>0</v>
      </c>
      <c r="BF244" s="303">
        <f t="shared" si="291"/>
        <v>0</v>
      </c>
      <c r="BG244" s="303">
        <f t="shared" si="291"/>
        <v>0</v>
      </c>
      <c r="BH244" s="303">
        <f t="shared" si="291"/>
        <v>0</v>
      </c>
      <c r="BI244" s="303">
        <f t="shared" si="291"/>
        <v>0</v>
      </c>
      <c r="BJ244" s="303">
        <f t="shared" si="291"/>
        <v>0</v>
      </c>
      <c r="BK244" s="303">
        <f t="shared" si="291"/>
        <v>0</v>
      </c>
      <c r="BL244" s="303">
        <f t="shared" si="291"/>
        <v>0</v>
      </c>
      <c r="BM244" s="303">
        <f t="shared" si="291"/>
        <v>0</v>
      </c>
      <c r="BN244" s="303">
        <f t="shared" si="291"/>
        <v>0</v>
      </c>
      <c r="BO244" s="303">
        <f t="shared" si="291"/>
        <v>0</v>
      </c>
      <c r="BP244" s="303">
        <f t="shared" si="291"/>
        <v>0</v>
      </c>
      <c r="BQ244" s="303">
        <f t="shared" si="291"/>
        <v>0</v>
      </c>
      <c r="BR244" s="303">
        <f t="shared" si="291"/>
        <v>0</v>
      </c>
      <c r="BS244" s="303">
        <f t="shared" si="291"/>
        <v>0</v>
      </c>
      <c r="BT244" s="303">
        <f t="shared" si="291"/>
        <v>0</v>
      </c>
      <c r="BU244" s="303">
        <f t="shared" si="291"/>
        <v>0</v>
      </c>
      <c r="BV244" s="303">
        <f t="shared" si="291"/>
        <v>0</v>
      </c>
      <c r="BW244" s="303">
        <f t="shared" ref="BW244:CO244" si="292" xml:space="preserve"> BW217 * BW$241</f>
        <v>0</v>
      </c>
      <c r="BX244" s="303">
        <f t="shared" si="292"/>
        <v>0</v>
      </c>
      <c r="BY244" s="303">
        <f t="shared" si="292"/>
        <v>0</v>
      </c>
      <c r="BZ244" s="303">
        <f t="shared" si="292"/>
        <v>0</v>
      </c>
      <c r="CA244" s="303">
        <f t="shared" si="292"/>
        <v>0</v>
      </c>
      <c r="CB244" s="303">
        <f t="shared" si="292"/>
        <v>0</v>
      </c>
      <c r="CC244" s="303">
        <f t="shared" si="292"/>
        <v>0</v>
      </c>
      <c r="CD244" s="303">
        <f t="shared" si="292"/>
        <v>0</v>
      </c>
      <c r="CE244" s="303">
        <f t="shared" si="292"/>
        <v>0</v>
      </c>
      <c r="CF244" s="303">
        <f t="shared" si="292"/>
        <v>0</v>
      </c>
      <c r="CG244" s="303">
        <f t="shared" si="292"/>
        <v>0</v>
      </c>
      <c r="CH244" s="303">
        <f t="shared" si="292"/>
        <v>0</v>
      </c>
      <c r="CI244" s="303">
        <f t="shared" si="292"/>
        <v>0</v>
      </c>
      <c r="CJ244" s="303">
        <f t="shared" si="292"/>
        <v>0</v>
      </c>
      <c r="CK244" s="303">
        <f t="shared" si="292"/>
        <v>0</v>
      </c>
      <c r="CL244" s="303">
        <f t="shared" si="292"/>
        <v>0</v>
      </c>
      <c r="CM244" s="303">
        <f t="shared" si="292"/>
        <v>0</v>
      </c>
      <c r="CN244" s="303">
        <f t="shared" si="292"/>
        <v>0</v>
      </c>
      <c r="CO244" s="303">
        <f t="shared" si="292"/>
        <v>0</v>
      </c>
    </row>
    <row r="245" spans="1:211" outlineLevel="1" x14ac:dyDescent="0.2">
      <c r="B245" s="61"/>
      <c r="D245" s="39"/>
      <c r="E245" t="str">
        <f xml:space="preserve"> "Waste: " &amp; E218</f>
        <v>Waste: Meter under-registration (assuming replacement)</v>
      </c>
      <c r="G245" s="82"/>
      <c r="H245" s="165" t="s">
        <v>8</v>
      </c>
      <c r="I245" s="55">
        <f t="shared" si="286"/>
        <v>0</v>
      </c>
      <c r="K245" s="303">
        <f t="shared" ref="K245:AP245" si="293" xml:space="preserve"> K218 * K$241</f>
        <v>0</v>
      </c>
      <c r="L245" s="303">
        <f t="shared" si="293"/>
        <v>0</v>
      </c>
      <c r="M245" s="303">
        <f t="shared" si="293"/>
        <v>0</v>
      </c>
      <c r="N245" s="303">
        <f t="shared" si="293"/>
        <v>0</v>
      </c>
      <c r="O245" s="303">
        <f t="shared" si="293"/>
        <v>0</v>
      </c>
      <c r="P245" s="303">
        <f t="shared" si="293"/>
        <v>0</v>
      </c>
      <c r="Q245" s="303">
        <f t="shared" si="293"/>
        <v>0</v>
      </c>
      <c r="R245" s="303">
        <f t="shared" si="293"/>
        <v>0</v>
      </c>
      <c r="S245" s="303">
        <f t="shared" si="293"/>
        <v>0</v>
      </c>
      <c r="T245" s="303">
        <f t="shared" si="293"/>
        <v>0</v>
      </c>
      <c r="U245" s="303">
        <f t="shared" si="293"/>
        <v>0</v>
      </c>
      <c r="V245" s="303">
        <f t="shared" si="293"/>
        <v>0</v>
      </c>
      <c r="W245" s="303">
        <f t="shared" si="293"/>
        <v>0</v>
      </c>
      <c r="X245" s="303">
        <f t="shared" si="293"/>
        <v>0</v>
      </c>
      <c r="Y245" s="303">
        <f t="shared" si="293"/>
        <v>0</v>
      </c>
      <c r="Z245" s="303">
        <f t="shared" si="293"/>
        <v>0</v>
      </c>
      <c r="AA245" s="303">
        <f t="shared" si="293"/>
        <v>0</v>
      </c>
      <c r="AB245" s="303">
        <f t="shared" si="293"/>
        <v>0</v>
      </c>
      <c r="AC245" s="303">
        <f t="shared" si="293"/>
        <v>0</v>
      </c>
      <c r="AD245" s="303">
        <f t="shared" si="293"/>
        <v>0</v>
      </c>
      <c r="AE245" s="303">
        <f t="shared" si="293"/>
        <v>0</v>
      </c>
      <c r="AF245" s="303">
        <f t="shared" si="293"/>
        <v>0</v>
      </c>
      <c r="AG245" s="303">
        <f t="shared" si="293"/>
        <v>0</v>
      </c>
      <c r="AH245" s="303">
        <f t="shared" si="293"/>
        <v>0</v>
      </c>
      <c r="AI245" s="303">
        <f t="shared" si="293"/>
        <v>0</v>
      </c>
      <c r="AJ245" s="303">
        <f t="shared" si="293"/>
        <v>0</v>
      </c>
      <c r="AK245" s="303">
        <f t="shared" si="293"/>
        <v>0</v>
      </c>
      <c r="AL245" s="303">
        <f t="shared" si="293"/>
        <v>0</v>
      </c>
      <c r="AM245" s="303">
        <f t="shared" si="293"/>
        <v>0</v>
      </c>
      <c r="AN245" s="303">
        <f t="shared" si="293"/>
        <v>0</v>
      </c>
      <c r="AO245" s="303">
        <f t="shared" si="293"/>
        <v>0</v>
      </c>
      <c r="AP245" s="303">
        <f t="shared" si="293"/>
        <v>0</v>
      </c>
      <c r="AQ245" s="303">
        <f t="shared" ref="AQ245:BV245" si="294" xml:space="preserve"> AQ218 * AQ$241</f>
        <v>0</v>
      </c>
      <c r="AR245" s="303">
        <f t="shared" si="294"/>
        <v>0</v>
      </c>
      <c r="AS245" s="303">
        <f t="shared" si="294"/>
        <v>0</v>
      </c>
      <c r="AT245" s="303">
        <f t="shared" si="294"/>
        <v>0</v>
      </c>
      <c r="AU245" s="303">
        <f t="shared" si="294"/>
        <v>0</v>
      </c>
      <c r="AV245" s="303">
        <f t="shared" si="294"/>
        <v>0</v>
      </c>
      <c r="AW245" s="303">
        <f t="shared" si="294"/>
        <v>0</v>
      </c>
      <c r="AX245" s="303">
        <f t="shared" si="294"/>
        <v>0</v>
      </c>
      <c r="AY245" s="303">
        <f t="shared" si="294"/>
        <v>0</v>
      </c>
      <c r="AZ245" s="303">
        <f t="shared" si="294"/>
        <v>0</v>
      </c>
      <c r="BA245" s="303">
        <f t="shared" si="294"/>
        <v>0</v>
      </c>
      <c r="BB245" s="303">
        <f t="shared" si="294"/>
        <v>0</v>
      </c>
      <c r="BC245" s="303">
        <f t="shared" si="294"/>
        <v>0</v>
      </c>
      <c r="BD245" s="303">
        <f t="shared" si="294"/>
        <v>0</v>
      </c>
      <c r="BE245" s="303">
        <f t="shared" si="294"/>
        <v>0</v>
      </c>
      <c r="BF245" s="303">
        <f t="shared" si="294"/>
        <v>0</v>
      </c>
      <c r="BG245" s="303">
        <f t="shared" si="294"/>
        <v>0</v>
      </c>
      <c r="BH245" s="303">
        <f t="shared" si="294"/>
        <v>0</v>
      </c>
      <c r="BI245" s="303">
        <f t="shared" si="294"/>
        <v>0</v>
      </c>
      <c r="BJ245" s="303">
        <f t="shared" si="294"/>
        <v>0</v>
      </c>
      <c r="BK245" s="303">
        <f t="shared" si="294"/>
        <v>0</v>
      </c>
      <c r="BL245" s="303">
        <f t="shared" si="294"/>
        <v>0</v>
      </c>
      <c r="BM245" s="303">
        <f t="shared" si="294"/>
        <v>0</v>
      </c>
      <c r="BN245" s="303">
        <f t="shared" si="294"/>
        <v>0</v>
      </c>
      <c r="BO245" s="303">
        <f t="shared" si="294"/>
        <v>0</v>
      </c>
      <c r="BP245" s="303">
        <f t="shared" si="294"/>
        <v>0</v>
      </c>
      <c r="BQ245" s="303">
        <f t="shared" si="294"/>
        <v>0</v>
      </c>
      <c r="BR245" s="303">
        <f t="shared" si="294"/>
        <v>0</v>
      </c>
      <c r="BS245" s="303">
        <f t="shared" si="294"/>
        <v>0</v>
      </c>
      <c r="BT245" s="303">
        <f t="shared" si="294"/>
        <v>0</v>
      </c>
      <c r="BU245" s="303">
        <f t="shared" si="294"/>
        <v>0</v>
      </c>
      <c r="BV245" s="303">
        <f t="shared" si="294"/>
        <v>0</v>
      </c>
      <c r="BW245" s="303">
        <f t="shared" ref="BW245:CO245" si="295" xml:space="preserve"> BW218 * BW$241</f>
        <v>0</v>
      </c>
      <c r="BX245" s="303">
        <f t="shared" si="295"/>
        <v>0</v>
      </c>
      <c r="BY245" s="303">
        <f t="shared" si="295"/>
        <v>0</v>
      </c>
      <c r="BZ245" s="303">
        <f t="shared" si="295"/>
        <v>0</v>
      </c>
      <c r="CA245" s="303">
        <f t="shared" si="295"/>
        <v>0</v>
      </c>
      <c r="CB245" s="303">
        <f t="shared" si="295"/>
        <v>0</v>
      </c>
      <c r="CC245" s="303">
        <f t="shared" si="295"/>
        <v>0</v>
      </c>
      <c r="CD245" s="303">
        <f t="shared" si="295"/>
        <v>0</v>
      </c>
      <c r="CE245" s="303">
        <f t="shared" si="295"/>
        <v>0</v>
      </c>
      <c r="CF245" s="303">
        <f t="shared" si="295"/>
        <v>0</v>
      </c>
      <c r="CG245" s="303">
        <f t="shared" si="295"/>
        <v>0</v>
      </c>
      <c r="CH245" s="303">
        <f t="shared" si="295"/>
        <v>0</v>
      </c>
      <c r="CI245" s="303">
        <f t="shared" si="295"/>
        <v>0</v>
      </c>
      <c r="CJ245" s="303">
        <f t="shared" si="295"/>
        <v>0</v>
      </c>
      <c r="CK245" s="303">
        <f t="shared" si="295"/>
        <v>0</v>
      </c>
      <c r="CL245" s="303">
        <f t="shared" si="295"/>
        <v>0</v>
      </c>
      <c r="CM245" s="303">
        <f t="shared" si="295"/>
        <v>0</v>
      </c>
      <c r="CN245" s="303">
        <f t="shared" si="295"/>
        <v>0</v>
      </c>
      <c r="CO245" s="303">
        <f t="shared" si="295"/>
        <v>0</v>
      </c>
    </row>
    <row r="246" spans="1:211" s="263" customFormat="1" ht="2.1" customHeight="1" outlineLevel="1" x14ac:dyDescent="0.2">
      <c r="E246" s="264"/>
      <c r="H246" s="265"/>
      <c r="K246" s="266"/>
      <c r="L246" s="267"/>
      <c r="M246" s="267"/>
      <c r="N246" s="267"/>
      <c r="O246" s="267"/>
      <c r="P246" s="267"/>
      <c r="Q246" s="267"/>
      <c r="R246" s="267"/>
      <c r="S246" s="267"/>
      <c r="T246" s="267"/>
      <c r="U246" s="267"/>
      <c r="V246" s="267"/>
      <c r="W246" s="267"/>
      <c r="X246" s="267"/>
      <c r="Y246" s="267"/>
      <c r="Z246" s="267"/>
      <c r="AA246" s="267"/>
      <c r="AB246" s="267"/>
      <c r="AC246" s="267"/>
      <c r="AD246" s="267"/>
      <c r="AE246" s="267"/>
      <c r="AF246" s="267"/>
      <c r="AG246" s="267"/>
      <c r="AH246" s="267"/>
      <c r="AI246" s="267"/>
      <c r="AJ246" s="267"/>
      <c r="AK246" s="267"/>
      <c r="AL246" s="267"/>
      <c r="AM246" s="267"/>
      <c r="AN246" s="267"/>
      <c r="AO246" s="267"/>
      <c r="AP246" s="267"/>
      <c r="AQ246" s="267"/>
      <c r="AR246" s="267"/>
      <c r="AS246" s="267"/>
      <c r="AT246" s="267"/>
      <c r="AU246" s="267"/>
      <c r="AV246" s="267"/>
      <c r="AW246" s="267"/>
      <c r="AX246" s="267"/>
      <c r="AY246" s="267"/>
      <c r="AZ246" s="267"/>
      <c r="BA246" s="267"/>
      <c r="BB246" s="267"/>
      <c r="BC246" s="267"/>
      <c r="BD246" s="267"/>
      <c r="BE246" s="267"/>
      <c r="BF246" s="267"/>
      <c r="BG246" s="267"/>
      <c r="BH246" s="267"/>
      <c r="BI246" s="267"/>
      <c r="BJ246" s="267"/>
      <c r="BK246" s="267"/>
      <c r="BL246" s="267"/>
      <c r="BM246" s="267"/>
      <c r="BN246" s="267"/>
      <c r="BO246" s="267"/>
      <c r="BP246" s="267"/>
      <c r="BQ246" s="267"/>
      <c r="BR246" s="267"/>
      <c r="BS246" s="267"/>
      <c r="BT246" s="267"/>
      <c r="BU246" s="267"/>
      <c r="BV246" s="267"/>
      <c r="BW246" s="267"/>
      <c r="BX246" s="267"/>
      <c r="BY246" s="267"/>
      <c r="BZ246" s="267"/>
      <c r="CA246" s="267"/>
      <c r="CB246" s="267"/>
      <c r="CC246" s="267"/>
      <c r="CD246" s="267"/>
      <c r="CE246" s="267"/>
      <c r="CF246" s="267"/>
      <c r="CG246" s="267"/>
      <c r="CH246" s="267"/>
      <c r="CI246" s="267"/>
      <c r="CJ246" s="267"/>
      <c r="CK246" s="267"/>
      <c r="CL246" s="267"/>
      <c r="CM246" s="267"/>
      <c r="CN246" s="267"/>
      <c r="CO246" s="267"/>
      <c r="CP246" s="268"/>
      <c r="CQ246" s="268"/>
      <c r="CR246" s="268"/>
      <c r="CS246" s="268"/>
      <c r="CT246" s="268"/>
      <c r="CU246" s="268"/>
      <c r="CV246" s="268"/>
      <c r="CW246" s="268"/>
      <c r="CX246" s="268"/>
      <c r="CY246" s="268"/>
      <c r="CZ246" s="268"/>
      <c r="DA246" s="268"/>
      <c r="DB246" s="268"/>
      <c r="DC246" s="268"/>
      <c r="DD246" s="268"/>
      <c r="DE246" s="268"/>
      <c r="DF246" s="268"/>
      <c r="DG246" s="268"/>
      <c r="DH246" s="268"/>
      <c r="DI246" s="268"/>
      <c r="DJ246" s="268"/>
      <c r="DK246" s="268"/>
      <c r="DL246" s="268"/>
      <c r="DM246" s="268"/>
      <c r="DN246" s="268"/>
      <c r="DO246" s="268"/>
      <c r="DP246" s="268"/>
      <c r="DQ246" s="268"/>
      <c r="DR246" s="268"/>
      <c r="DS246" s="268"/>
      <c r="DT246" s="268"/>
      <c r="DU246" s="268"/>
      <c r="DV246" s="268"/>
      <c r="DW246" s="268"/>
      <c r="DX246" s="268"/>
      <c r="DY246" s="268"/>
      <c r="DZ246" s="268"/>
      <c r="EA246" s="268"/>
      <c r="EB246" s="268"/>
      <c r="EC246" s="268"/>
      <c r="ED246" s="268"/>
      <c r="EE246" s="268"/>
      <c r="EF246" s="268"/>
      <c r="EG246" s="268"/>
      <c r="EH246" s="268"/>
      <c r="EI246" s="268"/>
      <c r="EJ246" s="268"/>
      <c r="EK246" s="268"/>
      <c r="EL246" s="268"/>
      <c r="EM246" s="268"/>
      <c r="EN246" s="268"/>
      <c r="EO246" s="268"/>
      <c r="EP246" s="268"/>
      <c r="EQ246" s="268"/>
      <c r="ER246" s="268"/>
      <c r="ES246" s="268"/>
      <c r="ET246" s="268"/>
      <c r="EU246" s="268"/>
      <c r="EV246" s="268"/>
      <c r="EW246" s="268"/>
      <c r="EX246" s="268"/>
      <c r="EY246" s="268"/>
      <c r="EZ246" s="268"/>
      <c r="FA246" s="268"/>
      <c r="FB246" s="268"/>
      <c r="FC246" s="268"/>
      <c r="FD246" s="268"/>
      <c r="FE246" s="268"/>
      <c r="FF246" s="268"/>
      <c r="FG246" s="268"/>
      <c r="FH246" s="268"/>
      <c r="FI246" s="268"/>
      <c r="FJ246" s="268"/>
      <c r="FK246" s="268"/>
      <c r="FL246" s="268"/>
      <c r="FM246" s="268"/>
      <c r="FN246" s="268"/>
      <c r="FO246" s="268"/>
      <c r="FP246" s="268"/>
      <c r="FQ246" s="268"/>
      <c r="FR246" s="268"/>
      <c r="FS246" s="268"/>
      <c r="FT246" s="268"/>
      <c r="FU246" s="268"/>
      <c r="FV246" s="268"/>
      <c r="FW246" s="268"/>
      <c r="FX246" s="268"/>
      <c r="FY246" s="268"/>
      <c r="FZ246" s="268"/>
      <c r="GA246" s="268"/>
      <c r="GB246" s="268"/>
      <c r="GC246" s="268"/>
      <c r="GD246" s="268"/>
      <c r="GE246" s="268"/>
      <c r="GF246" s="268"/>
      <c r="GG246" s="268"/>
      <c r="GH246" s="268"/>
      <c r="GI246" s="268"/>
      <c r="GJ246" s="268"/>
      <c r="GK246" s="268"/>
      <c r="GL246" s="268"/>
      <c r="GM246" s="268"/>
      <c r="GN246" s="268"/>
      <c r="GO246" s="268"/>
      <c r="GP246" s="268"/>
      <c r="GQ246" s="268"/>
      <c r="GR246" s="268"/>
      <c r="GS246" s="268"/>
      <c r="GT246" s="268"/>
      <c r="GU246" s="268"/>
      <c r="GV246" s="268"/>
      <c r="GW246" s="268"/>
      <c r="GX246" s="268"/>
      <c r="GY246" s="268"/>
      <c r="GZ246" s="268"/>
      <c r="HA246" s="268"/>
      <c r="HB246" s="268"/>
      <c r="HC246" s="268"/>
    </row>
    <row r="247" spans="1:211" outlineLevel="1" x14ac:dyDescent="0.2">
      <c r="B247" s="61"/>
      <c r="D247" s="39"/>
      <c r="E247" t="str">
        <f xml:space="preserve"> "Waste: " &amp; E220</f>
        <v>Waste: Losses</v>
      </c>
      <c r="G247" s="82"/>
      <c r="H247" s="165" t="s">
        <v>8</v>
      </c>
      <c r="I247" s="55">
        <f t="shared" ref="I247" si="296" xml:space="preserve"> SUM( K247:CO247 )</f>
        <v>0</v>
      </c>
      <c r="K247" s="303">
        <f>SUM(K243:K246)</f>
        <v>0</v>
      </c>
      <c r="L247" s="303">
        <f t="shared" ref="L247" si="297">SUM(L243:L246)</f>
        <v>0</v>
      </c>
      <c r="M247" s="303">
        <f t="shared" ref="M247" si="298">SUM(M243:M246)</f>
        <v>0</v>
      </c>
      <c r="N247" s="303">
        <f t="shared" ref="N247" si="299">SUM(N243:N246)</f>
        <v>0</v>
      </c>
      <c r="O247" s="303">
        <f t="shared" ref="O247" si="300">SUM(O243:O246)</f>
        <v>0</v>
      </c>
      <c r="P247" s="303">
        <f t="shared" ref="P247" si="301">SUM(P243:P246)</f>
        <v>0</v>
      </c>
      <c r="Q247" s="303">
        <f t="shared" ref="Q247" si="302">SUM(Q243:Q246)</f>
        <v>0</v>
      </c>
      <c r="R247" s="303">
        <f t="shared" ref="R247" si="303">SUM(R243:R246)</f>
        <v>0</v>
      </c>
      <c r="S247" s="303">
        <f t="shared" ref="S247" si="304">SUM(S243:S246)</f>
        <v>0</v>
      </c>
      <c r="T247" s="303">
        <f t="shared" ref="T247" si="305">SUM(T243:T246)</f>
        <v>0</v>
      </c>
      <c r="U247" s="303">
        <f t="shared" ref="U247" si="306">SUM(U243:U246)</f>
        <v>0</v>
      </c>
      <c r="V247" s="303">
        <f t="shared" ref="V247" si="307">SUM(V243:V246)</f>
        <v>0</v>
      </c>
      <c r="W247" s="303">
        <f t="shared" ref="W247" si="308">SUM(W243:W246)</f>
        <v>0</v>
      </c>
      <c r="X247" s="303">
        <f t="shared" ref="X247" si="309">SUM(X243:X246)</f>
        <v>0</v>
      </c>
      <c r="Y247" s="303">
        <f t="shared" ref="Y247" si="310">SUM(Y243:Y246)</f>
        <v>0</v>
      </c>
      <c r="Z247" s="303">
        <f t="shared" ref="Z247" si="311">SUM(Z243:Z246)</f>
        <v>0</v>
      </c>
      <c r="AA247" s="303">
        <f t="shared" ref="AA247" si="312">SUM(AA243:AA246)</f>
        <v>0</v>
      </c>
      <c r="AB247" s="303">
        <f t="shared" ref="AB247" si="313">SUM(AB243:AB246)</f>
        <v>0</v>
      </c>
      <c r="AC247" s="303">
        <f t="shared" ref="AC247" si="314">SUM(AC243:AC246)</f>
        <v>0</v>
      </c>
      <c r="AD247" s="303">
        <f t="shared" ref="AD247" si="315">SUM(AD243:AD246)</f>
        <v>0</v>
      </c>
      <c r="AE247" s="303">
        <f t="shared" ref="AE247" si="316">SUM(AE243:AE246)</f>
        <v>0</v>
      </c>
      <c r="AF247" s="303">
        <f t="shared" ref="AF247" si="317">SUM(AF243:AF246)</f>
        <v>0</v>
      </c>
      <c r="AG247" s="303">
        <f t="shared" ref="AG247" si="318">SUM(AG243:AG246)</f>
        <v>0</v>
      </c>
      <c r="AH247" s="303">
        <f t="shared" ref="AH247" si="319">SUM(AH243:AH246)</f>
        <v>0</v>
      </c>
      <c r="AI247" s="303">
        <f t="shared" ref="AI247" si="320">SUM(AI243:AI246)</f>
        <v>0</v>
      </c>
      <c r="AJ247" s="303">
        <f t="shared" ref="AJ247" si="321">SUM(AJ243:AJ246)</f>
        <v>0</v>
      </c>
      <c r="AK247" s="303">
        <f t="shared" ref="AK247" si="322">SUM(AK243:AK246)</f>
        <v>0</v>
      </c>
      <c r="AL247" s="303">
        <f t="shared" ref="AL247" si="323">SUM(AL243:AL246)</f>
        <v>0</v>
      </c>
      <c r="AM247" s="303">
        <f t="shared" ref="AM247" si="324">SUM(AM243:AM246)</f>
        <v>0</v>
      </c>
      <c r="AN247" s="303">
        <f t="shared" ref="AN247" si="325">SUM(AN243:AN246)</f>
        <v>0</v>
      </c>
      <c r="AO247" s="303">
        <f t="shared" ref="AO247" si="326">SUM(AO243:AO246)</f>
        <v>0</v>
      </c>
      <c r="AP247" s="303">
        <f t="shared" ref="AP247" si="327">SUM(AP243:AP246)</f>
        <v>0</v>
      </c>
      <c r="AQ247" s="303">
        <f t="shared" ref="AQ247" si="328">SUM(AQ243:AQ246)</f>
        <v>0</v>
      </c>
      <c r="AR247" s="303">
        <f t="shared" ref="AR247" si="329">SUM(AR243:AR246)</f>
        <v>0</v>
      </c>
      <c r="AS247" s="303">
        <f t="shared" ref="AS247" si="330">SUM(AS243:AS246)</f>
        <v>0</v>
      </c>
      <c r="AT247" s="303">
        <f t="shared" ref="AT247" si="331">SUM(AT243:AT246)</f>
        <v>0</v>
      </c>
      <c r="AU247" s="303">
        <f t="shared" ref="AU247" si="332">SUM(AU243:AU246)</f>
        <v>0</v>
      </c>
      <c r="AV247" s="303">
        <f t="shared" ref="AV247" si="333">SUM(AV243:AV246)</f>
        <v>0</v>
      </c>
      <c r="AW247" s="303">
        <f t="shared" ref="AW247" si="334">SUM(AW243:AW246)</f>
        <v>0</v>
      </c>
      <c r="AX247" s="303">
        <f t="shared" ref="AX247" si="335">SUM(AX243:AX246)</f>
        <v>0</v>
      </c>
      <c r="AY247" s="303">
        <f t="shared" ref="AY247" si="336">SUM(AY243:AY246)</f>
        <v>0</v>
      </c>
      <c r="AZ247" s="303">
        <f t="shared" ref="AZ247" si="337">SUM(AZ243:AZ246)</f>
        <v>0</v>
      </c>
      <c r="BA247" s="303">
        <f t="shared" ref="BA247" si="338">SUM(BA243:BA246)</f>
        <v>0</v>
      </c>
      <c r="BB247" s="303">
        <f t="shared" ref="BB247" si="339">SUM(BB243:BB246)</f>
        <v>0</v>
      </c>
      <c r="BC247" s="303">
        <f t="shared" ref="BC247" si="340">SUM(BC243:BC246)</f>
        <v>0</v>
      </c>
      <c r="BD247" s="303">
        <f t="shared" ref="BD247" si="341">SUM(BD243:BD246)</f>
        <v>0</v>
      </c>
      <c r="BE247" s="303">
        <f t="shared" ref="BE247" si="342">SUM(BE243:BE246)</f>
        <v>0</v>
      </c>
      <c r="BF247" s="303">
        <f t="shared" ref="BF247" si="343">SUM(BF243:BF246)</f>
        <v>0</v>
      </c>
      <c r="BG247" s="303">
        <f t="shared" ref="BG247" si="344">SUM(BG243:BG246)</f>
        <v>0</v>
      </c>
      <c r="BH247" s="303">
        <f t="shared" ref="BH247" si="345">SUM(BH243:BH246)</f>
        <v>0</v>
      </c>
      <c r="BI247" s="303">
        <f t="shared" ref="BI247" si="346">SUM(BI243:BI246)</f>
        <v>0</v>
      </c>
      <c r="BJ247" s="303">
        <f t="shared" ref="BJ247" si="347">SUM(BJ243:BJ246)</f>
        <v>0</v>
      </c>
      <c r="BK247" s="303">
        <f t="shared" ref="BK247" si="348">SUM(BK243:BK246)</f>
        <v>0</v>
      </c>
      <c r="BL247" s="303">
        <f t="shared" ref="BL247" si="349">SUM(BL243:BL246)</f>
        <v>0</v>
      </c>
      <c r="BM247" s="303">
        <f t="shared" ref="BM247" si="350">SUM(BM243:BM246)</f>
        <v>0</v>
      </c>
      <c r="BN247" s="303">
        <f t="shared" ref="BN247" si="351">SUM(BN243:BN246)</f>
        <v>0</v>
      </c>
      <c r="BO247" s="303">
        <f t="shared" ref="BO247" si="352">SUM(BO243:BO246)</f>
        <v>0</v>
      </c>
      <c r="BP247" s="303">
        <f t="shared" ref="BP247" si="353">SUM(BP243:BP246)</f>
        <v>0</v>
      </c>
      <c r="BQ247" s="303">
        <f t="shared" ref="BQ247" si="354">SUM(BQ243:BQ246)</f>
        <v>0</v>
      </c>
      <c r="BR247" s="303">
        <f t="shared" ref="BR247" si="355">SUM(BR243:BR246)</f>
        <v>0</v>
      </c>
      <c r="BS247" s="303">
        <f t="shared" ref="BS247" si="356">SUM(BS243:BS246)</f>
        <v>0</v>
      </c>
      <c r="BT247" s="303">
        <f t="shared" ref="BT247" si="357">SUM(BT243:BT246)</f>
        <v>0</v>
      </c>
      <c r="BU247" s="303">
        <f t="shared" ref="BU247" si="358">SUM(BU243:BU246)</f>
        <v>0</v>
      </c>
      <c r="BV247" s="303">
        <f t="shared" ref="BV247" si="359">SUM(BV243:BV246)</f>
        <v>0</v>
      </c>
      <c r="BW247" s="303">
        <f t="shared" ref="BW247" si="360">SUM(BW243:BW246)</f>
        <v>0</v>
      </c>
      <c r="BX247" s="303">
        <f t="shared" ref="BX247" si="361">SUM(BX243:BX246)</f>
        <v>0</v>
      </c>
      <c r="BY247" s="303">
        <f t="shared" ref="BY247" si="362">SUM(BY243:BY246)</f>
        <v>0</v>
      </c>
      <c r="BZ247" s="303">
        <f t="shared" ref="BZ247" si="363">SUM(BZ243:BZ246)</f>
        <v>0</v>
      </c>
      <c r="CA247" s="303">
        <f t="shared" ref="CA247" si="364">SUM(CA243:CA246)</f>
        <v>0</v>
      </c>
      <c r="CB247" s="303">
        <f t="shared" ref="CB247" si="365">SUM(CB243:CB246)</f>
        <v>0</v>
      </c>
      <c r="CC247" s="303">
        <f t="shared" ref="CC247" si="366">SUM(CC243:CC246)</f>
        <v>0</v>
      </c>
      <c r="CD247" s="303">
        <f t="shared" ref="CD247" si="367">SUM(CD243:CD246)</f>
        <v>0</v>
      </c>
      <c r="CE247" s="303">
        <f t="shared" ref="CE247" si="368">SUM(CE243:CE246)</f>
        <v>0</v>
      </c>
      <c r="CF247" s="303">
        <f t="shared" ref="CF247" si="369">SUM(CF243:CF246)</f>
        <v>0</v>
      </c>
      <c r="CG247" s="303">
        <f t="shared" ref="CG247" si="370">SUM(CG243:CG246)</f>
        <v>0</v>
      </c>
      <c r="CH247" s="303">
        <f t="shared" ref="CH247" si="371">SUM(CH243:CH246)</f>
        <v>0</v>
      </c>
      <c r="CI247" s="303">
        <f t="shared" ref="CI247" si="372">SUM(CI243:CI246)</f>
        <v>0</v>
      </c>
      <c r="CJ247" s="303">
        <f t="shared" ref="CJ247" si="373">SUM(CJ243:CJ246)</f>
        <v>0</v>
      </c>
      <c r="CK247" s="303">
        <f t="shared" ref="CK247" si="374">SUM(CK243:CK246)</f>
        <v>0</v>
      </c>
      <c r="CL247" s="303">
        <f t="shared" ref="CL247" si="375">SUM(CL243:CL246)</f>
        <v>0</v>
      </c>
      <c r="CM247" s="303">
        <f t="shared" ref="CM247" si="376">SUM(CM243:CM246)</f>
        <v>0</v>
      </c>
      <c r="CN247" s="303">
        <f t="shared" ref="CN247" si="377">SUM(CN243:CN246)</f>
        <v>0</v>
      </c>
      <c r="CO247" s="303">
        <f t="shared" ref="CO247" si="378">SUM(CO243:CO246)</f>
        <v>0</v>
      </c>
    </row>
    <row r="248" spans="1:211" s="128" customFormat="1" outlineLevel="1" x14ac:dyDescent="0.2">
      <c r="B248" s="152"/>
      <c r="D248" s="153"/>
      <c r="H248" s="154"/>
      <c r="K248" s="234"/>
      <c r="L248" s="234"/>
      <c r="M248" s="234"/>
      <c r="N248" s="234"/>
      <c r="O248" s="234"/>
      <c r="P248" s="234"/>
      <c r="Q248" s="234"/>
      <c r="R248" s="234"/>
      <c r="S248" s="234"/>
      <c r="T248" s="234"/>
      <c r="U248" s="234"/>
      <c r="V248" s="234"/>
      <c r="W248" s="234"/>
      <c r="X248" s="234"/>
      <c r="Y248" s="234"/>
      <c r="Z248" s="234"/>
      <c r="AA248" s="234"/>
      <c r="AB248" s="234"/>
      <c r="AC248" s="234"/>
      <c r="AD248" s="234"/>
      <c r="AE248" s="234"/>
      <c r="AF248" s="234"/>
      <c r="AG248" s="234"/>
      <c r="AH248" s="234"/>
      <c r="AI248" s="234"/>
      <c r="AJ248" s="234"/>
      <c r="AK248" s="234"/>
      <c r="AL248" s="234"/>
      <c r="AM248" s="234"/>
      <c r="AN248" s="234"/>
      <c r="AO248" s="234"/>
      <c r="AP248" s="234"/>
      <c r="AQ248" s="234"/>
      <c r="AR248" s="234"/>
      <c r="AS248" s="234"/>
      <c r="AT248" s="234"/>
      <c r="AU248" s="234"/>
      <c r="AV248" s="234"/>
      <c r="AW248" s="234"/>
      <c r="AX248" s="234"/>
      <c r="AY248" s="234"/>
      <c r="AZ248" s="234"/>
      <c r="BA248" s="234"/>
      <c r="BB248" s="234"/>
      <c r="BC248" s="234"/>
      <c r="BD248" s="234"/>
      <c r="BE248" s="234"/>
      <c r="BF248" s="234"/>
      <c r="BG248" s="234"/>
      <c r="BH248" s="234"/>
      <c r="BI248" s="234"/>
      <c r="BJ248" s="234"/>
      <c r="BK248" s="234"/>
      <c r="BL248" s="234"/>
      <c r="BM248" s="234"/>
      <c r="BN248" s="234"/>
      <c r="BO248" s="234"/>
      <c r="BP248" s="234"/>
      <c r="BQ248" s="234"/>
      <c r="BR248" s="234"/>
      <c r="BS248" s="234"/>
      <c r="BT248" s="234"/>
      <c r="BU248" s="234"/>
      <c r="BV248" s="234"/>
      <c r="BW248" s="234"/>
      <c r="BX248" s="234"/>
      <c r="BY248" s="234"/>
      <c r="BZ248" s="234"/>
      <c r="CA248" s="234"/>
      <c r="CB248" s="234"/>
      <c r="CC248" s="234"/>
      <c r="CD248" s="234"/>
      <c r="CE248" s="234"/>
      <c r="CF248" s="234"/>
      <c r="CG248" s="234"/>
      <c r="CH248" s="234"/>
      <c r="CI248" s="234"/>
      <c r="CJ248" s="234"/>
      <c r="CK248" s="234"/>
      <c r="CL248" s="234"/>
      <c r="CM248" s="234"/>
      <c r="CN248" s="234"/>
      <c r="CO248" s="234"/>
    </row>
    <row r="249" spans="1:211" outlineLevel="1" x14ac:dyDescent="0.2">
      <c r="B249" s="61" t="s">
        <v>419</v>
      </c>
      <c r="D249" s="39"/>
      <c r="H249" s="163"/>
      <c r="I249" s="78"/>
    </row>
    <row r="250" spans="1:211" s="20" customFormat="1" outlineLevel="1" x14ac:dyDescent="0.2">
      <c r="A250" s="87"/>
      <c r="B250" s="34"/>
      <c r="D250" s="88"/>
      <c r="E250" s="149" t="str">
        <f xml:space="preserve"> E222</f>
        <v>Discharge from site (based on customer meters)</v>
      </c>
      <c r="F250" s="149"/>
      <c r="G250" s="234"/>
      <c r="H250" s="330" t="str">
        <f xml:space="preserve"> H222</f>
        <v>m3</v>
      </c>
      <c r="I250" s="134"/>
      <c r="K250" s="95">
        <f t="shared" ref="K250:AP250" si="379" xml:space="preserve"> K222</f>
        <v>2290.7041508188217</v>
      </c>
      <c r="L250" s="95">
        <f t="shared" si="379"/>
        <v>7177.539672565641</v>
      </c>
      <c r="M250" s="95">
        <f t="shared" si="379"/>
        <v>7183.6482169678238</v>
      </c>
      <c r="N250" s="95">
        <f t="shared" si="379"/>
        <v>7203.3294449595178</v>
      </c>
      <c r="O250" s="95">
        <f t="shared" si="379"/>
        <v>7183.6482169678238</v>
      </c>
      <c r="P250" s="95">
        <f t="shared" si="379"/>
        <v>7183.6482169678247</v>
      </c>
      <c r="Q250" s="95">
        <f t="shared" si="379"/>
        <v>7183.6482169678238</v>
      </c>
      <c r="R250" s="95">
        <f t="shared" si="379"/>
        <v>7203.3294449595178</v>
      </c>
      <c r="S250" s="95">
        <f t="shared" si="379"/>
        <v>7183.6482169678256</v>
      </c>
      <c r="T250" s="95">
        <f t="shared" si="379"/>
        <v>7183.6482169678238</v>
      </c>
      <c r="U250" s="95">
        <f t="shared" si="379"/>
        <v>7183.6482169678247</v>
      </c>
      <c r="V250" s="95">
        <f t="shared" si="379"/>
        <v>7203.3294449595187</v>
      </c>
      <c r="W250" s="95">
        <f t="shared" si="379"/>
        <v>7183.6482169678247</v>
      </c>
      <c r="X250" s="95">
        <f t="shared" si="379"/>
        <v>7183.6482169678247</v>
      </c>
      <c r="Y250" s="95">
        <f t="shared" si="379"/>
        <v>7183.6482169678256</v>
      </c>
      <c r="Z250" s="95">
        <f t="shared" si="379"/>
        <v>7203.3294449595169</v>
      </c>
      <c r="AA250" s="95">
        <f t="shared" si="379"/>
        <v>7183.6482169678247</v>
      </c>
      <c r="AB250" s="95">
        <f t="shared" si="379"/>
        <v>7183.6482169678238</v>
      </c>
      <c r="AC250" s="95">
        <f t="shared" si="379"/>
        <v>7183.6482169678229</v>
      </c>
      <c r="AD250" s="95">
        <f t="shared" si="379"/>
        <v>7203.3294449595187</v>
      </c>
      <c r="AE250" s="95">
        <f t="shared" si="379"/>
        <v>7183.6482169678247</v>
      </c>
      <c r="AF250" s="95">
        <f t="shared" si="379"/>
        <v>7183.6482169678238</v>
      </c>
      <c r="AG250" s="95">
        <f t="shared" si="379"/>
        <v>7183.6482169678247</v>
      </c>
      <c r="AH250" s="95">
        <f t="shared" si="379"/>
        <v>7203.3294449595187</v>
      </c>
      <c r="AI250" s="95">
        <f t="shared" si="379"/>
        <v>7183.6482169678247</v>
      </c>
      <c r="AJ250" s="95">
        <f t="shared" si="379"/>
        <v>7183.6482169678256</v>
      </c>
      <c r="AK250" s="95">
        <f t="shared" si="379"/>
        <v>7183.6482169678229</v>
      </c>
      <c r="AL250" s="95">
        <f t="shared" si="379"/>
        <v>7203.3294449595178</v>
      </c>
      <c r="AM250" s="95">
        <f t="shared" si="379"/>
        <v>7183.6482169678238</v>
      </c>
      <c r="AN250" s="95">
        <f t="shared" si="379"/>
        <v>7183.6482169678247</v>
      </c>
      <c r="AO250" s="95">
        <f t="shared" si="379"/>
        <v>7183.6482169678247</v>
      </c>
      <c r="AP250" s="95">
        <f t="shared" si="379"/>
        <v>7203.3294449595187</v>
      </c>
      <c r="AQ250" s="95">
        <f t="shared" ref="AQ250:BV250" si="380" xml:space="preserve"> AQ222</f>
        <v>7183.6482169678266</v>
      </c>
      <c r="AR250" s="95">
        <f t="shared" si="380"/>
        <v>7183.6482169678247</v>
      </c>
      <c r="AS250" s="95">
        <f t="shared" si="380"/>
        <v>7183.6482169678256</v>
      </c>
      <c r="AT250" s="95">
        <f t="shared" si="380"/>
        <v>7203.3294449595187</v>
      </c>
      <c r="AU250" s="95">
        <f t="shared" si="380"/>
        <v>7183.6482169678256</v>
      </c>
      <c r="AV250" s="95">
        <f t="shared" si="380"/>
        <v>7183.6482169678256</v>
      </c>
      <c r="AW250" s="95">
        <f t="shared" si="380"/>
        <v>7183.6482169678256</v>
      </c>
      <c r="AX250" s="95">
        <f t="shared" si="380"/>
        <v>7203.3294449595178</v>
      </c>
      <c r="AY250" s="95">
        <f t="shared" si="380"/>
        <v>7183.6482169678266</v>
      </c>
      <c r="AZ250" s="95">
        <f t="shared" si="380"/>
        <v>7183.6482169678266</v>
      </c>
      <c r="BA250" s="95">
        <f t="shared" si="380"/>
        <v>7183.6482169678229</v>
      </c>
      <c r="BB250" s="95">
        <f t="shared" si="380"/>
        <v>7203.3294449595178</v>
      </c>
      <c r="BC250" s="95">
        <f t="shared" si="380"/>
        <v>7183.6482169678266</v>
      </c>
      <c r="BD250" s="95">
        <f t="shared" si="380"/>
        <v>7183.6482169678247</v>
      </c>
      <c r="BE250" s="95">
        <f t="shared" si="380"/>
        <v>7183.6482169678256</v>
      </c>
      <c r="BF250" s="95">
        <f t="shared" si="380"/>
        <v>7203.3294449595178</v>
      </c>
      <c r="BG250" s="95">
        <f t="shared" si="380"/>
        <v>7183.6482169678266</v>
      </c>
      <c r="BH250" s="95">
        <f t="shared" si="380"/>
        <v>7183.6482169678256</v>
      </c>
      <c r="BI250" s="95">
        <f t="shared" si="380"/>
        <v>7183.6482169678256</v>
      </c>
      <c r="BJ250" s="95">
        <f t="shared" si="380"/>
        <v>7203.3294449595178</v>
      </c>
      <c r="BK250" s="95">
        <f t="shared" si="380"/>
        <v>7183.6482169678238</v>
      </c>
      <c r="BL250" s="95">
        <f t="shared" si="380"/>
        <v>7183.6482169678247</v>
      </c>
      <c r="BM250" s="95">
        <f t="shared" si="380"/>
        <v>7183.6482169678247</v>
      </c>
      <c r="BN250" s="95">
        <f t="shared" si="380"/>
        <v>7203.3294449595178</v>
      </c>
      <c r="BO250" s="95">
        <f t="shared" si="380"/>
        <v>7183.6482169678256</v>
      </c>
      <c r="BP250" s="95">
        <f t="shared" si="380"/>
        <v>7183.6482169678256</v>
      </c>
      <c r="BQ250" s="95">
        <f t="shared" si="380"/>
        <v>7183.6482169678229</v>
      </c>
      <c r="BR250" s="95">
        <f t="shared" si="380"/>
        <v>7203.3294449595178</v>
      </c>
      <c r="BS250" s="95">
        <f t="shared" si="380"/>
        <v>7183.6482169678238</v>
      </c>
      <c r="BT250" s="95">
        <f t="shared" si="380"/>
        <v>7183.648216967822</v>
      </c>
      <c r="BU250" s="95">
        <f t="shared" si="380"/>
        <v>7183.6482169678247</v>
      </c>
      <c r="BV250" s="95">
        <f t="shared" si="380"/>
        <v>7203.3294449595205</v>
      </c>
      <c r="BW250" s="95">
        <f t="shared" ref="BW250:CO250" si="381" xml:space="preserve"> BW222</f>
        <v>7183.6482169678238</v>
      </c>
      <c r="BX250" s="95">
        <f t="shared" si="381"/>
        <v>7183.6482169678256</v>
      </c>
      <c r="BY250" s="95">
        <f t="shared" si="381"/>
        <v>7183.6482169678247</v>
      </c>
      <c r="BZ250" s="95">
        <f t="shared" si="381"/>
        <v>7203.3294449595169</v>
      </c>
      <c r="CA250" s="95">
        <f t="shared" si="381"/>
        <v>7183.6482169678266</v>
      </c>
      <c r="CB250" s="95">
        <f t="shared" si="381"/>
        <v>7183.6482169678238</v>
      </c>
      <c r="CC250" s="95">
        <f t="shared" si="381"/>
        <v>7183.6482169678229</v>
      </c>
      <c r="CD250" s="95">
        <f t="shared" si="381"/>
        <v>7203.3294449595196</v>
      </c>
      <c r="CE250" s="95">
        <f t="shared" si="381"/>
        <v>7183.6482169678238</v>
      </c>
      <c r="CF250" s="95">
        <f t="shared" si="381"/>
        <v>7183.6482169678247</v>
      </c>
      <c r="CG250" s="95">
        <f t="shared" si="381"/>
        <v>7183.6482169678266</v>
      </c>
      <c r="CH250" s="95">
        <f t="shared" si="381"/>
        <v>7203.3294449595196</v>
      </c>
      <c r="CI250" s="95">
        <f t="shared" si="381"/>
        <v>7183.6482169678256</v>
      </c>
      <c r="CJ250" s="95">
        <f t="shared" si="381"/>
        <v>7183.6482169678256</v>
      </c>
      <c r="CK250" s="95">
        <f t="shared" si="381"/>
        <v>7183.6482169678247</v>
      </c>
      <c r="CL250" s="95">
        <f t="shared" si="381"/>
        <v>7183.6482169678256</v>
      </c>
      <c r="CM250" s="95">
        <f t="shared" si="381"/>
        <v>7183.6482169678247</v>
      </c>
      <c r="CN250" s="95">
        <f t="shared" si="381"/>
        <v>7183.6482169678238</v>
      </c>
      <c r="CO250" s="95">
        <f t="shared" si="381"/>
        <v>7183.6482169678266</v>
      </c>
    </row>
    <row r="251" spans="1:211" s="350" customFormat="1" ht="2.1" customHeight="1" outlineLevel="1" x14ac:dyDescent="0.2">
      <c r="E251" s="345"/>
      <c r="H251" s="351"/>
      <c r="K251" s="345"/>
      <c r="L251" s="345"/>
      <c r="M251" s="345"/>
      <c r="N251" s="345"/>
      <c r="O251" s="345"/>
      <c r="P251" s="345"/>
      <c r="Q251" s="345"/>
      <c r="R251" s="345"/>
      <c r="S251" s="345"/>
      <c r="T251" s="345"/>
      <c r="U251" s="345"/>
      <c r="V251" s="345"/>
      <c r="W251" s="345"/>
      <c r="X251" s="345"/>
      <c r="Y251" s="345"/>
      <c r="Z251" s="345"/>
      <c r="AA251" s="345"/>
      <c r="AB251" s="345"/>
      <c r="AC251" s="345"/>
      <c r="AD251" s="345"/>
      <c r="AE251" s="345"/>
      <c r="AF251" s="345"/>
      <c r="AG251" s="345"/>
      <c r="AH251" s="345"/>
      <c r="AI251" s="345"/>
      <c r="AJ251" s="345"/>
      <c r="AK251" s="345"/>
      <c r="AL251" s="345"/>
      <c r="AM251" s="345"/>
      <c r="AN251" s="345"/>
      <c r="AO251" s="345"/>
      <c r="AP251" s="345"/>
      <c r="AQ251" s="345"/>
      <c r="AR251" s="345"/>
      <c r="AS251" s="345"/>
      <c r="AT251" s="345"/>
      <c r="AU251" s="345"/>
      <c r="AV251" s="345"/>
      <c r="AW251" s="345"/>
      <c r="AX251" s="345"/>
      <c r="AY251" s="345"/>
      <c r="AZ251" s="345"/>
      <c r="BA251" s="345"/>
      <c r="BB251" s="345"/>
      <c r="BC251" s="345"/>
      <c r="BD251" s="345"/>
      <c r="BE251" s="345"/>
      <c r="BF251" s="345"/>
      <c r="BG251" s="345"/>
      <c r="BH251" s="345"/>
      <c r="BI251" s="345"/>
      <c r="BJ251" s="345"/>
      <c r="BK251" s="345"/>
      <c r="BL251" s="345"/>
      <c r="BM251" s="345"/>
      <c r="BN251" s="345"/>
      <c r="BO251" s="345"/>
      <c r="BP251" s="345"/>
      <c r="BQ251" s="345"/>
      <c r="BR251" s="345"/>
      <c r="BS251" s="345"/>
      <c r="BT251" s="345"/>
      <c r="BU251" s="345"/>
      <c r="BV251" s="345"/>
      <c r="BW251" s="345"/>
      <c r="BX251" s="345"/>
      <c r="BY251" s="345"/>
      <c r="BZ251" s="345"/>
      <c r="CA251" s="345"/>
      <c r="CB251" s="345"/>
      <c r="CC251" s="345"/>
      <c r="CD251" s="345"/>
      <c r="CE251" s="345"/>
      <c r="CF251" s="345"/>
      <c r="CG251" s="345"/>
      <c r="CH251" s="345"/>
      <c r="CI251" s="345"/>
      <c r="CJ251" s="345"/>
      <c r="CK251" s="345"/>
      <c r="CL251" s="345"/>
      <c r="CM251" s="345"/>
      <c r="CN251" s="345"/>
      <c r="CO251" s="345"/>
      <c r="CP251" s="345"/>
      <c r="CQ251" s="345"/>
      <c r="CR251" s="345"/>
      <c r="CS251" s="345"/>
      <c r="CT251" s="345"/>
      <c r="CU251" s="345"/>
      <c r="CV251" s="345"/>
      <c r="CW251" s="345"/>
      <c r="CX251" s="345"/>
      <c r="CY251" s="345"/>
      <c r="CZ251" s="345"/>
      <c r="DA251" s="345"/>
      <c r="DB251" s="345"/>
      <c r="DC251" s="345"/>
      <c r="DD251" s="345"/>
      <c r="DE251" s="345"/>
      <c r="DF251" s="345"/>
      <c r="DG251" s="345"/>
      <c r="DH251" s="345"/>
      <c r="DI251" s="345"/>
      <c r="DJ251" s="345"/>
      <c r="DK251" s="345"/>
      <c r="DL251" s="345"/>
      <c r="DM251" s="345"/>
      <c r="DN251" s="345"/>
      <c r="DO251" s="345"/>
      <c r="DP251" s="345"/>
      <c r="DQ251" s="345"/>
      <c r="DR251" s="345"/>
      <c r="DS251" s="345"/>
      <c r="DT251" s="345"/>
      <c r="DU251" s="345"/>
      <c r="DV251" s="345"/>
      <c r="DW251" s="345"/>
      <c r="DX251" s="345"/>
      <c r="DY251" s="345"/>
      <c r="DZ251" s="345"/>
      <c r="EA251" s="345"/>
      <c r="EB251" s="345"/>
      <c r="EC251" s="345"/>
      <c r="ED251" s="345"/>
      <c r="EE251" s="345"/>
      <c r="EF251" s="345"/>
      <c r="EG251" s="345"/>
      <c r="EH251" s="345"/>
      <c r="EI251" s="345"/>
      <c r="EJ251" s="345"/>
      <c r="EK251" s="345"/>
      <c r="EL251" s="345"/>
      <c r="EM251" s="345"/>
      <c r="EN251" s="345"/>
      <c r="EO251" s="345"/>
      <c r="EP251" s="345"/>
      <c r="EQ251" s="345"/>
      <c r="ER251" s="345"/>
      <c r="ES251" s="345"/>
      <c r="ET251" s="345"/>
      <c r="EU251" s="345"/>
      <c r="EV251" s="345"/>
      <c r="EW251" s="345"/>
      <c r="EX251" s="345"/>
      <c r="EY251" s="345"/>
      <c r="EZ251" s="345"/>
      <c r="FA251" s="345"/>
      <c r="FB251" s="345"/>
      <c r="FC251" s="345"/>
      <c r="FD251" s="345"/>
      <c r="FE251" s="345"/>
      <c r="FF251" s="345"/>
      <c r="FG251" s="345"/>
      <c r="FH251" s="345"/>
      <c r="FI251" s="345"/>
      <c r="FJ251" s="345"/>
      <c r="FK251" s="345"/>
      <c r="FL251" s="345"/>
      <c r="FM251" s="345"/>
      <c r="FN251" s="345"/>
      <c r="FO251" s="345"/>
      <c r="FP251" s="345"/>
      <c r="FQ251" s="345"/>
      <c r="FR251" s="345"/>
      <c r="FS251" s="345"/>
      <c r="FT251" s="345"/>
      <c r="FU251" s="345"/>
      <c r="FV251" s="345"/>
      <c r="FW251" s="345"/>
      <c r="FX251" s="345"/>
      <c r="FY251" s="345"/>
      <c r="FZ251" s="345"/>
      <c r="GA251" s="345"/>
      <c r="GB251" s="345"/>
      <c r="GC251" s="345"/>
      <c r="GD251" s="345"/>
      <c r="GE251" s="345"/>
      <c r="GF251" s="345"/>
      <c r="GG251" s="345"/>
      <c r="GH251" s="345"/>
      <c r="GI251" s="345"/>
      <c r="GJ251" s="345"/>
      <c r="GK251" s="345"/>
      <c r="GL251" s="345"/>
      <c r="GM251" s="345"/>
      <c r="GN251" s="345"/>
      <c r="GO251" s="345"/>
      <c r="GP251" s="345"/>
      <c r="GQ251" s="345"/>
      <c r="GR251" s="345"/>
      <c r="GS251" s="345"/>
      <c r="GT251" s="345"/>
      <c r="GU251" s="345"/>
      <c r="GV251" s="345"/>
      <c r="GW251" s="345"/>
      <c r="GX251" s="345"/>
      <c r="GY251" s="345"/>
      <c r="GZ251" s="345"/>
      <c r="HA251" s="345"/>
      <c r="HB251" s="345"/>
      <c r="HC251" s="345"/>
    </row>
    <row r="252" spans="1:211" s="333" customFormat="1" outlineLevel="1" x14ac:dyDescent="0.2">
      <c r="B252" s="334"/>
      <c r="D252" s="335"/>
      <c r="E252" s="333" t="str">
        <f>InpS!E94</f>
        <v>Waste: Intermediate volumetric rate</v>
      </c>
      <c r="G252" s="336"/>
      <c r="H252" s="341" t="str">
        <f>InpS!H94</f>
        <v>£/m3</v>
      </c>
      <c r="K252" s="253">
        <f xml:space="preserve"> IF( InpS!K94, InpS!K94, J252 * ( 1 + K$6 ) )</f>
        <v>0.97530000000000006</v>
      </c>
      <c r="L252" s="253">
        <f xml:space="preserve"> IF( InpS!L94, InpS!L94, K252 * ( 1 + L$6 ) )</f>
        <v>0.99770000000000003</v>
      </c>
      <c r="M252" s="253">
        <f xml:space="preserve"> IF( InpS!M94, InpS!M94, L252 * ( 1 + M$6 ) )</f>
        <v>1.1091</v>
      </c>
      <c r="N252" s="253">
        <f xml:space="preserve"> IF( InpS!N94, InpS!N94, M252 * ( 1 + N$6 ) )</f>
        <v>1.2039</v>
      </c>
      <c r="O252" s="253">
        <f xml:space="preserve"> IF( InpS!O94, InpS!O94, N252 * ( 1 + O$6 ) )</f>
        <v>1.3117000000000001</v>
      </c>
      <c r="P252" s="253">
        <f xml:space="preserve"> IF( InpS!P94, InpS!P94, O252 * ( 1 + P$6 ) )</f>
        <v>1.2814999999999999</v>
      </c>
      <c r="Q252" s="253">
        <f xml:space="preserve"> IF( InpS!Q94, InpS!Q94, P252 * ( 1 + Q$6 ) )</f>
        <v>1.3303</v>
      </c>
      <c r="R252" s="253">
        <f xml:space="preserve"> IF( InpS!R94, InpS!R94, Q252 * ( 1 + R$6 ) )</f>
        <v>1.3938000000000001</v>
      </c>
      <c r="S252" s="253">
        <f xml:space="preserve"> IF( InpS!S94, InpS!S94, R252 * ( 1 + S$6 ) )</f>
        <v>1.4516</v>
      </c>
      <c r="T252" s="253">
        <f xml:space="preserve"> IF( InpS!T94, InpS!T94, S252 * ( 1 + T$6 ) )</f>
        <v>1.4806273623237554</v>
      </c>
      <c r="U252" s="253">
        <f xml:space="preserve"> IF( InpS!U94, InpS!U94, T252 * ( 1 + U$6 ) )</f>
        <v>1.5102351791552777</v>
      </c>
      <c r="V252" s="253">
        <f xml:space="preserve"> IF( InpS!V94, InpS!V94, U252 * ( 1 + V$6 ) )</f>
        <v>1.5404350577302446</v>
      </c>
      <c r="W252" s="253">
        <f xml:space="preserve"> IF( InpS!W94, InpS!W94, V252 * ( 1 + W$6 ) )</f>
        <v>1.5712388373919632</v>
      </c>
      <c r="X252" s="253">
        <f xml:space="preserve"> IF( InpS!X94, InpS!X94, W252 * ( 1 + X$6 ) )</f>
        <v>1.6026585942327822</v>
      </c>
      <c r="Y252" s="253">
        <f xml:space="preserve"> IF( InpS!Y94, InpS!Y94, X252 * ( 1 + Y$6 ) )</f>
        <v>1.634706645828315</v>
      </c>
      <c r="Z252" s="253">
        <f xml:space="preserve"> IF( InpS!Z94, InpS!Z94, Y252 * ( 1 + Z$6 ) )</f>
        <v>1.6673955560663347</v>
      </c>
      <c r="AA252" s="253">
        <f xml:space="preserve"> IF( InpS!AA94, InpS!AA94, Z252 * ( 1 + AA$6 ) )</f>
        <v>1.7007381400722297</v>
      </c>
      <c r="AB252" s="253">
        <f xml:space="preserve"> IF( InpS!AB94, InpS!AB94, AA252 * ( 1 + AB$6 ) )</f>
        <v>1.7347474692329534</v>
      </c>
      <c r="AC252" s="253">
        <f xml:space="preserve"> IF( InpS!AC94, InpS!AC94, AB252 * ( 1 + AC$6 ) )</f>
        <v>1.769436876321437</v>
      </c>
      <c r="AD252" s="253">
        <f xml:space="preserve"> IF( InpS!AD94, InpS!AD94, AC252 * ( 1 + AD$6 ) )</f>
        <v>1.8048199607234736</v>
      </c>
      <c r="AE252" s="253">
        <f xml:space="preserve"> IF( InpS!AE94, InpS!AE94, AD252 * ( 1 + AE$6 ) )</f>
        <v>1.8409105937691241</v>
      </c>
      <c r="AF252" s="253">
        <f xml:space="preserve"> IF( InpS!AF94, InpS!AF94, AE252 * ( 1 + AF$6 ) )</f>
        <v>1.8777229241707334</v>
      </c>
      <c r="AG252" s="253">
        <f xml:space="preserve"> IF( InpS!AG94, InpS!AG94, AF252 * ( 1 + AG$6 ) )</f>
        <v>1.91527138356969</v>
      </c>
      <c r="AH252" s="253">
        <f xml:space="preserve"> IF( InpS!AH94, InpS!AH94, AG252 * ( 1 + AH$6 ) )</f>
        <v>1.9535706921941027</v>
      </c>
      <c r="AI252" s="253">
        <f xml:space="preserve"> IF( InpS!AI94, InpS!AI94, AH252 * ( 1 + AI$6 ) )</f>
        <v>1.9926358646296138</v>
      </c>
      <c r="AJ252" s="253">
        <f xml:space="preserve"> IF( InpS!AJ94, InpS!AJ94, AI252 * ( 1 + AJ$6 ) )</f>
        <v>2.0324822157056084</v>
      </c>
      <c r="AK252" s="253">
        <f xml:space="preserve"> IF( InpS!AK94, InpS!AK94, AJ252 * ( 1 + AK$6 ) )</f>
        <v>2.0731253664991298</v>
      </c>
      <c r="AL252" s="253">
        <f xml:space="preserve"> IF( InpS!AL94, InpS!AL94, AK252 * ( 1 + AL$6 ) )</f>
        <v>2.1145812504588561</v>
      </c>
      <c r="AM252" s="253">
        <f xml:space="preserve"> IF( InpS!AM94, InpS!AM94, AL252 * ( 1 + AM$6 ) )</f>
        <v>2.1568661196515326</v>
      </c>
      <c r="AN252" s="253">
        <f xml:space="preserve"> IF( InpS!AN94, InpS!AN94, AM252 * ( 1 + AN$6 ) )</f>
        <v>2.1999965511333164</v>
      </c>
      <c r="AO252" s="253">
        <f xml:space="preserve"> IF( InpS!AO94, InpS!AO94, AN252 * ( 1 + AO$6 ) )</f>
        <v>2.2439894534485267</v>
      </c>
      <c r="AP252" s="253">
        <f xml:space="preserve"> IF( InpS!AP94, InpS!AP94, AO252 * ( 1 + AP$6 ) )</f>
        <v>2.2888620732583478</v>
      </c>
      <c r="AQ252" s="253">
        <f xml:space="preserve"> IF( InpS!AQ94, InpS!AQ94, AP252 * ( 1 + AQ$6 ) )</f>
        <v>2.334632002102087</v>
      </c>
      <c r="AR252" s="253">
        <f xml:space="preserve"> IF( InpS!AR94, InpS!AR94, AQ252 * ( 1 + AR$6 ) )</f>
        <v>2.3813171832936355</v>
      </c>
      <c r="AS252" s="253">
        <f xml:space="preserve"> IF( InpS!AS94, InpS!AS94, AR252 * ( 1 + AS$6 ) )</f>
        <v>2.428935918955835</v>
      </c>
      <c r="AT252" s="253">
        <f xml:space="preserve"> IF( InpS!AT94, InpS!AT94, AS252 * ( 1 + AT$6 ) )</f>
        <v>2.4775068771955118</v>
      </c>
      <c r="AU252" s="253">
        <f xml:space="preserve"> IF( InpS!AU94, InpS!AU94, AT252 * ( 1 + AU$6 ) )</f>
        <v>2.5270490994219861</v>
      </c>
      <c r="AV252" s="253">
        <f xml:space="preserve"> IF( InpS!AV94, InpS!AV94, AU252 * ( 1 + AV$6 ) )</f>
        <v>2.5775820078119294</v>
      </c>
      <c r="AW252" s="253">
        <f xml:space="preserve"> IF( InpS!AW94, InpS!AW94, AV252 * ( 1 + AW$6 ) )</f>
        <v>2.629125412923496</v>
      </c>
      <c r="AX252" s="253">
        <f xml:space="preserve"> IF( InpS!AX94, InpS!AX94, AW252 * ( 1 + AX$6 ) )</f>
        <v>2.6816995214627104</v>
      </c>
      <c r="AY252" s="253">
        <f xml:space="preserve"> IF( InpS!AY94, InpS!AY94, AX252 * ( 1 + AY$6 ) )</f>
        <v>2.7353249442051597</v>
      </c>
      <c r="AZ252" s="253">
        <f xml:space="preserve"> IF( InpS!AZ94, InpS!AZ94, AY252 * ( 1 + AZ$6 ) )</f>
        <v>2.7900227040760948</v>
      </c>
      <c r="BA252" s="253">
        <f xml:space="preserve"> IF( InpS!BA94, InpS!BA94, AZ252 * ( 1 + BA$6 ) )</f>
        <v>2.8458142443921051</v>
      </c>
      <c r="BB252" s="253">
        <f xml:space="preserve"> IF( InpS!BB94, InpS!BB94, BA252 * ( 1 + BB$6 ) )</f>
        <v>2.9027214372676036</v>
      </c>
      <c r="BC252" s="253">
        <f xml:space="preserve"> IF( InpS!BC94, InpS!BC94, BB252 * ( 1 + BC$6 ) )</f>
        <v>2.9607665921894131</v>
      </c>
      <c r="BD252" s="253">
        <f xml:space="preserve"> IF( InpS!BD94, InpS!BD94, BC252 * ( 1 + BD$6 ) )</f>
        <v>3.0199724647628168</v>
      </c>
      <c r="BE252" s="253">
        <f xml:space="preserve"> IF( InpS!BE94, InpS!BE94, BD252 * ( 1 + BE$6 ) )</f>
        <v>3.0803622656325018</v>
      </c>
      <c r="BF252" s="253">
        <f xml:space="preserve"> IF( InpS!BF94, InpS!BF94, BE252 * ( 1 + BF$6 ) )</f>
        <v>3.1419596695818948</v>
      </c>
      <c r="BG252" s="253">
        <f xml:space="preserve"> IF( InpS!BG94, InpS!BG94, BF252 * ( 1 + BG$6 ) )</f>
        <v>3.2047888248144525</v>
      </c>
      <c r="BH252" s="253">
        <f xml:space="preserve"> IF( InpS!BH94, InpS!BH94, BG252 * ( 1 + BH$6 ) )</f>
        <v>3.2688743624205503</v>
      </c>
      <c r="BI252" s="253">
        <f xml:space="preserve"> IF( InpS!BI94, InpS!BI94, BH252 * ( 1 + BI$6 ) )</f>
        <v>3.3342414060336782</v>
      </c>
      <c r="BJ252" s="253">
        <f xml:space="preserve"> IF( InpS!BJ94, InpS!BJ94, BI252 * ( 1 + BJ$6 ) )</f>
        <v>3.4009155816797292</v>
      </c>
      <c r="BK252" s="253">
        <f xml:space="preserve"> IF( InpS!BK94, InpS!BK94, BJ252 * ( 1 + BK$6 ) )</f>
        <v>3.4689230278232417</v>
      </c>
      <c r="BL252" s="253">
        <f xml:space="preserve"> IF( InpS!BL94, InpS!BL94, BK252 * ( 1 + BL$6 ) )</f>
        <v>3.5382904056145366</v>
      </c>
      <c r="BM252" s="253">
        <f xml:space="preserve"> IF( InpS!BM94, InpS!BM94, BL252 * ( 1 + BM$6 ) )</f>
        <v>3.6090449093417623</v>
      </c>
      <c r="BN252" s="253">
        <f xml:space="preserve"> IF( InpS!BN94, InpS!BN94, BM252 * ( 1 + BN$6 ) )</f>
        <v>3.6812142770919469</v>
      </c>
      <c r="BO252" s="253">
        <f xml:space="preserve"> IF( InpS!BO94, InpS!BO94, BN252 * ( 1 + BO$6 ) )</f>
        <v>3.7548268016252409</v>
      </c>
      <c r="BP252" s="253">
        <f xml:space="preserve"> IF( InpS!BP94, InpS!BP94, BO252 * ( 1 + BP$6 ) )</f>
        <v>3.8299113414666044</v>
      </c>
      <c r="BQ252" s="253">
        <f xml:space="preserve"> IF( InpS!BQ94, InpS!BQ94, BP252 * ( 1 + BQ$6 ) )</f>
        <v>3.9064973322192986</v>
      </c>
      <c r="BR252" s="253">
        <f xml:space="preserve"> IF( InpS!BR94, InpS!BR94, BQ252 * ( 1 + BR$6 ) )</f>
        <v>3.9846147981046069</v>
      </c>
      <c r="BS252" s="253">
        <f xml:space="preserve"> IF( InpS!BS94, InpS!BS94, BR252 * ( 1 + BS$6 ) )</f>
        <v>4.0642943637323139</v>
      </c>
      <c r="BT252" s="253">
        <f xml:space="preserve"> IF( InpS!BT94, InpS!BT94, BS252 * ( 1 + BT$6 ) )</f>
        <v>4.1455672661065597</v>
      </c>
      <c r="BU252" s="253">
        <f xml:space="preserve"> IF( InpS!BU94, InpS!BU94, BT252 * ( 1 + BU$6 ) )</f>
        <v>4.2284653668717676</v>
      </c>
      <c r="BV252" s="253">
        <f xml:space="preserve"> IF( InpS!BV94, InpS!BV94, BU252 * ( 1 + BV$6 ) )</f>
        <v>4.3130211648034553</v>
      </c>
      <c r="BW252" s="253">
        <f xml:space="preserve"> IF( InpS!BW94, InpS!BW94, BV252 * ( 1 + BW$6 ) )</f>
        <v>4.3992678085488226</v>
      </c>
      <c r="BX252" s="253">
        <f xml:space="preserve"> IF( InpS!BX94, InpS!BX94, BW252 * ( 1 + BX$6 ) )</f>
        <v>4.4872391096221076</v>
      </c>
      <c r="BY252" s="253">
        <f xml:space="preserve"> IF( InpS!BY94, InpS!BY94, BX252 * ( 1 + BY$6 ) )</f>
        <v>4.576969555659808</v>
      </c>
      <c r="BZ252" s="253">
        <f xml:space="preserve"> IF( InpS!BZ94, InpS!BZ94, BY252 * ( 1 + BZ$6 ) )</f>
        <v>4.66849432394097</v>
      </c>
      <c r="CA252" s="253">
        <f xml:space="preserve"> IF( InpS!CA94, InpS!CA94, BZ252 * ( 1 + CA$6 ) )</f>
        <v>4.7618492951778331</v>
      </c>
      <c r="CB252" s="253">
        <f xml:space="preserve"> IF( InpS!CB94, InpS!CB94, CA252 * ( 1 + CB$6 ) )</f>
        <v>4.8570710675822459</v>
      </c>
      <c r="CC252" s="253">
        <f xml:space="preserve"> IF( InpS!CC94, InpS!CC94, CB252 * ( 1 + CC$6 ) )</f>
        <v>4.9541969712133698</v>
      </c>
      <c r="CD252" s="253">
        <f xml:space="preserve"> IF( InpS!CD94, InpS!CD94, CC252 * ( 1 + CD$6 ) )</f>
        <v>5.0532650826122829</v>
      </c>
      <c r="CE252" s="253">
        <f xml:space="preserve"> IF( InpS!CE94, InpS!CE94, CD252 * ( 1 + CE$6 ) )</f>
        <v>5.1543142397292359</v>
      </c>
      <c r="CF252" s="253">
        <f xml:space="preserve"> IF( InpS!CF94, InpS!CF94, CE252 * ( 1 + CF$6 ) )</f>
        <v>5.2573840571494017</v>
      </c>
      <c r="CG252" s="253">
        <f xml:space="preserve"> IF( InpS!CG94, InpS!CG94, CF252 * ( 1 + CG$6 ) )</f>
        <v>5.3625149416230933</v>
      </c>
      <c r="CH252" s="253">
        <f xml:space="preserve"> IF( InpS!CH94, InpS!CH94, CG252 * ( 1 + CH$6 ) )</f>
        <v>5.4697481079065362</v>
      </c>
      <c r="CI252" s="253">
        <f xml:space="preserve"> IF( InpS!CI94, InpS!CI94, CH252 * ( 1 + CI$6 ) )</f>
        <v>5.5791255949194039</v>
      </c>
      <c r="CJ252" s="253">
        <f xml:space="preserve"> IF( InpS!CJ94, InpS!CJ94, CI252 * ( 1 + CJ$6 ) )</f>
        <v>5.6906902822254546</v>
      </c>
      <c r="CK252" s="253">
        <f xml:space="preserve"> IF( InpS!CK94, InpS!CK94, CJ252 * ( 1 + CK$6 ) )</f>
        <v>5.8044859068427268</v>
      </c>
      <c r="CL252" s="253">
        <f xml:space="preserve"> IF( InpS!CL94, InpS!CL94, CK252 * ( 1 + CL$6 ) )</f>
        <v>5.9205570803898855</v>
      </c>
      <c r="CM252" s="253">
        <f xml:space="preserve"> IF( InpS!CM94, InpS!CM94, CL252 * ( 1 + CM$6 ) )</f>
        <v>6.0389493065754412</v>
      </c>
      <c r="CN252" s="253">
        <f xml:space="preserve"> IF( InpS!CN94, InpS!CN94, CM252 * ( 1 + CN$6 ) )</f>
        <v>6.1597089990366953</v>
      </c>
      <c r="CO252" s="253">
        <f xml:space="preserve"> IF( InpS!CO94, InpS!CO94, CN252 * ( 1 + CO$6 ) )</f>
        <v>6.2828834995354104</v>
      </c>
    </row>
    <row r="253" spans="1:211" s="333" customFormat="1" outlineLevel="1" x14ac:dyDescent="0.2">
      <c r="B253" s="334"/>
      <c r="D253" s="335"/>
      <c r="E253" s="333" t="str">
        <f>InpS!E95</f>
        <v>Waste: Intermediate fixed charge</v>
      </c>
      <c r="G253" s="336"/>
      <c r="H253" s="341" t="str">
        <f>InpS!H95</f>
        <v>£</v>
      </c>
      <c r="K253" s="85">
        <f xml:space="preserve"> IF( InpS!K95, InpS!K95, J253 * ( 1 + K$6 ) )</f>
        <v>42.21</v>
      </c>
      <c r="L253" s="66">
        <f xml:space="preserve"> IF( InpS!L95, InpS!L95, K253 * ( 1 + L$6 ) )</f>
        <v>45.54</v>
      </c>
      <c r="M253" s="66">
        <f xml:space="preserve"> IF( InpS!M95, InpS!M95, L253 * ( 1 + M$6 ) )</f>
        <v>94.5</v>
      </c>
      <c r="N253" s="66">
        <f xml:space="preserve"> IF( InpS!N95, InpS!N95, M253 * ( 1 + N$6 ) )</f>
        <v>210.08</v>
      </c>
      <c r="O253" s="66">
        <f xml:space="preserve"> IF( InpS!O95, InpS!O95, N253 * ( 1 + O$6 ) )</f>
        <v>358.1</v>
      </c>
      <c r="P253" s="66">
        <f xml:space="preserve"> IF( InpS!P95, InpS!P95, O253 * ( 1 + P$6 ) )</f>
        <v>424.13</v>
      </c>
      <c r="Q253" s="66">
        <f xml:space="preserve"> IF( InpS!Q95, InpS!Q95, P253 * ( 1 + Q$6 ) )</f>
        <v>594.45000000000005</v>
      </c>
      <c r="R253" s="66">
        <f xml:space="preserve"> IF( InpS!R95, InpS!R95, Q253 * ( 1 + R$6 ) )</f>
        <v>821.28</v>
      </c>
      <c r="S253" s="66">
        <f xml:space="preserve"> IF( InpS!S95, InpS!S95, R253 * ( 1 + S$6 ) )</f>
        <v>1081.5999999999999</v>
      </c>
      <c r="T253" s="66">
        <f xml:space="preserve"> IF( InpS!T95, InpS!T95, S253 * ( 1 + T$6 ) )</f>
        <v>1103.228544426408</v>
      </c>
      <c r="U253" s="66">
        <f xml:space="preserve"> IF( InpS!U95, InpS!U95, T253 * ( 1 + U$6 ) )</f>
        <v>1125.2895906409124</v>
      </c>
      <c r="V253" s="66">
        <f xml:space="preserve"> IF( InpS!V95, InpS!V95, U253 * ( 1 + V$6 ) )</f>
        <v>1147.7917872974872</v>
      </c>
      <c r="W253" s="66">
        <f xml:space="preserve"> IF( InpS!W95, InpS!W95, V253 * ( 1 + W$6 ) )</f>
        <v>1170.7439559955549</v>
      </c>
      <c r="X253" s="66">
        <f xml:space="preserve"> IF( InpS!X95, InpS!X95, W253 * ( 1 + X$6 ) )</f>
        <v>1194.1550947383419</v>
      </c>
      <c r="Y253" s="66">
        <f xml:space="preserve"> IF( InpS!Y95, InpS!Y95, X253 * ( 1 + Y$6 ) )</f>
        <v>1218.0343814603923</v>
      </c>
      <c r="Z253" s="66">
        <f xml:space="preserve"> IF( InpS!Z95, InpS!Z95, Y253 * ( 1 + Z$6 ) )</f>
        <v>1242.3911776256184</v>
      </c>
      <c r="AA253" s="66">
        <f xml:space="preserve"> IF( InpS!AA95, InpS!AA95, Z253 * ( 1 + AA$6 ) )</f>
        <v>1267.2350318973022</v>
      </c>
      <c r="AB253" s="66">
        <f xml:space="preserve"> IF( InpS!AB95, InpS!AB95, AA253 * ( 1 + AB$6 ) )</f>
        <v>1292.5756838814843</v>
      </c>
      <c r="AC253" s="66">
        <f xml:space="preserve"> IF( InpS!AC95, InpS!AC95, AB253 * ( 1 + AC$6 ) )</f>
        <v>1318.4230679452098</v>
      </c>
      <c r="AD253" s="66">
        <f xml:space="preserve"> IF( InpS!AD95, InpS!AD95, AC253 * ( 1 + AD$6 ) )</f>
        <v>1344.7873171111253</v>
      </c>
      <c r="AE253" s="66">
        <f xml:space="preserve"> IF( InpS!AE95, InpS!AE95, AD253 * ( 1 + AE$6 ) )</f>
        <v>1371.6787670299566</v>
      </c>
      <c r="AF253" s="66">
        <f xml:space="preserve"> IF( InpS!AF95, InpS!AF95, AE253 * ( 1 + AF$6 ) )</f>
        <v>1399.1079600324233</v>
      </c>
      <c r="AG253" s="66">
        <f xml:space="preserve"> IF( InpS!AG95, InpS!AG95, AF253 * ( 1 + AG$6 ) )</f>
        <v>1427.0856492621776</v>
      </c>
      <c r="AH253" s="66">
        <f xml:space="preserve"> IF( InpS!AH95, InpS!AH95, AG253 * ( 1 + AH$6 ) )</f>
        <v>1455.6228028913902</v>
      </c>
      <c r="AI253" s="66">
        <f xml:space="preserve"> IF( InpS!AI95, InpS!AI95, AH253 * ( 1 + AI$6 ) )</f>
        <v>1484.730608420633</v>
      </c>
      <c r="AJ253" s="66">
        <f xml:space="preserve"> IF( InpS!AJ95, InpS!AJ95, AI253 * ( 1 + AJ$6 ) )</f>
        <v>1514.4204770647468</v>
      </c>
      <c r="AK253" s="66">
        <f xml:space="preserve"> IF( InpS!AK95, InpS!AK95, AJ253 * ( 1 + AK$6 ) )</f>
        <v>1544.7040482264119</v>
      </c>
      <c r="AL253" s="66">
        <f xml:space="preserve"> IF( InpS!AL95, InpS!AL95, AK253 * ( 1 + AL$6 ) )</f>
        <v>1575.5931940591756</v>
      </c>
      <c r="AM253" s="66">
        <f xml:space="preserve"> IF( InpS!AM95, InpS!AM95, AL253 * ( 1 + AM$6 ) )</f>
        <v>1607.1000241217264</v>
      </c>
      <c r="AN253" s="66">
        <f xml:space="preserve"> IF( InpS!AN95, InpS!AN95, AM253 * ( 1 + AN$6 ) )</f>
        <v>1639.236890125238</v>
      </c>
      <c r="AO253" s="66">
        <f xml:space="preserve"> IF( InpS!AO95, InpS!AO95, AN253 * ( 1 + AO$6 ) )</f>
        <v>1672.0163907756453</v>
      </c>
      <c r="AP253" s="66">
        <f xml:space="preserve"> IF( InpS!AP95, InpS!AP95, AO253 * ( 1 + AP$6 ) )</f>
        <v>1705.451376712751</v>
      </c>
      <c r="AQ253" s="66">
        <f xml:space="preserve"> IF( InpS!AQ95, InpS!AQ95, AP253 * ( 1 + AQ$6 ) )</f>
        <v>1739.554955548097</v>
      </c>
      <c r="AR253" s="66">
        <f xml:space="preserve"> IF( InpS!AR95, InpS!AR95, AQ253 * ( 1 + AR$6 ) )</f>
        <v>1774.3404970035799</v>
      </c>
      <c r="AS253" s="66">
        <f xml:space="preserve"> IF( InpS!AS95, InpS!AS95, AR253 * ( 1 + AS$6 ) )</f>
        <v>1809.8216381528189</v>
      </c>
      <c r="AT253" s="66">
        <f xml:space="preserve"> IF( InpS!AT95, InpS!AT95, AS253 * ( 1 + AT$6 ) )</f>
        <v>1846.0122887673369</v>
      </c>
      <c r="AU253" s="66">
        <f xml:space="preserve"> IF( InpS!AU95, InpS!AU95, AT253 * ( 1 + AU$6 ) )</f>
        <v>1882.9266367696478</v>
      </c>
      <c r="AV253" s="66">
        <f xml:space="preserve"> IF( InpS!AV95, InpS!AV95, AU253 * ( 1 + AV$6 ) )</f>
        <v>1920.5791537953867</v>
      </c>
      <c r="AW253" s="66">
        <f xml:space="preserve"> IF( InpS!AW95, InpS!AW95, AV253 * ( 1 + AW$6 ) )</f>
        <v>1958.9846008666668</v>
      </c>
      <c r="AX253" s="66">
        <f xml:space="preserve"> IF( InpS!AX95, InpS!AX95, AW253 * ( 1 + AX$6 ) )</f>
        <v>1998.1580341788838</v>
      </c>
      <c r="AY253" s="66">
        <f xml:space="preserve"> IF( InpS!AY95, InpS!AY95, AX253 * ( 1 + AY$6 ) )</f>
        <v>2038.1148110032384</v>
      </c>
      <c r="AZ253" s="66">
        <f xml:space="preserve"> IF( InpS!AZ95, InpS!AZ95, AY253 * ( 1 + AZ$6 ) )</f>
        <v>2078.8705957072912</v>
      </c>
      <c r="BA253" s="66">
        <f xml:space="preserve"> IF( InpS!BA95, InpS!BA95, AZ253 * ( 1 + BA$6 ) )</f>
        <v>2120.4413658959083</v>
      </c>
      <c r="BB253" s="66">
        <f xml:space="preserve"> IF( InpS!BB95, InpS!BB95, BA253 * ( 1 + BB$6 ) )</f>
        <v>2162.8434186750069</v>
      </c>
      <c r="BC253" s="66">
        <f xml:space="preserve"> IF( InpS!BC95, InpS!BC95, BB253 * ( 1 + BC$6 ) )</f>
        <v>2206.0933770405545</v>
      </c>
      <c r="BD253" s="66">
        <f xml:space="preserve"> IF( InpS!BD95, InpS!BD95, BC253 * ( 1 + BD$6 ) )</f>
        <v>2250.208196395331</v>
      </c>
      <c r="BE253" s="66">
        <f xml:space="preserve"> IF( InpS!BE95, InpS!BE95, BD253 * ( 1 + BE$6 ) )</f>
        <v>2295.2051711960003</v>
      </c>
      <c r="BF253" s="66">
        <f xml:space="preserve"> IF( InpS!BF95, InpS!BF95, BE253 * ( 1 + BF$6 ) )</f>
        <v>2341.1019417331063</v>
      </c>
      <c r="BG253" s="66">
        <f xml:space="preserve"> IF( InpS!BG95, InpS!BG95, BF253 * ( 1 + BG$6 ) )</f>
        <v>2387.9165010466459</v>
      </c>
      <c r="BH253" s="66">
        <f xml:space="preserve"> IF( InpS!BH95, InpS!BH95, BG253 * ( 1 + BH$6 ) )</f>
        <v>2435.6672019799298</v>
      </c>
      <c r="BI253" s="66">
        <f xml:space="preserve"> IF( InpS!BI95, InpS!BI95, BH253 * ( 1 + BI$6 ) )</f>
        <v>2484.3727643745005</v>
      </c>
      <c r="BJ253" s="66">
        <f xml:space="preserve"> IF( InpS!BJ95, InpS!BJ95, BI253 * ( 1 + BJ$6 ) )</f>
        <v>2534.0522824089235</v>
      </c>
      <c r="BK253" s="66">
        <f xml:space="preserve"> IF( InpS!BK95, InpS!BK95, BJ253 * ( 1 + BK$6 ) )</f>
        <v>2584.7252320843322</v>
      </c>
      <c r="BL253" s="66">
        <f xml:space="preserve"> IF( InpS!BL95, InpS!BL95, BK253 * ( 1 + BL$6 ) )</f>
        <v>2636.4114788596594</v>
      </c>
      <c r="BM253" s="66">
        <f xml:space="preserve"> IF( InpS!BM95, InpS!BM95, BL253 * ( 1 + BM$6 ) )</f>
        <v>2689.1312854395487</v>
      </c>
      <c r="BN253" s="66">
        <f xml:space="preserve"> IF( InpS!BN95, InpS!BN95, BM253 * ( 1 + BN$6 ) )</f>
        <v>2742.9053197180001</v>
      </c>
      <c r="BO253" s="66">
        <f xml:space="preserve"> IF( InpS!BO95, InpS!BO95, BN253 * ( 1 + BO$6 ) )</f>
        <v>2797.7546628808623</v>
      </c>
      <c r="BP253" s="66">
        <f xml:space="preserve"> IF( InpS!BP95, InpS!BP95, BO253 * ( 1 + BP$6 ) )</f>
        <v>2853.7008176703489</v>
      </c>
      <c r="BQ253" s="66">
        <f xml:space="preserve"> IF( InpS!BQ95, InpS!BQ95, BP253 * ( 1 + BQ$6 ) )</f>
        <v>2910.7657168148198</v>
      </c>
      <c r="BR253" s="66">
        <f xml:space="preserve"> IF( InpS!BR95, InpS!BR95, BQ253 * ( 1 + BR$6 ) )</f>
        <v>2968.9717316271299</v>
      </c>
      <c r="BS253" s="66">
        <f xml:space="preserve"> IF( InpS!BS95, InpS!BS95, BR253 * ( 1 + BS$6 ) )</f>
        <v>3028.3416807749172</v>
      </c>
      <c r="BT253" s="66">
        <f xml:space="preserve"> IF( InpS!BT95, InpS!BT95, BS253 * ( 1 + BT$6 ) )</f>
        <v>3088.8988392262704</v>
      </c>
      <c r="BU253" s="66">
        <f xml:space="preserve"> IF( InpS!BU95, InpS!BU95, BT253 * ( 1 + BU$6 ) )</f>
        <v>3150.6669473742786</v>
      </c>
      <c r="BV253" s="66">
        <f xml:space="preserve"> IF( InpS!BV95, InpS!BV95, BU253 * ( 1 + BV$6 ) )</f>
        <v>3213.6702203440454</v>
      </c>
      <c r="BW253" s="66">
        <f xml:space="preserve"> IF( InpS!BW95, InpS!BW95, BV253 * ( 1 + BW$6 ) )</f>
        <v>3277.9333574858128</v>
      </c>
      <c r="BX253" s="66">
        <f xml:space="preserve"> IF( InpS!BX95, InpS!BX95, BW253 * ( 1 + BX$6 ) )</f>
        <v>3343.4815520579159</v>
      </c>
      <c r="BY253" s="66">
        <f xml:space="preserve"> IF( InpS!BY95, InpS!BY95, BX253 * ( 1 + BY$6 ) )</f>
        <v>3410.3405011033674</v>
      </c>
      <c r="BZ253" s="66">
        <f xml:space="preserve"> IF( InpS!BZ95, InpS!BZ95, BY253 * ( 1 + BZ$6 ) )</f>
        <v>3478.5364155239413</v>
      </c>
      <c r="CA253" s="66">
        <f xml:space="preserve"> IF( InpS!CA95, InpS!CA95, BZ253 * ( 1 + CA$6 ) )</f>
        <v>3548.0960303557067</v>
      </c>
      <c r="CB253" s="66">
        <f xml:space="preserve"> IF( InpS!CB95, InpS!CB95, CA253 * ( 1 + CB$6 ) )</f>
        <v>3619.0466152500394</v>
      </c>
      <c r="CC253" s="66">
        <f xml:space="preserve"> IF( InpS!CC95, InpS!CC95, CB253 * ( 1 + CC$6 ) )</f>
        <v>3691.4159851642194</v>
      </c>
      <c r="CD253" s="66">
        <f xml:space="preserve"> IF( InpS!CD95, InpS!CD95, CC253 * ( 1 + CD$6 ) )</f>
        <v>3765.2325112658068</v>
      </c>
      <c r="CE253" s="66">
        <f xml:space="preserve"> IF( InpS!CE95, InpS!CE95, CD253 * ( 1 + CE$6 ) )</f>
        <v>3840.525132055071</v>
      </c>
      <c r="CF253" s="66">
        <f xml:space="preserve"> IF( InpS!CF95, InpS!CF95, CE253 * ( 1 + CF$6 ) )</f>
        <v>3917.3233647098323</v>
      </c>
      <c r="CG253" s="66">
        <f xml:space="preserve"> IF( InpS!CG95, InpS!CG95, CF253 * ( 1 + CG$6 ) )</f>
        <v>3995.6573166571629</v>
      </c>
      <c r="CH253" s="66">
        <f xml:space="preserve"> IF( InpS!CH95, InpS!CH95, CG253 * ( 1 + CH$6 ) )</f>
        <v>4075.5576973764878</v>
      </c>
      <c r="CI253" s="66">
        <f xml:space="preserve"> IF( InpS!CI95, InpS!CI95, CH253 * ( 1 + CI$6 ) )</f>
        <v>4157.0558304387068</v>
      </c>
      <c r="CJ253" s="66">
        <f xml:space="preserve"> IF( InpS!CJ95, InpS!CJ95, CI253 * ( 1 + CJ$6 ) )</f>
        <v>4240.183665786064</v>
      </c>
      <c r="CK253" s="66">
        <f xml:space="preserve"> IF( InpS!CK95, InpS!CK95, CJ253 * ( 1 + CK$6 ) )</f>
        <v>4324.9737922575723</v>
      </c>
      <c r="CL253" s="66">
        <f xml:space="preserve"> IF( InpS!CL95, InpS!CL95, CK253 * ( 1 + CL$6 ) )</f>
        <v>4411.4594503649068</v>
      </c>
      <c r="CM253" s="66">
        <f xml:space="preserve"> IF( InpS!CM95, InpS!CM95, CL253 * ( 1 + CM$6 ) )</f>
        <v>4499.6745453237781</v>
      </c>
      <c r="CN253" s="66">
        <f xml:space="preserve"> IF( InpS!CN95, InpS!CN95, CM253 * ( 1 + CN$6 ) )</f>
        <v>4589.6536603458862</v>
      </c>
      <c r="CO253" s="66">
        <f xml:space="preserve"> IF( InpS!CO95, InpS!CO95, CN253 * ( 1 + CO$6 ) )</f>
        <v>4681.432070196679</v>
      </c>
    </row>
    <row r="254" spans="1:211" s="344" customFormat="1" ht="2.1" customHeight="1" outlineLevel="1" x14ac:dyDescent="0.2">
      <c r="E254" s="345"/>
      <c r="H254" s="346"/>
      <c r="K254" s="348"/>
      <c r="L254" s="348"/>
      <c r="M254" s="348"/>
      <c r="N254" s="348"/>
      <c r="O254" s="348"/>
      <c r="P254" s="348"/>
      <c r="Q254" s="348"/>
      <c r="R254" s="348"/>
      <c r="S254" s="348"/>
      <c r="T254" s="348"/>
      <c r="U254" s="348"/>
      <c r="V254" s="348"/>
      <c r="W254" s="348"/>
      <c r="X254" s="348"/>
      <c r="Y254" s="348"/>
      <c r="Z254" s="348"/>
      <c r="AA254" s="348"/>
      <c r="AB254" s="348"/>
      <c r="AC254" s="348"/>
      <c r="AD254" s="348"/>
      <c r="AE254" s="348"/>
      <c r="AF254" s="348"/>
      <c r="AG254" s="348"/>
      <c r="AH254" s="348"/>
      <c r="AI254" s="348"/>
      <c r="AJ254" s="348"/>
      <c r="AK254" s="348"/>
      <c r="AL254" s="348"/>
      <c r="AM254" s="348"/>
      <c r="AN254" s="348"/>
      <c r="AO254" s="348"/>
      <c r="AP254" s="348"/>
      <c r="AQ254" s="348"/>
      <c r="AR254" s="348"/>
      <c r="AS254" s="348"/>
      <c r="AT254" s="348"/>
      <c r="AU254" s="348"/>
      <c r="AV254" s="348"/>
      <c r="AW254" s="348"/>
      <c r="AX254" s="348"/>
      <c r="AY254" s="348"/>
      <c r="AZ254" s="348"/>
      <c r="BA254" s="348"/>
      <c r="BB254" s="348"/>
      <c r="BC254" s="348"/>
      <c r="BD254" s="348"/>
      <c r="BE254" s="348"/>
      <c r="BF254" s="348"/>
      <c r="BG254" s="348"/>
      <c r="BH254" s="348"/>
      <c r="BI254" s="348"/>
      <c r="BJ254" s="348"/>
      <c r="BK254" s="348"/>
      <c r="BL254" s="348"/>
      <c r="BM254" s="348"/>
      <c r="BN254" s="348"/>
      <c r="BO254" s="348"/>
      <c r="BP254" s="348"/>
      <c r="BQ254" s="348"/>
      <c r="BR254" s="348"/>
      <c r="BS254" s="348"/>
      <c r="BT254" s="348"/>
      <c r="BU254" s="348"/>
      <c r="BV254" s="348"/>
      <c r="BW254" s="348"/>
      <c r="BX254" s="348"/>
      <c r="BY254" s="348"/>
      <c r="BZ254" s="348"/>
      <c r="CA254" s="348"/>
      <c r="CB254" s="348"/>
      <c r="CC254" s="348"/>
      <c r="CD254" s="348"/>
      <c r="CE254" s="348"/>
      <c r="CF254" s="348"/>
      <c r="CG254" s="348"/>
      <c r="CH254" s="348"/>
      <c r="CI254" s="348"/>
      <c r="CJ254" s="348"/>
      <c r="CK254" s="348"/>
      <c r="CL254" s="348"/>
      <c r="CM254" s="348"/>
      <c r="CN254" s="348"/>
      <c r="CO254" s="348"/>
      <c r="CP254" s="349"/>
      <c r="CQ254" s="349"/>
      <c r="CR254" s="349"/>
      <c r="CS254" s="349"/>
      <c r="CT254" s="349"/>
      <c r="CU254" s="349"/>
      <c r="CV254" s="349"/>
      <c r="CW254" s="349"/>
      <c r="CX254" s="349"/>
      <c r="CY254" s="349"/>
      <c r="CZ254" s="349"/>
      <c r="DA254" s="349"/>
      <c r="DB254" s="349"/>
      <c r="DC254" s="349"/>
      <c r="DD254" s="349"/>
      <c r="DE254" s="349"/>
      <c r="DF254" s="349"/>
      <c r="DG254" s="349"/>
      <c r="DH254" s="349"/>
      <c r="DI254" s="349"/>
      <c r="DJ254" s="349"/>
      <c r="DK254" s="349"/>
      <c r="DL254" s="349"/>
      <c r="DM254" s="349"/>
      <c r="DN254" s="349"/>
      <c r="DO254" s="349"/>
      <c r="DP254" s="349"/>
      <c r="DQ254" s="349"/>
      <c r="DR254" s="349"/>
      <c r="DS254" s="349"/>
      <c r="DT254" s="349"/>
      <c r="DU254" s="349"/>
      <c r="DV254" s="349"/>
      <c r="DW254" s="349"/>
      <c r="DX254" s="349"/>
      <c r="DY254" s="349"/>
      <c r="DZ254" s="349"/>
      <c r="EA254" s="349"/>
      <c r="EB254" s="349"/>
      <c r="EC254" s="349"/>
      <c r="ED254" s="349"/>
      <c r="EE254" s="349"/>
      <c r="EF254" s="349"/>
      <c r="EG254" s="349"/>
      <c r="EH254" s="349"/>
      <c r="EI254" s="349"/>
      <c r="EJ254" s="349"/>
      <c r="EK254" s="349"/>
      <c r="EL254" s="349"/>
      <c r="EM254" s="349"/>
      <c r="EN254" s="349"/>
      <c r="EO254" s="349"/>
      <c r="EP254" s="349"/>
      <c r="EQ254" s="349"/>
      <c r="ER254" s="349"/>
      <c r="ES254" s="349"/>
      <c r="ET254" s="349"/>
      <c r="EU254" s="349"/>
      <c r="EV254" s="349"/>
      <c r="EW254" s="349"/>
      <c r="EX254" s="349"/>
      <c r="EY254" s="349"/>
      <c r="EZ254" s="349"/>
      <c r="FA254" s="349"/>
      <c r="FB254" s="349"/>
      <c r="FC254" s="349"/>
      <c r="FD254" s="349"/>
      <c r="FE254" s="349"/>
      <c r="FF254" s="349"/>
      <c r="FG254" s="349"/>
      <c r="FH254" s="349"/>
      <c r="FI254" s="349"/>
      <c r="FJ254" s="349"/>
      <c r="FK254" s="349"/>
      <c r="FL254" s="349"/>
      <c r="FM254" s="349"/>
      <c r="FN254" s="349"/>
      <c r="FO254" s="349"/>
      <c r="FP254" s="349"/>
      <c r="FQ254" s="349"/>
      <c r="FR254" s="349"/>
      <c r="FS254" s="349"/>
      <c r="FT254" s="349"/>
      <c r="FU254" s="349"/>
      <c r="FV254" s="349"/>
      <c r="FW254" s="349"/>
      <c r="FX254" s="349"/>
      <c r="FY254" s="349"/>
      <c r="FZ254" s="349"/>
      <c r="GA254" s="349"/>
      <c r="GB254" s="349"/>
      <c r="GC254" s="349"/>
      <c r="GD254" s="349"/>
      <c r="GE254" s="349"/>
      <c r="GF254" s="349"/>
      <c r="GG254" s="349"/>
      <c r="GH254" s="349"/>
      <c r="GI254" s="349"/>
      <c r="GJ254" s="349"/>
      <c r="GK254" s="349"/>
      <c r="GL254" s="349"/>
      <c r="GM254" s="349"/>
      <c r="GN254" s="349"/>
      <c r="GO254" s="349"/>
      <c r="GP254" s="349"/>
      <c r="GQ254" s="349"/>
      <c r="GR254" s="349"/>
      <c r="GS254" s="349"/>
      <c r="GT254" s="349"/>
      <c r="GU254" s="349"/>
      <c r="GV254" s="349"/>
      <c r="GW254" s="349"/>
      <c r="GX254" s="349"/>
      <c r="GY254" s="349"/>
      <c r="GZ254" s="349"/>
      <c r="HA254" s="349"/>
      <c r="HB254" s="349"/>
      <c r="HC254" s="349"/>
    </row>
    <row r="255" spans="1:211" outlineLevel="1" x14ac:dyDescent="0.2">
      <c r="B255" s="61"/>
      <c r="D255" s="39"/>
      <c r="E255" t="s">
        <v>374</v>
      </c>
      <c r="H255" s="163" t="s">
        <v>8</v>
      </c>
      <c r="I255" s="90"/>
      <c r="K255" s="89">
        <f xml:space="preserve"> K$250 * K252 + K253</f>
        <v>2276.3337582935969</v>
      </c>
      <c r="L255" s="89">
        <f t="shared" ref="L255:BW255" si="382" xml:space="preserve"> L$250 * L252 + L253</f>
        <v>7206.5713313187398</v>
      </c>
      <c r="M255" s="89">
        <f t="shared" si="382"/>
        <v>8061.8842374390133</v>
      </c>
      <c r="N255" s="89">
        <f t="shared" si="382"/>
        <v>8882.1683187867638</v>
      </c>
      <c r="O255" s="89">
        <f t="shared" si="382"/>
        <v>9780.8913661966963</v>
      </c>
      <c r="P255" s="89">
        <f t="shared" si="382"/>
        <v>9629.9751900442661</v>
      </c>
      <c r="Q255" s="89">
        <f t="shared" si="382"/>
        <v>10150.857223032297</v>
      </c>
      <c r="R255" s="89">
        <f t="shared" si="382"/>
        <v>10861.280580384577</v>
      </c>
      <c r="S255" s="89">
        <f t="shared" si="382"/>
        <v>11509.383751750496</v>
      </c>
      <c r="T255" s="89">
        <f t="shared" si="382"/>
        <v>11739.534655777225</v>
      </c>
      <c r="U255" s="89">
        <f t="shared" si="382"/>
        <v>11974.287842581807</v>
      </c>
      <c r="V255" s="89">
        <f t="shared" si="382"/>
        <v>12244.052996693674</v>
      </c>
      <c r="W255" s="89">
        <f t="shared" si="382"/>
        <v>12457.97102865693</v>
      </c>
      <c r="X255" s="89">
        <f t="shared" si="382"/>
        <v>12707.090647606828</v>
      </c>
      <c r="Y255" s="89">
        <f t="shared" si="382"/>
        <v>12961.191863030423</v>
      </c>
      <c r="Z255" s="89">
        <f t="shared" si="382"/>
        <v>13253.190683032895</v>
      </c>
      <c r="AA255" s="89">
        <f t="shared" si="382"/>
        <v>13484.739539356349</v>
      </c>
      <c r="AB255" s="89">
        <f t="shared" si="382"/>
        <v>13754.391248126236</v>
      </c>
      <c r="AC255" s="89">
        <f t="shared" si="382"/>
        <v>14029.435129568816</v>
      </c>
      <c r="AD255" s="89">
        <f t="shared" si="382"/>
        <v>14345.500083041206</v>
      </c>
      <c r="AE255" s="89">
        <f t="shared" si="382"/>
        <v>14596.132871556705</v>
      </c>
      <c r="AF255" s="89">
        <f t="shared" si="382"/>
        <v>14888.00889621112</v>
      </c>
      <c r="AG255" s="89">
        <f t="shared" si="382"/>
        <v>15185.721508852079</v>
      </c>
      <c r="AH255" s="89">
        <f t="shared" si="382"/>
        <v>15527.836092783118</v>
      </c>
      <c r="AI255" s="89">
        <f t="shared" si="382"/>
        <v>15799.125684433297</v>
      </c>
      <c r="AJ255" s="89">
        <f t="shared" si="382"/>
        <v>16115.057721937155</v>
      </c>
      <c r="AK255" s="89">
        <f t="shared" si="382"/>
        <v>16437.30739082865</v>
      </c>
      <c r="AL255" s="89">
        <f t="shared" si="382"/>
        <v>16807.61857924877</v>
      </c>
      <c r="AM255" s="89">
        <f t="shared" si="382"/>
        <v>17101.267478794769</v>
      </c>
      <c r="AN255" s="89">
        <f t="shared" si="382"/>
        <v>17443.238192009452</v>
      </c>
      <c r="AO255" s="89">
        <f t="shared" si="382"/>
        <v>17792.04722693576</v>
      </c>
      <c r="AP255" s="89">
        <f t="shared" si="382"/>
        <v>18192.878944465698</v>
      </c>
      <c r="AQ255" s="89">
        <f t="shared" si="382"/>
        <v>18510.729974724782</v>
      </c>
      <c r="AR255" s="89">
        <f t="shared" si="382"/>
        <v>18880.885434805747</v>
      </c>
      <c r="AS255" s="89">
        <f t="shared" si="382"/>
        <v>19258.44282148901</v>
      </c>
      <c r="AT255" s="89">
        <f t="shared" si="382"/>
        <v>19692.31052735947</v>
      </c>
      <c r="AU255" s="89">
        <f t="shared" si="382"/>
        <v>20036.358394022547</v>
      </c>
      <c r="AV255" s="89">
        <f t="shared" si="382"/>
        <v>20437.021548301902</v>
      </c>
      <c r="AW255" s="89">
        <f t="shared" si="382"/>
        <v>20845.696685599338</v>
      </c>
      <c r="AX255" s="89">
        <f t="shared" si="382"/>
        <v>21315.323159665073</v>
      </c>
      <c r="AY255" s="89">
        <f t="shared" si="382"/>
        <v>21687.726969270254</v>
      </c>
      <c r="AZ255" s="89">
        <f t="shared" si="382"/>
        <v>22121.412219143283</v>
      </c>
      <c r="BA255" s="89">
        <f t="shared" si="382"/>
        <v>22563.769788444886</v>
      </c>
      <c r="BB255" s="89">
        <f t="shared" si="382"/>
        <v>23072.102218259944</v>
      </c>
      <c r="BC255" s="89">
        <f t="shared" si="382"/>
        <v>23475.199027879939</v>
      </c>
      <c r="BD255" s="89">
        <f t="shared" si="382"/>
        <v>23944.628008180665</v>
      </c>
      <c r="BE255" s="89">
        <f t="shared" si="382"/>
        <v>24423.444068321896</v>
      </c>
      <c r="BF255" s="89">
        <f t="shared" si="382"/>
        <v>24973.672544507644</v>
      </c>
      <c r="BG255" s="89">
        <f t="shared" si="382"/>
        <v>25409.992028183402</v>
      </c>
      <c r="BH255" s="89">
        <f t="shared" si="382"/>
        <v>25918.110687074153</v>
      </c>
      <c r="BI255" s="89">
        <f t="shared" si="382"/>
        <v>26436.390095768631</v>
      </c>
      <c r="BJ255" s="89">
        <f t="shared" si="382"/>
        <v>27031.967631744144</v>
      </c>
      <c r="BK255" s="89">
        <f t="shared" si="382"/>
        <v>27504.247955705388</v>
      </c>
      <c r="BL255" s="89">
        <f t="shared" si="382"/>
        <v>28054.245042266888</v>
      </c>
      <c r="BM255" s="89">
        <f t="shared" si="382"/>
        <v>28615.240313389302</v>
      </c>
      <c r="BN255" s="89">
        <f t="shared" si="382"/>
        <v>29259.904515099788</v>
      </c>
      <c r="BO255" s="89">
        <f t="shared" si="382"/>
        <v>29771.109521399027</v>
      </c>
      <c r="BP255" s="89">
        <f t="shared" si="382"/>
        <v>30366.436596941774</v>
      </c>
      <c r="BQ255" s="89">
        <f t="shared" si="382"/>
        <v>30973.668312001544</v>
      </c>
      <c r="BR255" s="89">
        <f t="shared" si="382"/>
        <v>31671.464833635469</v>
      </c>
      <c r="BS255" s="89">
        <f t="shared" si="382"/>
        <v>32224.802640032929</v>
      </c>
      <c r="BT255" s="89">
        <f t="shared" si="382"/>
        <v>32869.195738712828</v>
      </c>
      <c r="BU255" s="89">
        <f t="shared" si="382"/>
        <v>33526.474640612847</v>
      </c>
      <c r="BV255" s="89">
        <f t="shared" si="382"/>
        <v>34281.782573506382</v>
      </c>
      <c r="BW255" s="89">
        <f t="shared" si="382"/>
        <v>34880.725706331505</v>
      </c>
      <c r="BX255" s="89">
        <f t="shared" ref="BX255:CO255" si="383" xml:space="preserve"> BX$250 * BX252 + BX253</f>
        <v>35578.228781003061</v>
      </c>
      <c r="BY255" s="89">
        <f t="shared" si="383"/>
        <v>36289.679688734963</v>
      </c>
      <c r="BZ255" s="89">
        <f t="shared" si="383"/>
        <v>37107.239042794303</v>
      </c>
      <c r="CA255" s="89">
        <f t="shared" si="383"/>
        <v>37755.546229129446</v>
      </c>
      <c r="CB255" s="89">
        <f t="shared" si="383"/>
        <v>38510.536529573241</v>
      </c>
      <c r="CC255" s="89">
        <f t="shared" si="383"/>
        <v>39280.624223928527</v>
      </c>
      <c r="CD255" s="89">
        <f t="shared" si="383"/>
        <v>40165.565674032667</v>
      </c>
      <c r="CE255" s="89">
        <f t="shared" si="383"/>
        <v>40867.305429977867</v>
      </c>
      <c r="CF255" s="89">
        <f t="shared" si="383"/>
        <v>41684.5209727662</v>
      </c>
      <c r="CG255" s="89">
        <f t="shared" si="383"/>
        <v>42518.078215511225</v>
      </c>
      <c r="CH255" s="89">
        <f t="shared" si="383"/>
        <v>43475.955299571266</v>
      </c>
      <c r="CI255" s="89">
        <f t="shared" si="383"/>
        <v>44235.531462621046</v>
      </c>
      <c r="CJ255" s="89">
        <f t="shared" si="383"/>
        <v>45120.100765011084</v>
      </c>
      <c r="CK255" s="89">
        <f t="shared" si="383"/>
        <v>46022.358627363195</v>
      </c>
      <c r="CL255" s="89">
        <f t="shared" si="383"/>
        <v>46942.658764363943</v>
      </c>
      <c r="CM255" s="89">
        <f t="shared" si="383"/>
        <v>47881.361963863528</v>
      </c>
      <c r="CN255" s="89">
        <f t="shared" si="383"/>
        <v>48838.836228316504</v>
      </c>
      <c r="CO255" s="89">
        <f t="shared" si="383"/>
        <v>49815.456919050805</v>
      </c>
    </row>
    <row r="256" spans="1:211" outlineLevel="1" x14ac:dyDescent="0.2">
      <c r="B256" s="61"/>
      <c r="D256" s="39"/>
      <c r="E256" t="s">
        <v>433</v>
      </c>
      <c r="H256" s="163" t="s">
        <v>30</v>
      </c>
      <c r="I256" s="90"/>
      <c r="K256" s="110">
        <f xml:space="preserve"> K255 / MAX( 1, K$250 )</f>
        <v>0.99372664841066971</v>
      </c>
      <c r="L256" s="110">
        <f t="shared" ref="L256:BW256" si="384" xml:space="preserve"> L255 / MAX( 1, L$250 )</f>
        <v>1.0040447925163083</v>
      </c>
      <c r="M256" s="110">
        <f t="shared" si="384"/>
        <v>1.1222548757881532</v>
      </c>
      <c r="N256" s="110">
        <f t="shared" si="384"/>
        <v>1.2330642915411849</v>
      </c>
      <c r="O256" s="110">
        <f t="shared" si="384"/>
        <v>1.3615493229601872</v>
      </c>
      <c r="P256" s="110">
        <f t="shared" si="384"/>
        <v>1.3405410314077186</v>
      </c>
      <c r="Q256" s="110">
        <f t="shared" si="384"/>
        <v>1.4130504329340496</v>
      </c>
      <c r="R256" s="110">
        <f t="shared" si="384"/>
        <v>1.5078139440067795</v>
      </c>
      <c r="S256" s="110">
        <f t="shared" si="384"/>
        <v>1.6021641656345662</v>
      </c>
      <c r="T256" s="110">
        <f t="shared" si="384"/>
        <v>1.6342023302377708</v>
      </c>
      <c r="U256" s="110">
        <f t="shared" si="384"/>
        <v>1.6668811557752035</v>
      </c>
      <c r="V256" s="110">
        <f t="shared" si="384"/>
        <v>1.6997769004250343</v>
      </c>
      <c r="W256" s="110">
        <f t="shared" si="384"/>
        <v>1.7342122905226789</v>
      </c>
      <c r="X256" s="110">
        <f t="shared" si="384"/>
        <v>1.7688909957467844</v>
      </c>
      <c r="Y256" s="110">
        <f t="shared" si="384"/>
        <v>1.8042631642813467</v>
      </c>
      <c r="Z256" s="110">
        <f t="shared" si="384"/>
        <v>1.8398701300975107</v>
      </c>
      <c r="AA256" s="110">
        <f t="shared" si="384"/>
        <v>1.8771436367812813</v>
      </c>
      <c r="AB256" s="110">
        <f t="shared" si="384"/>
        <v>1.9146805122831982</v>
      </c>
      <c r="AC256" s="110">
        <f t="shared" si="384"/>
        <v>1.9529680053696394</v>
      </c>
      <c r="AD256" s="110">
        <f t="shared" si="384"/>
        <v>1.9915096474005327</v>
      </c>
      <c r="AE256" s="110">
        <f t="shared" si="384"/>
        <v>2.0318551842614649</v>
      </c>
      <c r="AF256" s="110">
        <f t="shared" si="384"/>
        <v>2.072485796429389</v>
      </c>
      <c r="AG256" s="110">
        <f t="shared" si="384"/>
        <v>2.1139288910310645</v>
      </c>
      <c r="AH256" s="110">
        <f t="shared" si="384"/>
        <v>2.155647081176971</v>
      </c>
      <c r="AI256" s="110">
        <f t="shared" si="384"/>
        <v>2.1993178406364131</v>
      </c>
      <c r="AJ256" s="110">
        <f t="shared" si="384"/>
        <v>2.2432971709100786</v>
      </c>
      <c r="AK256" s="110">
        <f t="shared" si="384"/>
        <v>2.288155947280885</v>
      </c>
      <c r="AL256" s="110">
        <f t="shared" si="384"/>
        <v>2.3333124921850952</v>
      </c>
      <c r="AM256" s="110">
        <f t="shared" si="384"/>
        <v>2.3805825344288802</v>
      </c>
      <c r="AN256" s="110">
        <f t="shared" si="384"/>
        <v>2.4281865794608941</v>
      </c>
      <c r="AO256" s="110">
        <f t="shared" si="384"/>
        <v>2.476742553304716</v>
      </c>
      <c r="AP256" s="110">
        <f t="shared" si="384"/>
        <v>2.5256208373471023</v>
      </c>
      <c r="AQ256" s="110">
        <f t="shared" si="384"/>
        <v>2.5767868102174476</v>
      </c>
      <c r="AR256" s="110">
        <f t="shared" si="384"/>
        <v>2.628314313917679</v>
      </c>
      <c r="AS256" s="110">
        <f t="shared" si="384"/>
        <v>2.6808722030681342</v>
      </c>
      <c r="AT256" s="110">
        <f t="shared" si="384"/>
        <v>2.7337789667719603</v>
      </c>
      <c r="AU256" s="110">
        <f t="shared" si="384"/>
        <v>2.7891619674104495</v>
      </c>
      <c r="AV256" s="110">
        <f t="shared" si="384"/>
        <v>2.8449362957430906</v>
      </c>
      <c r="AW256" s="110">
        <f t="shared" si="384"/>
        <v>2.9018259324505427</v>
      </c>
      <c r="AX256" s="110">
        <f t="shared" si="384"/>
        <v>2.9590931974630608</v>
      </c>
      <c r="AY256" s="110">
        <f t="shared" si="384"/>
        <v>3.0190407873876248</v>
      </c>
      <c r="AZ256" s="110">
        <f t="shared" si="384"/>
        <v>3.0794119576863963</v>
      </c>
      <c r="BA256" s="110">
        <f t="shared" si="384"/>
        <v>3.1409903585129793</v>
      </c>
      <c r="BB256" s="110">
        <f t="shared" si="384"/>
        <v>3.2029775112402357</v>
      </c>
      <c r="BC256" s="110">
        <f t="shared" si="384"/>
        <v>3.2678658975019625</v>
      </c>
      <c r="BD256" s="110">
        <f t="shared" si="384"/>
        <v>3.3332127750386351</v>
      </c>
      <c r="BE256" s="110">
        <f t="shared" si="384"/>
        <v>3.3998663813511296</v>
      </c>
      <c r="BF256" s="110">
        <f t="shared" si="384"/>
        <v>3.4669624283230314</v>
      </c>
      <c r="BG256" s="110">
        <f t="shared" si="384"/>
        <v>3.5371988244308548</v>
      </c>
      <c r="BH256" s="110">
        <f t="shared" si="384"/>
        <v>3.607931500021869</v>
      </c>
      <c r="BI256" s="110">
        <f t="shared" si="384"/>
        <v>3.680078603142857</v>
      </c>
      <c r="BJ256" s="110">
        <f t="shared" si="384"/>
        <v>3.7527046122622623</v>
      </c>
      <c r="BK256" s="110">
        <f t="shared" si="384"/>
        <v>3.828729793691759</v>
      </c>
      <c r="BL256" s="110">
        <f t="shared" si="384"/>
        <v>3.9052921572638502</v>
      </c>
      <c r="BM256" s="110">
        <f t="shared" si="384"/>
        <v>3.983385523500429</v>
      </c>
      <c r="BN256" s="110">
        <f t="shared" si="384"/>
        <v>4.061997266496566</v>
      </c>
      <c r="BO256" s="110">
        <f t="shared" si="384"/>
        <v>4.1442883368202059</v>
      </c>
      <c r="BP256" s="110">
        <f t="shared" si="384"/>
        <v>4.2271608630857012</v>
      </c>
      <c r="BQ256" s="110">
        <f t="shared" si="384"/>
        <v>4.3116905751093908</v>
      </c>
      <c r="BR256" s="110">
        <f t="shared" si="384"/>
        <v>4.3967813877785868</v>
      </c>
      <c r="BS256" s="110">
        <f t="shared" si="384"/>
        <v>4.485854772776559</v>
      </c>
      <c r="BT256" s="110">
        <f t="shared" si="384"/>
        <v>4.5755575365001286</v>
      </c>
      <c r="BU256" s="110">
        <f t="shared" si="384"/>
        <v>4.6670540689093167</v>
      </c>
      <c r="BV256" s="110">
        <f t="shared" si="384"/>
        <v>4.7591579470927599</v>
      </c>
      <c r="BW256" s="110">
        <f t="shared" si="384"/>
        <v>4.8555726356342177</v>
      </c>
      <c r="BX256" s="110">
        <f t="shared" ref="BX256:CO256" si="385" xml:space="preserve"> BX255 / MAX( 1, BX$250 )</f>
        <v>4.9526685754136794</v>
      </c>
      <c r="BY256" s="110">
        <f t="shared" si="385"/>
        <v>5.0517061237796277</v>
      </c>
      <c r="BZ256" s="110">
        <f t="shared" si="385"/>
        <v>5.1514010745072687</v>
      </c>
      <c r="CA256" s="110">
        <f t="shared" si="385"/>
        <v>5.255762126540465</v>
      </c>
      <c r="CB256" s="110">
        <f t="shared" si="385"/>
        <v>5.3608605775838383</v>
      </c>
      <c r="CC256" s="110">
        <f t="shared" si="385"/>
        <v>5.468060661871978</v>
      </c>
      <c r="CD256" s="110">
        <f t="shared" si="385"/>
        <v>5.575972330703026</v>
      </c>
      <c r="CE256" s="110">
        <f t="shared" si="385"/>
        <v>5.6889346743690794</v>
      </c>
      <c r="CF256" s="110">
        <f t="shared" si="385"/>
        <v>5.8026951924381658</v>
      </c>
      <c r="CG256" s="110">
        <f t="shared" si="385"/>
        <v>5.9187305574183364</v>
      </c>
      <c r="CH256" s="110">
        <f t="shared" si="385"/>
        <v>6.0355361547420641</v>
      </c>
      <c r="CI256" s="110">
        <f t="shared" si="385"/>
        <v>6.1578086964415126</v>
      </c>
      <c r="CJ256" s="110">
        <f t="shared" si="385"/>
        <v>6.2809451969595482</v>
      </c>
      <c r="CK256" s="110">
        <f t="shared" si="385"/>
        <v>6.4065440340825823</v>
      </c>
      <c r="CL256" s="110">
        <f t="shared" si="385"/>
        <v>6.534654446675864</v>
      </c>
      <c r="CM256" s="110">
        <f t="shared" si="385"/>
        <v>6.6653266582246378</v>
      </c>
      <c r="CN256" s="110">
        <f t="shared" si="385"/>
        <v>6.7986118965233926</v>
      </c>
      <c r="CO256" s="110">
        <f t="shared" si="385"/>
        <v>6.9345624137588411</v>
      </c>
    </row>
    <row r="257" spans="1:211" outlineLevel="1" x14ac:dyDescent="0.2">
      <c r="B257" s="61"/>
      <c r="D257" s="39"/>
      <c r="H257" s="163"/>
      <c r="I257" s="90"/>
      <c r="K257" s="82"/>
      <c r="L257" s="179"/>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c r="AY257" s="82"/>
      <c r="AZ257" s="82"/>
      <c r="BA257" s="82"/>
      <c r="BB257" s="82"/>
      <c r="BC257" s="82"/>
      <c r="BD257" s="82"/>
      <c r="BE257" s="82"/>
      <c r="BF257" s="82"/>
      <c r="BG257" s="82"/>
      <c r="BH257" s="82"/>
      <c r="BI257" s="82"/>
      <c r="BJ257" s="82"/>
      <c r="BK257" s="82"/>
      <c r="BL257" s="82"/>
      <c r="BM257" s="82"/>
      <c r="BN257" s="82"/>
      <c r="BO257" s="82"/>
      <c r="BP257" s="82"/>
      <c r="BQ257" s="82"/>
      <c r="BR257" s="82"/>
      <c r="BS257" s="82"/>
      <c r="BT257" s="82"/>
      <c r="BU257" s="82"/>
      <c r="BV257" s="82"/>
      <c r="BW257" s="82"/>
      <c r="BX257" s="82"/>
      <c r="BY257" s="82"/>
      <c r="BZ257" s="82"/>
      <c r="CA257" s="82"/>
      <c r="CB257" s="82"/>
      <c r="CC257" s="82"/>
      <c r="CD257" s="82"/>
      <c r="CE257" s="82"/>
      <c r="CF257" s="82"/>
      <c r="CG257" s="82"/>
      <c r="CH257" s="82"/>
      <c r="CI257" s="82"/>
      <c r="CJ257" s="82"/>
      <c r="CK257" s="82"/>
      <c r="CL257" s="82"/>
      <c r="CM257" s="82"/>
      <c r="CN257" s="82"/>
      <c r="CO257" s="82"/>
    </row>
    <row r="258" spans="1:211" outlineLevel="1" x14ac:dyDescent="0.2">
      <c r="B258" s="61"/>
      <c r="D258" s="39"/>
      <c r="E258" t="s">
        <v>377</v>
      </c>
      <c r="G258" s="255">
        <f xml:space="preserve"> 1 - L256 / $L$226</f>
        <v>-1.7407887022931057E-3</v>
      </c>
      <c r="H258" s="163"/>
      <c r="I258" s="90"/>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c r="AY258" s="82"/>
      <c r="AZ258" s="82"/>
      <c r="BA258" s="82"/>
      <c r="BB258" s="82"/>
      <c r="BC258" s="82"/>
      <c r="BD258" s="82"/>
      <c r="BE258" s="82"/>
      <c r="BF258" s="82"/>
      <c r="BG258" s="82"/>
      <c r="BH258" s="82"/>
      <c r="BI258" s="82"/>
      <c r="BJ258" s="82"/>
      <c r="BK258" s="82"/>
      <c r="BL258" s="82"/>
      <c r="BM258" s="82"/>
      <c r="BN258" s="82"/>
      <c r="BO258" s="82"/>
      <c r="BP258" s="82"/>
      <c r="BQ258" s="82"/>
      <c r="BR258" s="82"/>
      <c r="BS258" s="82"/>
      <c r="BT258" s="82"/>
      <c r="BU258" s="82"/>
      <c r="BV258" s="82"/>
      <c r="BW258" s="82"/>
      <c r="BX258" s="82"/>
      <c r="BY258" s="82"/>
      <c r="BZ258" s="82"/>
      <c r="CA258" s="82"/>
      <c r="CB258" s="82"/>
      <c r="CC258" s="82"/>
      <c r="CD258" s="82"/>
      <c r="CE258" s="82"/>
      <c r="CF258" s="82"/>
      <c r="CG258" s="82"/>
      <c r="CH258" s="82"/>
      <c r="CI258" s="82"/>
      <c r="CJ258" s="82"/>
      <c r="CK258" s="82"/>
      <c r="CL258" s="82"/>
      <c r="CM258" s="82"/>
      <c r="CN258" s="82"/>
      <c r="CO258" s="82"/>
    </row>
    <row r="259" spans="1:211" s="82" customFormat="1" outlineLevel="1" x14ac:dyDescent="0.2">
      <c r="A259" s="102"/>
      <c r="B259" s="103"/>
      <c r="D259" s="44"/>
      <c r="H259" s="269"/>
      <c r="I259" s="90"/>
      <c r="L259" s="179"/>
    </row>
    <row r="260" spans="1:211" s="333" customFormat="1" outlineLevel="1" x14ac:dyDescent="0.2">
      <c r="B260" s="334"/>
      <c r="D260" s="335"/>
      <c r="E260" s="333" t="str">
        <f>InpS!E97</f>
        <v>Waste: Large user volumetric rate</v>
      </c>
      <c r="G260" s="336"/>
      <c r="H260" s="341" t="str">
        <f>InpS!H97</f>
        <v>£/m3</v>
      </c>
      <c r="K260" s="253">
        <f xml:space="preserve"> IF( InpS!K97, InpS!K97, J260 * ( 1 + K$6 ) )</f>
        <v>0.94799999999999995</v>
      </c>
      <c r="L260" s="253">
        <f xml:space="preserve"> IF( InpS!L97, InpS!L97, K260 * ( 1 + L$6 ) )</f>
        <v>0.96809999999999996</v>
      </c>
      <c r="M260" s="253">
        <f xml:space="preserve"> IF( InpS!M97, InpS!M97, L260 * ( 1 + M$6 ) )</f>
        <v>1.0727</v>
      </c>
      <c r="N260" s="253">
        <f xml:space="preserve"> IF( InpS!N97, InpS!N97, M260 * ( 1 + N$6 ) )</f>
        <v>1.1478000000000002</v>
      </c>
      <c r="O260" s="253">
        <f xml:space="preserve"> IF( InpS!O97, InpS!O97, N260 * ( 1 + O$6 ) )</f>
        <v>1.2373000000000001</v>
      </c>
      <c r="P260" s="253">
        <f xml:space="preserve"> IF( InpS!P97, InpS!P97, O260 * ( 1 + P$6 ) )</f>
        <v>1.2088999999999999</v>
      </c>
      <c r="Q260" s="253">
        <f xml:space="preserve"> IF( InpS!Q97, InpS!Q97, P260 * ( 1 + Q$6 ) )</f>
        <v>1.2473000000000001</v>
      </c>
      <c r="R260" s="253">
        <f xml:space="preserve"> IF( InpS!R97, InpS!R97, Q260 * ( 1 + R$6 ) )</f>
        <v>1.2978000000000001</v>
      </c>
      <c r="S260" s="253">
        <f xml:space="preserve"> IF( InpS!S97, InpS!S97, R260 * ( 1 + S$6 ) )</f>
        <v>1.3433999999999999</v>
      </c>
      <c r="T260" s="253">
        <f xml:space="preserve"> IF( InpS!T97, InpS!T97, S260 * ( 1 + T$6 ) )</f>
        <v>1.3702637080089095</v>
      </c>
      <c r="U260" s="253">
        <f xml:space="preserve"> IF( InpS!U97, InpS!U97, T260 * ( 1 + U$6 ) )</f>
        <v>1.3976646043518877</v>
      </c>
      <c r="V260" s="253">
        <f xml:space="preserve"> IF( InpS!V97, InpS!V97, U260 * ( 1 + V$6 ) )</f>
        <v>1.425613431079368</v>
      </c>
      <c r="W260" s="253">
        <f xml:space="preserve"> IF( InpS!W97, InpS!W97, V260 * ( 1 + W$6 ) )</f>
        <v>1.454121145048473</v>
      </c>
      <c r="X260" s="253">
        <f xml:space="preserve"> IF( InpS!X97, InpS!X97, W260 * ( 1 + X$6 ) )</f>
        <v>1.4831989222184621</v>
      </c>
      <c r="Y260" s="253">
        <f xml:space="preserve"> IF( InpS!Y97, InpS!Y97, X260 * ( 1 + Y$6 ) )</f>
        <v>1.5128581620320738</v>
      </c>
      <c r="Z260" s="253">
        <f xml:space="preserve"> IF( InpS!Z97, InpS!Z97, Y260 * ( 1 + Z$6 ) )</f>
        <v>1.543110491884482</v>
      </c>
      <c r="AA260" s="253">
        <f xml:space="preserve"> IF( InpS!AA97, InpS!AA97, Z260 * ( 1 + AA$6 ) )</f>
        <v>1.5739677716816158</v>
      </c>
      <c r="AB260" s="253">
        <f xml:space="preserve"> IF( InpS!AB97, InpS!AB97, AA260 * ( 1 + AB$6 ) )</f>
        <v>1.605442098489632</v>
      </c>
      <c r="AC260" s="253">
        <f xml:space="preserve"> IF( InpS!AC97, InpS!AC97, AB260 * ( 1 + AC$6 ) )</f>
        <v>1.637545811277362</v>
      </c>
      <c r="AD260" s="253">
        <f xml:space="preserve"> IF( InpS!AD97, InpS!AD97, AC260 * ( 1 + AD$6 ) )</f>
        <v>1.6702914957535924</v>
      </c>
      <c r="AE260" s="253">
        <f xml:space="preserve"> IF( InpS!AE97, InpS!AE97, AD260 * ( 1 + AE$6 ) )</f>
        <v>1.7036919893010758</v>
      </c>
      <c r="AF260" s="253">
        <f xml:space="preserve"> IF( InpS!AF97, InpS!AF97, AE260 * ( 1 + AF$6 ) )</f>
        <v>1.7377603860092061</v>
      </c>
      <c r="AG260" s="253">
        <f xml:space="preserve"> IF( InpS!AG97, InpS!AG97, AF260 * ( 1 + AG$6 ) )</f>
        <v>1.7725100418073312</v>
      </c>
      <c r="AH260" s="253">
        <f xml:space="preserve"> IF( InpS!AH97, InpS!AH97, AG260 * ( 1 + AH$6 ) )</f>
        <v>1.8079545797007153</v>
      </c>
      <c r="AI260" s="253">
        <f xml:space="preserve"> IF( InpS!AI97, InpS!AI97, AH260 * ( 1 + AI$6 ) )</f>
        <v>1.8441078951112042</v>
      </c>
      <c r="AJ260" s="253">
        <f xml:space="preserve"> IF( InpS!AJ97, InpS!AJ97, AI260 * ( 1 + AJ$6 ) )</f>
        <v>1.8809841613246865</v>
      </c>
      <c r="AK260" s="253">
        <f xml:space="preserve"> IF( InpS!AK97, InpS!AK97, AJ260 * ( 1 + AK$6 ) )</f>
        <v>1.9185978350474868</v>
      </c>
      <c r="AL260" s="253">
        <f xml:space="preserve"> IF( InpS!AL97, InpS!AL97, AK260 * ( 1 + AL$6 ) )</f>
        <v>1.9569636620738688</v>
      </c>
      <c r="AM260" s="253">
        <f xml:space="preserve"> IF( InpS!AM97, InpS!AM97, AL260 * ( 1 + AM$6 ) )</f>
        <v>1.9960966830668707</v>
      </c>
      <c r="AN260" s="253">
        <f xml:space="preserve"> IF( InpS!AN97, InpS!AN97, AM260 * ( 1 + AN$6 ) )</f>
        <v>2.0360122394547382</v>
      </c>
      <c r="AO260" s="253">
        <f xml:space="preserve"> IF( InpS!AO97, InpS!AO97, AN260 * ( 1 + AO$6 ) )</f>
        <v>2.0767259794452682</v>
      </c>
      <c r="AP260" s="253">
        <f xml:space="preserve"> IF( InpS!AP97, InpS!AP97, AO260 * ( 1 + AP$6 ) )</f>
        <v>2.1182538641604194</v>
      </c>
      <c r="AQ260" s="253">
        <f xml:space="preserve"> IF( InpS!AQ97, InpS!AQ97, AP260 * ( 1 + AQ$6 ) )</f>
        <v>2.1606121738935964</v>
      </c>
      <c r="AR260" s="253">
        <f xml:space="preserve"> IF( InpS!AR97, InpS!AR97, AQ260 * ( 1 + AR$6 ) )</f>
        <v>2.2038175144920578</v>
      </c>
      <c r="AS260" s="253">
        <f xml:space="preserve"> IF( InpS!AS97, InpS!AS97, AR260 * ( 1 + AS$6 ) )</f>
        <v>2.2478868238669536</v>
      </c>
      <c r="AT260" s="253">
        <f xml:space="preserve"> IF( InpS!AT97, InpS!AT97, AS260 * ( 1 + AT$6 ) )</f>
        <v>2.2928373786335436</v>
      </c>
      <c r="AU260" s="253">
        <f xml:space="preserve"> IF( InpS!AU97, InpS!AU97, AT260 * ( 1 + AU$6 ) )</f>
        <v>2.338686800884195</v>
      </c>
      <c r="AV260" s="253">
        <f xml:space="preserve"> IF( InpS!AV97, InpS!AV97, AU260 * ( 1 + AV$6 ) )</f>
        <v>2.3854530650968226</v>
      </c>
      <c r="AW260" s="253">
        <f xml:space="preserve"> IF( InpS!AW97, InpS!AW97, AV260 * ( 1 + AW$6 ) )</f>
        <v>2.4331545051814731</v>
      </c>
      <c r="AX260" s="253">
        <f xml:space="preserve"> IF( InpS!AX97, InpS!AX97, AW260 * ( 1 + AX$6 ) )</f>
        <v>2.4818098216678197</v>
      </c>
      <c r="AY260" s="253">
        <f xml:space="preserve"> IF( InpS!AY97, InpS!AY97, AX260 * ( 1 + AY$6 ) )</f>
        <v>2.5314380890363832</v>
      </c>
      <c r="AZ260" s="253">
        <f xml:space="preserve"> IF( InpS!AZ97, InpS!AZ97, AY260 * ( 1 + AZ$6 ) )</f>
        <v>2.5820587631963545</v>
      </c>
      <c r="BA260" s="253">
        <f xml:space="preserve"> IF( InpS!BA97, InpS!BA97, AZ260 * ( 1 + BA$6 ) )</f>
        <v>2.6336916891129487</v>
      </c>
      <c r="BB260" s="253">
        <f xml:space="preserve"> IF( InpS!BB97, InpS!BB97, BA260 * ( 1 + BB$6 ) )</f>
        <v>2.6863571085872837</v>
      </c>
      <c r="BC260" s="253">
        <f xml:space="preserve"> IF( InpS!BC97, InpS!BC97, BB260 * ( 1 + BC$6 ) )</f>
        <v>2.7400756681918299</v>
      </c>
      <c r="BD260" s="253">
        <f xml:space="preserve"> IF( InpS!BD97, InpS!BD97, BC260 * ( 1 + BD$6 ) )</f>
        <v>2.794868427364543</v>
      </c>
      <c r="BE260" s="253">
        <f xml:space="preserve"> IF( InpS!BE97, InpS!BE97, BD260 * ( 1 + BE$6 ) )</f>
        <v>2.8507568666648564</v>
      </c>
      <c r="BF260" s="253">
        <f xml:space="preserve"> IF( InpS!BF97, InpS!BF97, BE260 * ( 1 + BF$6 ) )</f>
        <v>2.9077628961947646</v>
      </c>
      <c r="BG260" s="253">
        <f xml:space="preserve"> IF( InpS!BG97, InpS!BG97, BF260 * ( 1 + BG$6 ) )</f>
        <v>2.9659088641883011</v>
      </c>
      <c r="BH260" s="253">
        <f xml:space="preserve"> IF( InpS!BH97, InpS!BH97, BG260 * ( 1 + BH$6 ) )</f>
        <v>3.0252175657727816</v>
      </c>
      <c r="BI260" s="253">
        <f xml:space="preserve"> IF( InpS!BI97, InpS!BI97, BH260 * ( 1 + BI$6 ) )</f>
        <v>3.0857122519052393</v>
      </c>
      <c r="BJ260" s="253">
        <f xml:space="preserve"> IF( InpS!BJ97, InpS!BJ97, BI260 * ( 1 + BJ$6 ) )</f>
        <v>3.1474166384875657</v>
      </c>
      <c r="BK260" s="253">
        <f xml:space="preserve"> IF( InpS!BK97, InpS!BK97, BJ260 * ( 1 + BK$6 ) )</f>
        <v>3.2103549156639195</v>
      </c>
      <c r="BL260" s="253">
        <f xml:space="preserve"> IF( InpS!BL97, InpS!BL97, BK260 * ( 1 + BL$6 ) )</f>
        <v>3.2745517573040583</v>
      </c>
      <c r="BM260" s="253">
        <f xml:space="preserve"> IF( InpS!BM97, InpS!BM97, BL260 * ( 1 + BM$6 ) )</f>
        <v>3.3400323306763062</v>
      </c>
      <c r="BN260" s="253">
        <f xml:space="preserve"> IF( InpS!BN97, InpS!BN97, BM260 * ( 1 + BN$6 ) )</f>
        <v>3.4068223063139462</v>
      </c>
      <c r="BO260" s="253">
        <f xml:space="preserve"> IF( InpS!BO97, InpS!BO97, BN260 * ( 1 + BO$6 ) )</f>
        <v>3.4749478680789139</v>
      </c>
      <c r="BP260" s="253">
        <f xml:space="preserve"> IF( InpS!BP97, InpS!BP97, BO260 * ( 1 + BP$6 ) )</f>
        <v>3.5444357234267287</v>
      </c>
      <c r="BQ260" s="253">
        <f xml:space="preserve"> IF( InpS!BQ97, InpS!BQ97, BP260 * ( 1 + BQ$6 ) )</f>
        <v>3.6153131138766943</v>
      </c>
      <c r="BR260" s="253">
        <f xml:space="preserve"> IF( InpS!BR97, InpS!BR97, BQ260 * ( 1 + BR$6 ) )</f>
        <v>3.6876078256914666</v>
      </c>
      <c r="BS260" s="253">
        <f xml:space="preserve"> IF( InpS!BS97, InpS!BS97, BR260 * ( 1 + BS$6 ) )</f>
        <v>3.7613482007701813</v>
      </c>
      <c r="BT260" s="253">
        <f xml:space="preserve"> IF( InpS!BT97, InpS!BT97, BS260 * ( 1 + BT$6 ) )</f>
        <v>3.8365631477594082</v>
      </c>
      <c r="BU260" s="253">
        <f xml:space="preserve"> IF( InpS!BU97, InpS!BU97, BT260 * ( 1 + BU$6 ) )</f>
        <v>3.9132821533862887</v>
      </c>
      <c r="BV260" s="253">
        <f xml:space="preserve"> IF( InpS!BV97, InpS!BV97, BU260 * ( 1 + BV$6 ) )</f>
        <v>3.9915352940183015</v>
      </c>
      <c r="BW260" s="253">
        <f xml:space="preserve"> IF( InpS!BW97, InpS!BW97, BV260 * ( 1 + BW$6 ) )</f>
        <v>4.0713532474541836</v>
      </c>
      <c r="BX260" s="253">
        <f xml:space="preserve"> IF( InpS!BX97, InpS!BX97, BW260 * ( 1 + BX$6 ) )</f>
        <v>4.1527673049506362</v>
      </c>
      <c r="BY260" s="253">
        <f xml:space="preserve"> IF( InpS!BY97, InpS!BY97, BX260 * ( 1 + BY$6 ) )</f>
        <v>4.2358093834895225</v>
      </c>
      <c r="BZ260" s="253">
        <f xml:space="preserve"> IF( InpS!BZ97, InpS!BZ97, BY260 * ( 1 + BZ$6 ) )</f>
        <v>4.3205120382903726</v>
      </c>
      <c r="CA260" s="253">
        <f xml:space="preserve"> IF( InpS!CA97, InpS!CA97, BZ260 * ( 1 + CA$6 ) )</f>
        <v>4.4069084755730961</v>
      </c>
      <c r="CB260" s="253">
        <f xml:space="preserve"> IF( InpS!CB97, InpS!CB97, CA260 * ( 1 + CB$6 ) )</f>
        <v>4.4950325655759125</v>
      </c>
      <c r="CC260" s="253">
        <f xml:space="preserve"> IF( InpS!CC97, InpS!CC97, CB260 * ( 1 + CC$6 ) )</f>
        <v>4.5849188558335952</v>
      </c>
      <c r="CD260" s="253">
        <f xml:space="preserve"> IF( InpS!CD97, InpS!CD97, CC260 * ( 1 + CD$6 ) )</f>
        <v>4.6766025847212367</v>
      </c>
      <c r="CE260" s="253">
        <f xml:space="preserve"> IF( InpS!CE97, InpS!CE97, CD260 * ( 1 + CE$6 ) )</f>
        <v>4.7701196952688489</v>
      </c>
      <c r="CF260" s="253">
        <f xml:space="preserve"> IF( InpS!CF97, InpS!CF97, CE260 * ( 1 + CF$6 ) )</f>
        <v>4.8655068492522124</v>
      </c>
      <c r="CG260" s="253">
        <f xml:space="preserve"> IF( InpS!CG97, InpS!CG97, CF260 * ( 1 + CG$6 ) )</f>
        <v>4.9628014415654924</v>
      </c>
      <c r="CH260" s="253">
        <f xml:space="preserve"> IF( InpS!CH97, InpS!CH97, CG260 * ( 1 + CH$6 ) )</f>
        <v>5.0620416148812666</v>
      </c>
      <c r="CI260" s="253">
        <f xml:space="preserve"> IF( InpS!CI97, InpS!CI97, CH260 * ( 1 + CI$6 ) )</f>
        <v>5.1632662746037017</v>
      </c>
      <c r="CJ260" s="253">
        <f xml:space="preserve"> IF( InpS!CJ97, InpS!CJ97, CI260 * ( 1 + CJ$6 ) )</f>
        <v>5.2665151041207512</v>
      </c>
      <c r="CK260" s="253">
        <f xml:space="preserve"> IF( InpS!CK97, InpS!CK97, CJ260 * ( 1 + CK$6 ) )</f>
        <v>5.3718285803613437</v>
      </c>
      <c r="CL260" s="253">
        <f xml:space="preserve"> IF( InpS!CL97, InpS!CL97, CK260 * ( 1 + CL$6 ) )</f>
        <v>5.4792479896636674</v>
      </c>
      <c r="CM260" s="253">
        <f xml:space="preserve"> IF( InpS!CM97, InpS!CM97, CL260 * ( 1 + CM$6 ) )</f>
        <v>5.5888154439607716</v>
      </c>
      <c r="CN260" s="253">
        <f xml:space="preserve"> IF( InpS!CN97, InpS!CN97, CM260 * ( 1 + CN$6 ) )</f>
        <v>5.7005738972898214</v>
      </c>
      <c r="CO260" s="253">
        <f xml:space="preserve"> IF( InpS!CO97, InpS!CO97, CN260 * ( 1 + CO$6 ) )</f>
        <v>5.8145671626314952</v>
      </c>
    </row>
    <row r="261" spans="1:211" s="200" customFormat="1" outlineLevel="1" x14ac:dyDescent="0.2">
      <c r="B261" s="352"/>
      <c r="D261" s="353"/>
      <c r="E261" s="200" t="str">
        <f>InpS!E98</f>
        <v>Waste: Large user fixed charge</v>
      </c>
      <c r="G261" s="86"/>
      <c r="H261" s="201" t="str">
        <f>InpS!H98</f>
        <v>£</v>
      </c>
      <c r="K261" s="66">
        <f xml:space="preserve"> IF( InpS!K98, InpS!K98, J261 * ( 1 + K$6 ) )</f>
        <v>1364.41</v>
      </c>
      <c r="L261" s="66">
        <f xml:space="preserve"> IF( InpS!L98, InpS!L98, K261 * ( 1 + L$6 ) )</f>
        <v>1529.25</v>
      </c>
      <c r="M261" s="66">
        <f xml:space="preserve"> IF( InpS!M98, InpS!M98, L261 * ( 1 + M$6 ) )</f>
        <v>1913.63</v>
      </c>
      <c r="N261" s="66">
        <f xml:space="preserve"> IF( InpS!N98, InpS!N98, M261 * ( 1 + N$6 ) )</f>
        <v>3015.46</v>
      </c>
      <c r="O261" s="66">
        <f xml:space="preserve"> IF( InpS!O98, InpS!O98, N261 * ( 1 + O$6 ) )</f>
        <v>4073.39</v>
      </c>
      <c r="P261" s="66">
        <f xml:space="preserve"> IF( InpS!P98, InpS!P98, O261 * ( 1 + P$6 ) )</f>
        <v>4055.7</v>
      </c>
      <c r="Q261" s="66">
        <f xml:space="preserve"> IF( InpS!Q98, InpS!Q98, P261 * ( 1 + Q$6 ) )</f>
        <v>4743.22</v>
      </c>
      <c r="R261" s="66">
        <f xml:space="preserve"> IF( InpS!R98, InpS!R98, Q261 * ( 1 + R$6 ) )</f>
        <v>5624.27</v>
      </c>
      <c r="S261" s="66">
        <f xml:space="preserve"> IF( InpS!S98, InpS!S98, R261 * ( 1 + S$6 ) )</f>
        <v>6489.6</v>
      </c>
      <c r="T261" s="66">
        <f xml:space="preserve"> IF( InpS!T98, InpS!T98, S261 * ( 1 + T$6 ) )</f>
        <v>6619.371266558448</v>
      </c>
      <c r="U261" s="66">
        <f xml:space="preserve"> IF( InpS!U98, InpS!U98, T261 * ( 1 + U$6 ) )</f>
        <v>6751.7375438454746</v>
      </c>
      <c r="V261" s="66">
        <f xml:space="preserve"> IF( InpS!V98, InpS!V98, U261 * ( 1 + V$6 ) )</f>
        <v>6886.750723784924</v>
      </c>
      <c r="W261" s="66">
        <f xml:space="preserve"> IF( InpS!W98, InpS!W98, V261 * ( 1 + W$6 ) )</f>
        <v>7024.4637359733297</v>
      </c>
      <c r="X261" s="66">
        <f xml:space="preserve"> IF( InpS!X98, InpS!X98, W261 * ( 1 + X$6 ) )</f>
        <v>7164.9305684300525</v>
      </c>
      <c r="Y261" s="66">
        <f xml:space="preserve"> IF( InpS!Y98, InpS!Y98, X261 * ( 1 + Y$6 ) )</f>
        <v>7308.2062887623551</v>
      </c>
      <c r="Z261" s="66">
        <f xml:space="preserve"> IF( InpS!Z98, InpS!Z98, Y261 * ( 1 + Z$6 ) )</f>
        <v>7454.3470657537118</v>
      </c>
      <c r="AA261" s="66">
        <f xml:space="preserve"> IF( InpS!AA98, InpS!AA98, Z261 * ( 1 + AA$6 ) )</f>
        <v>7603.410191383814</v>
      </c>
      <c r="AB261" s="66">
        <f xml:space="preserve"> IF( InpS!AB98, InpS!AB98, AA261 * ( 1 + AB$6 ) )</f>
        <v>7755.4541032889065</v>
      </c>
      <c r="AC261" s="66">
        <f xml:space="preserve"> IF( InpS!AC98, InpS!AC98, AB261 * ( 1 + AC$6 ) )</f>
        <v>7910.5384076712589</v>
      </c>
      <c r="AD261" s="66">
        <f xml:space="preserve"> IF( InpS!AD98, InpS!AD98, AC261 * ( 1 + AD$6 ) )</f>
        <v>8068.7239026667512</v>
      </c>
      <c r="AE261" s="66">
        <f xml:space="preserve"> IF( InpS!AE98, InpS!AE98, AD261 * ( 1 + AE$6 ) )</f>
        <v>8230.07260217974</v>
      </c>
      <c r="AF261" s="66">
        <f xml:space="preserve"> IF( InpS!AF98, InpS!AF98, AE261 * ( 1 + AF$6 ) )</f>
        <v>8394.6477601945408</v>
      </c>
      <c r="AG261" s="66">
        <f xml:space="preserve"> IF( InpS!AG98, InpS!AG98, AF261 * ( 1 + AG$6 ) )</f>
        <v>8562.5138955730672</v>
      </c>
      <c r="AH261" s="66">
        <f xml:space="preserve"> IF( InpS!AH98, InpS!AH98, AG261 * ( 1 + AH$6 ) )</f>
        <v>8733.7368173483428</v>
      </c>
      <c r="AI261" s="66">
        <f xml:space="preserve"> IF( InpS!AI98, InpS!AI98, AH261 * ( 1 + AI$6 ) )</f>
        <v>8908.3836505237996</v>
      </c>
      <c r="AJ261" s="66">
        <f xml:space="preserve"> IF( InpS!AJ98, InpS!AJ98, AI261 * ( 1 + AJ$6 ) )</f>
        <v>9086.5228623884814</v>
      </c>
      <c r="AK261" s="66">
        <f xml:space="preserve"> IF( InpS!AK98, InpS!AK98, AJ261 * ( 1 + AK$6 ) )</f>
        <v>9268.2242893584717</v>
      </c>
      <c r="AL261" s="66">
        <f xml:space="preserve"> IF( InpS!AL98, InpS!AL98, AK261 * ( 1 + AL$6 ) )</f>
        <v>9453.5591643550542</v>
      </c>
      <c r="AM261" s="66">
        <f xml:space="preserve"> IF( InpS!AM98, InpS!AM98, AL261 * ( 1 + AM$6 ) )</f>
        <v>9642.6001447303588</v>
      </c>
      <c r="AN261" s="66">
        <f xml:space="preserve"> IF( InpS!AN98, InpS!AN98, AM261 * ( 1 + AN$6 ) )</f>
        <v>9835.4213407514289</v>
      </c>
      <c r="AO261" s="66">
        <f xml:space="preserve"> IF( InpS!AO98, InpS!AO98, AN261 * ( 1 + AO$6 ) )</f>
        <v>10032.098344653874</v>
      </c>
      <c r="AP261" s="66">
        <f xml:space="preserve"> IF( InpS!AP98, InpS!AP98, AO261 * ( 1 + AP$6 ) )</f>
        <v>10232.708260276508</v>
      </c>
      <c r="AQ261" s="66">
        <f xml:space="preserve"> IF( InpS!AQ98, InpS!AQ98, AP261 * ( 1 + AQ$6 ) )</f>
        <v>10437.329733288585</v>
      </c>
      <c r="AR261" s="66">
        <f xml:space="preserve"> IF( InpS!AR98, InpS!AR98, AQ261 * ( 1 + AR$6 ) )</f>
        <v>10646.042982021481</v>
      </c>
      <c r="AS261" s="66">
        <f xml:space="preserve"> IF( InpS!AS98, InpS!AS98, AR261 * ( 1 + AS$6 ) )</f>
        <v>10858.929828916915</v>
      </c>
      <c r="AT261" s="66">
        <f xml:space="preserve"> IF( InpS!AT98, InpS!AT98, AS261 * ( 1 + AT$6 ) )</f>
        <v>11076.073732604023</v>
      </c>
      <c r="AU261" s="66">
        <f xml:space="preserve"> IF( InpS!AU98, InpS!AU98, AT261 * ( 1 + AU$6 ) )</f>
        <v>11297.559820617889</v>
      </c>
      <c r="AV261" s="66">
        <f xml:space="preserve"> IF( InpS!AV98, InpS!AV98, AU261 * ( 1 + AV$6 ) )</f>
        <v>11523.474922772324</v>
      </c>
      <c r="AW261" s="66">
        <f xml:space="preserve"> IF( InpS!AW98, InpS!AW98, AV261 * ( 1 + AW$6 ) )</f>
        <v>11753.907605200005</v>
      </c>
      <c r="AX261" s="66">
        <f xml:space="preserve"> IF( InpS!AX98, InpS!AX98, AW261 * ( 1 + AX$6 ) )</f>
        <v>11988.948205073308</v>
      </c>
      <c r="AY261" s="66">
        <f xml:space="preserve"> IF( InpS!AY98, InpS!AY98, AX261 * ( 1 + AY$6 ) )</f>
        <v>12228.688866019436</v>
      </c>
      <c r="AZ261" s="66">
        <f xml:space="preserve"> IF( InpS!AZ98, InpS!AZ98, AY261 * ( 1 + AZ$6 ) )</f>
        <v>12473.223574243755</v>
      </c>
      <c r="BA261" s="66">
        <f xml:space="preserve"> IF( InpS!BA98, InpS!BA98, AZ261 * ( 1 + BA$6 ) )</f>
        <v>12722.648195375459</v>
      </c>
      <c r="BB261" s="66">
        <f xml:space="preserve"> IF( InpS!BB98, InpS!BB98, BA261 * ( 1 + BB$6 ) )</f>
        <v>12977.06051205005</v>
      </c>
      <c r="BC261" s="66">
        <f xml:space="preserve"> IF( InpS!BC98, InpS!BC98, BB261 * ( 1 + BC$6 ) )</f>
        <v>13236.560262243336</v>
      </c>
      <c r="BD261" s="66">
        <f xml:space="preserve"> IF( InpS!BD98, InpS!BD98, BC261 * ( 1 + BD$6 ) )</f>
        <v>13501.249178371994</v>
      </c>
      <c r="BE261" s="66">
        <f xml:space="preserve"> IF( InpS!BE98, InpS!BE98, BD261 * ( 1 + BE$6 ) )</f>
        <v>13771.231027176011</v>
      </c>
      <c r="BF261" s="66">
        <f xml:space="preserve"> IF( InpS!BF98, InpS!BF98, BE261 * ( 1 + BF$6 ) )</f>
        <v>14046.611650398649</v>
      </c>
      <c r="BG261" s="66">
        <f xml:space="preserve"> IF( InpS!BG98, InpS!BG98, BF261 * ( 1 + BG$6 ) )</f>
        <v>14327.499006279886</v>
      </c>
      <c r="BH261" s="66">
        <f xml:space="preserve"> IF( InpS!BH98, InpS!BH98, BG261 * ( 1 + BH$6 ) )</f>
        <v>14614.003211879592</v>
      </c>
      <c r="BI261" s="66">
        <f xml:space="preserve"> IF( InpS!BI98, InpS!BI98, BH261 * ( 1 + BI$6 ) )</f>
        <v>14906.236586247016</v>
      </c>
      <c r="BJ261" s="66">
        <f xml:space="preserve"> IF( InpS!BJ98, InpS!BJ98, BI261 * ( 1 + BJ$6 ) )</f>
        <v>15204.313694453554</v>
      </c>
      <c r="BK261" s="66">
        <f xml:space="preserve"> IF( InpS!BK98, InpS!BK98, BJ261 * ( 1 + BK$6 ) )</f>
        <v>15508.351392506007</v>
      </c>
      <c r="BL261" s="66">
        <f xml:space="preserve"> IF( InpS!BL98, InpS!BL98, BK261 * ( 1 + BL$6 ) )</f>
        <v>15818.46887315797</v>
      </c>
      <c r="BM261" s="66">
        <f xml:space="preserve"> IF( InpS!BM98, InpS!BM98, BL261 * ( 1 + BM$6 ) )</f>
        <v>16134.787712637306</v>
      </c>
      <c r="BN261" s="66">
        <f xml:space="preserve"> IF( InpS!BN98, InpS!BN98, BM261 * ( 1 + BN$6 ) )</f>
        <v>16457.431918308015</v>
      </c>
      <c r="BO261" s="66">
        <f xml:space="preserve"> IF( InpS!BO98, InpS!BO98, BN261 * ( 1 + BO$6 ) )</f>
        <v>16786.527977285186</v>
      </c>
      <c r="BP261" s="66">
        <f xml:space="preserve"> IF( InpS!BP98, InpS!BP98, BO261 * ( 1 + BP$6 ) )</f>
        <v>17122.204906022107</v>
      </c>
      <c r="BQ261" s="66">
        <f xml:space="preserve"> IF( InpS!BQ98, InpS!BQ98, BP261 * ( 1 + BQ$6 ) )</f>
        <v>17464.594300888934</v>
      </c>
      <c r="BR261" s="66">
        <f xml:space="preserve"> IF( InpS!BR98, InpS!BR98, BQ261 * ( 1 + BR$6 ) )</f>
        <v>17813.830389762796</v>
      </c>
      <c r="BS261" s="66">
        <f xml:space="preserve"> IF( InpS!BS98, InpS!BS98, BR261 * ( 1 + BS$6 ) )</f>
        <v>18170.05008464952</v>
      </c>
      <c r="BT261" s="66">
        <f xml:space="preserve"> IF( InpS!BT98, InpS!BT98, BS261 * ( 1 + BT$6 ) )</f>
        <v>18533.393035357636</v>
      </c>
      <c r="BU261" s="66">
        <f xml:space="preserve"> IF( InpS!BU98, InpS!BU98, BT261 * ( 1 + BU$6 ) )</f>
        <v>18904.001684245686</v>
      </c>
      <c r="BV261" s="66">
        <f xml:space="preserve"> IF( InpS!BV98, InpS!BV98, BU261 * ( 1 + BV$6 ) )</f>
        <v>19282.021322064287</v>
      </c>
      <c r="BW261" s="66">
        <f xml:space="preserve"> IF( InpS!BW98, InpS!BW98, BV261 * ( 1 + BW$6 ) )</f>
        <v>19667.600144914893</v>
      </c>
      <c r="BX261" s="66">
        <f xml:space="preserve"> IF( InpS!BX98, InpS!BX98, BW261 * ( 1 + BX$6 ) )</f>
        <v>20060.889312347514</v>
      </c>
      <c r="BY261" s="66">
        <f xml:space="preserve"> IF( InpS!BY98, InpS!BY98, BX261 * ( 1 + BY$6 ) )</f>
        <v>20462.043006620221</v>
      </c>
      <c r="BZ261" s="66">
        <f xml:space="preserve"> IF( InpS!BZ98, InpS!BZ98, BY261 * ( 1 + BZ$6 ) )</f>
        <v>20871.218493143664</v>
      </c>
      <c r="CA261" s="66">
        <f xml:space="preserve"> IF( InpS!CA98, InpS!CA98, BZ261 * ( 1 + CA$6 ) )</f>
        <v>21288.576182134257</v>
      </c>
      <c r="CB261" s="66">
        <f xml:space="preserve"> IF( InpS!CB98, InpS!CB98, CA261 * ( 1 + CB$6 ) )</f>
        <v>21714.279691500255</v>
      </c>
      <c r="CC261" s="66">
        <f xml:space="preserve"> IF( InpS!CC98, InpS!CC98, CB261 * ( 1 + CC$6 ) )</f>
        <v>22148.495910985333</v>
      </c>
      <c r="CD261" s="66">
        <f xml:space="preserve"> IF( InpS!CD98, InpS!CD98, CC261 * ( 1 + CD$6 ) )</f>
        <v>22591.395067594858</v>
      </c>
      <c r="CE261" s="66">
        <f xml:space="preserve"> IF( InpS!CE98, InpS!CE98, CD261 * ( 1 + CE$6 ) )</f>
        <v>23043.150792330445</v>
      </c>
      <c r="CF261" s="66">
        <f xml:space="preserve"> IF( InpS!CF98, InpS!CF98, CE261 * ( 1 + CF$6 ) )</f>
        <v>23503.940188259014</v>
      </c>
      <c r="CG261" s="66">
        <f xml:space="preserve"> IF( InpS!CG98, InpS!CG98, CF261 * ( 1 + CG$6 ) )</f>
        <v>23973.943899942999</v>
      </c>
      <c r="CH261" s="66">
        <f xml:space="preserve"> IF( InpS!CH98, InpS!CH98, CG261 * ( 1 + CH$6 ) )</f>
        <v>24453.346184258946</v>
      </c>
      <c r="CI261" s="66">
        <f xml:space="preserve"> IF( InpS!CI98, InpS!CI98, CH261 * ( 1 + CI$6 ) )</f>
        <v>24942.334982632263</v>
      </c>
      <c r="CJ261" s="66">
        <f xml:space="preserve"> IF( InpS!CJ98, InpS!CJ98, CI261 * ( 1 + CJ$6 ) )</f>
        <v>25441.10199471641</v>
      </c>
      <c r="CK261" s="66">
        <f xml:space="preserve"> IF( InpS!CK98, InpS!CK98, CJ261 * ( 1 + CK$6 ) )</f>
        <v>25949.842753545461</v>
      </c>
      <c r="CL261" s="66">
        <f xml:space="preserve"> IF( InpS!CL98, InpS!CL98, CK261 * ( 1 + CL$6 ) )</f>
        <v>26468.756702189468</v>
      </c>
      <c r="CM261" s="66">
        <f xml:space="preserve"> IF( InpS!CM98, InpS!CM98, CL261 * ( 1 + CM$6 ) )</f>
        <v>26998.047271942694</v>
      </c>
      <c r="CN261" s="66">
        <f xml:space="preserve"> IF( InpS!CN98, InpS!CN98, CM261 * ( 1 + CN$6 ) )</f>
        <v>27537.921962075347</v>
      </c>
      <c r="CO261" s="66">
        <f xml:space="preserve"> IF( InpS!CO98, InpS!CO98, CN261 * ( 1 + CO$6 ) )</f>
        <v>28088.592421180103</v>
      </c>
    </row>
    <row r="262" spans="1:211" s="344" customFormat="1" ht="2.1" customHeight="1" outlineLevel="1" x14ac:dyDescent="0.2">
      <c r="E262" s="345"/>
      <c r="H262" s="346"/>
      <c r="K262" s="347"/>
      <c r="L262" s="348"/>
      <c r="M262" s="348"/>
      <c r="N262" s="348"/>
      <c r="O262" s="348"/>
      <c r="P262" s="348"/>
      <c r="Q262" s="348"/>
      <c r="R262" s="348"/>
      <c r="S262" s="348"/>
      <c r="T262" s="348"/>
      <c r="U262" s="348"/>
      <c r="V262" s="348"/>
      <c r="W262" s="348"/>
      <c r="X262" s="348"/>
      <c r="Y262" s="348"/>
      <c r="Z262" s="348"/>
      <c r="AA262" s="348"/>
      <c r="AB262" s="348"/>
      <c r="AC262" s="348"/>
      <c r="AD262" s="348"/>
      <c r="AE262" s="348"/>
      <c r="AF262" s="348"/>
      <c r="AG262" s="348"/>
      <c r="AH262" s="348"/>
      <c r="AI262" s="348"/>
      <c r="AJ262" s="348"/>
      <c r="AK262" s="348"/>
      <c r="AL262" s="348"/>
      <c r="AM262" s="348"/>
      <c r="AN262" s="348"/>
      <c r="AO262" s="348"/>
      <c r="AP262" s="348"/>
      <c r="AQ262" s="348"/>
      <c r="AR262" s="348"/>
      <c r="AS262" s="348"/>
      <c r="AT262" s="348"/>
      <c r="AU262" s="348"/>
      <c r="AV262" s="348"/>
      <c r="AW262" s="348"/>
      <c r="AX262" s="348"/>
      <c r="AY262" s="348"/>
      <c r="AZ262" s="348"/>
      <c r="BA262" s="348"/>
      <c r="BB262" s="348"/>
      <c r="BC262" s="348"/>
      <c r="BD262" s="348"/>
      <c r="BE262" s="348"/>
      <c r="BF262" s="348"/>
      <c r="BG262" s="348"/>
      <c r="BH262" s="348"/>
      <c r="BI262" s="348"/>
      <c r="BJ262" s="348"/>
      <c r="BK262" s="348"/>
      <c r="BL262" s="348"/>
      <c r="BM262" s="348"/>
      <c r="BN262" s="348"/>
      <c r="BO262" s="348"/>
      <c r="BP262" s="348"/>
      <c r="BQ262" s="348"/>
      <c r="BR262" s="348"/>
      <c r="BS262" s="348"/>
      <c r="BT262" s="348"/>
      <c r="BU262" s="348"/>
      <c r="BV262" s="348"/>
      <c r="BW262" s="348"/>
      <c r="BX262" s="348"/>
      <c r="BY262" s="348"/>
      <c r="BZ262" s="348"/>
      <c r="CA262" s="348"/>
      <c r="CB262" s="348"/>
      <c r="CC262" s="348"/>
      <c r="CD262" s="348"/>
      <c r="CE262" s="348"/>
      <c r="CF262" s="348"/>
      <c r="CG262" s="348"/>
      <c r="CH262" s="348"/>
      <c r="CI262" s="348"/>
      <c r="CJ262" s="348"/>
      <c r="CK262" s="348"/>
      <c r="CL262" s="348"/>
      <c r="CM262" s="348"/>
      <c r="CN262" s="348"/>
      <c r="CO262" s="348"/>
      <c r="CP262" s="349"/>
      <c r="CQ262" s="349"/>
      <c r="CR262" s="349"/>
      <c r="CS262" s="349"/>
      <c r="CT262" s="349"/>
      <c r="CU262" s="349"/>
      <c r="CV262" s="349"/>
      <c r="CW262" s="349"/>
      <c r="CX262" s="349"/>
      <c r="CY262" s="349"/>
      <c r="CZ262" s="349"/>
      <c r="DA262" s="349"/>
      <c r="DB262" s="349"/>
      <c r="DC262" s="349"/>
      <c r="DD262" s="349"/>
      <c r="DE262" s="349"/>
      <c r="DF262" s="349"/>
      <c r="DG262" s="349"/>
      <c r="DH262" s="349"/>
      <c r="DI262" s="349"/>
      <c r="DJ262" s="349"/>
      <c r="DK262" s="349"/>
      <c r="DL262" s="349"/>
      <c r="DM262" s="349"/>
      <c r="DN262" s="349"/>
      <c r="DO262" s="349"/>
      <c r="DP262" s="349"/>
      <c r="DQ262" s="349"/>
      <c r="DR262" s="349"/>
      <c r="DS262" s="349"/>
      <c r="DT262" s="349"/>
      <c r="DU262" s="349"/>
      <c r="DV262" s="349"/>
      <c r="DW262" s="349"/>
      <c r="DX262" s="349"/>
      <c r="DY262" s="349"/>
      <c r="DZ262" s="349"/>
      <c r="EA262" s="349"/>
      <c r="EB262" s="349"/>
      <c r="EC262" s="349"/>
      <c r="ED262" s="349"/>
      <c r="EE262" s="349"/>
      <c r="EF262" s="349"/>
      <c r="EG262" s="349"/>
      <c r="EH262" s="349"/>
      <c r="EI262" s="349"/>
      <c r="EJ262" s="349"/>
      <c r="EK262" s="349"/>
      <c r="EL262" s="349"/>
      <c r="EM262" s="349"/>
      <c r="EN262" s="349"/>
      <c r="EO262" s="349"/>
      <c r="EP262" s="349"/>
      <c r="EQ262" s="349"/>
      <c r="ER262" s="349"/>
      <c r="ES262" s="349"/>
      <c r="ET262" s="349"/>
      <c r="EU262" s="349"/>
      <c r="EV262" s="349"/>
      <c r="EW262" s="349"/>
      <c r="EX262" s="349"/>
      <c r="EY262" s="349"/>
      <c r="EZ262" s="349"/>
      <c r="FA262" s="349"/>
      <c r="FB262" s="349"/>
      <c r="FC262" s="349"/>
      <c r="FD262" s="349"/>
      <c r="FE262" s="349"/>
      <c r="FF262" s="349"/>
      <c r="FG262" s="349"/>
      <c r="FH262" s="349"/>
      <c r="FI262" s="349"/>
      <c r="FJ262" s="349"/>
      <c r="FK262" s="349"/>
      <c r="FL262" s="349"/>
      <c r="FM262" s="349"/>
      <c r="FN262" s="349"/>
      <c r="FO262" s="349"/>
      <c r="FP262" s="349"/>
      <c r="FQ262" s="349"/>
      <c r="FR262" s="349"/>
      <c r="FS262" s="349"/>
      <c r="FT262" s="349"/>
      <c r="FU262" s="349"/>
      <c r="FV262" s="349"/>
      <c r="FW262" s="349"/>
      <c r="FX262" s="349"/>
      <c r="FY262" s="349"/>
      <c r="FZ262" s="349"/>
      <c r="GA262" s="349"/>
      <c r="GB262" s="349"/>
      <c r="GC262" s="349"/>
      <c r="GD262" s="349"/>
      <c r="GE262" s="349"/>
      <c r="GF262" s="349"/>
      <c r="GG262" s="349"/>
      <c r="GH262" s="349"/>
      <c r="GI262" s="349"/>
      <c r="GJ262" s="349"/>
      <c r="GK262" s="349"/>
      <c r="GL262" s="349"/>
      <c r="GM262" s="349"/>
      <c r="GN262" s="349"/>
      <c r="GO262" s="349"/>
      <c r="GP262" s="349"/>
      <c r="GQ262" s="349"/>
      <c r="GR262" s="349"/>
      <c r="GS262" s="349"/>
      <c r="GT262" s="349"/>
      <c r="GU262" s="349"/>
      <c r="GV262" s="349"/>
      <c r="GW262" s="349"/>
      <c r="GX262" s="349"/>
      <c r="GY262" s="349"/>
      <c r="GZ262" s="349"/>
      <c r="HA262" s="349"/>
      <c r="HB262" s="349"/>
      <c r="HC262" s="349"/>
    </row>
    <row r="263" spans="1:211" outlineLevel="1" x14ac:dyDescent="0.2">
      <c r="B263" s="61"/>
      <c r="D263" s="39"/>
      <c r="E263" t="s">
        <v>374</v>
      </c>
      <c r="H263" s="163" t="s">
        <v>8</v>
      </c>
      <c r="I263" s="90"/>
      <c r="K263" s="55">
        <f t="shared" ref="K263:AP263" si="386" xml:space="preserve"> K$250 * K260 + K261</f>
        <v>3535.9975349762426</v>
      </c>
      <c r="L263" s="55">
        <f t="shared" si="386"/>
        <v>8477.826157010797</v>
      </c>
      <c r="M263" s="55">
        <f t="shared" si="386"/>
        <v>9619.5294423413834</v>
      </c>
      <c r="N263" s="55">
        <f t="shared" si="386"/>
        <v>11283.441536924536</v>
      </c>
      <c r="O263" s="55">
        <f t="shared" si="386"/>
        <v>12961.717938854288</v>
      </c>
      <c r="P263" s="55">
        <f t="shared" si="386"/>
        <v>12740.012329492401</v>
      </c>
      <c r="Q263" s="55">
        <f t="shared" si="386"/>
        <v>13703.384421023966</v>
      </c>
      <c r="R263" s="55">
        <f t="shared" si="386"/>
        <v>14972.750953668463</v>
      </c>
      <c r="S263" s="55">
        <f t="shared" si="386"/>
        <v>16140.113014674576</v>
      </c>
      <c r="T263" s="55">
        <f t="shared" si="386"/>
        <v>16462.86370937237</v>
      </c>
      <c r="U263" s="55">
        <f t="shared" si="386"/>
        <v>16792.068386816951</v>
      </c>
      <c r="V263" s="55">
        <f t="shared" si="386"/>
        <v>17155.913929008704</v>
      </c>
      <c r="W263" s="55">
        <f t="shared" si="386"/>
        <v>17470.358506856006</v>
      </c>
      <c r="X263" s="55">
        <f t="shared" si="386"/>
        <v>17819.709861433308</v>
      </c>
      <c r="Y263" s="55">
        <f t="shared" si="386"/>
        <v>18176.047126969283</v>
      </c>
      <c r="Z263" s="55">
        <f t="shared" si="386"/>
        <v>18569.880308771164</v>
      </c>
      <c r="AA263" s="55">
        <f t="shared" si="386"/>
        <v>18910.240967989273</v>
      </c>
      <c r="AB263" s="55">
        <f t="shared" si="386"/>
        <v>19288.385371549033</v>
      </c>
      <c r="AC263" s="55">
        <f t="shared" si="386"/>
        <v>19674.091455057009</v>
      </c>
      <c r="AD263" s="55">
        <f t="shared" si="386"/>
        <v>20100.38381569408</v>
      </c>
      <c r="AE263" s="55">
        <f t="shared" si="386"/>
        <v>20468.796523384779</v>
      </c>
      <c r="AF263" s="55">
        <f t="shared" si="386"/>
        <v>20878.107058666894</v>
      </c>
      <c r="AG263" s="55">
        <f t="shared" si="386"/>
        <v>21295.602496959866</v>
      </c>
      <c r="AH263" s="55">
        <f t="shared" si="386"/>
        <v>21757.029276455916</v>
      </c>
      <c r="AI263" s="55">
        <f t="shared" si="386"/>
        <v>22155.80604313569</v>
      </c>
      <c r="AJ263" s="55">
        <f t="shared" si="386"/>
        <v>22598.851379033287</v>
      </c>
      <c r="AK263" s="55">
        <f t="shared" si="386"/>
        <v>23050.756206175676</v>
      </c>
      <c r="AL263" s="55">
        <f t="shared" si="386"/>
        <v>23550.213134087564</v>
      </c>
      <c r="AM263" s="55">
        <f t="shared" si="386"/>
        <v>23981.856522939073</v>
      </c>
      <c r="AN263" s="55">
        <f t="shared" si="386"/>
        <v>24461.417034435126</v>
      </c>
      <c r="AO263" s="55">
        <f t="shared" si="386"/>
        <v>24950.567224026636</v>
      </c>
      <c r="AP263" s="55">
        <f t="shared" si="386"/>
        <v>25491.188691882537</v>
      </c>
      <c r="AQ263" s="55">
        <f t="shared" ref="AQ263:BV263" si="387" xml:space="preserve"> AQ$250 * AQ260 + AQ261</f>
        <v>25958.407523838297</v>
      </c>
      <c r="AR263" s="55">
        <f t="shared" si="387"/>
        <v>26477.492740524816</v>
      </c>
      <c r="AS263" s="55">
        <f t="shared" si="387"/>
        <v>27006.958003134227</v>
      </c>
      <c r="AT263" s="55">
        <f t="shared" si="387"/>
        <v>27592.136734618827</v>
      </c>
      <c r="AU263" s="55">
        <f t="shared" si="387"/>
        <v>28097.863087835824</v>
      </c>
      <c r="AV263" s="55">
        <f t="shared" si="387"/>
        <v>28659.730580515548</v>
      </c>
      <c r="AW263" s="55">
        <f t="shared" si="387"/>
        <v>29232.833627954125</v>
      </c>
      <c r="AX263" s="55">
        <f t="shared" si="387"/>
        <v>29866.241970282841</v>
      </c>
      <c r="AY263" s="55">
        <f t="shared" si="387"/>
        <v>30413.649580690093</v>
      </c>
      <c r="AZ263" s="55">
        <f t="shared" si="387"/>
        <v>31021.825404585397</v>
      </c>
      <c r="BA263" s="55">
        <f t="shared" si="387"/>
        <v>31642.162801914666</v>
      </c>
      <c r="BB263" s="55">
        <f t="shared" si="387"/>
        <v>32327.775772013141</v>
      </c>
      <c r="BC263" s="55">
        <f t="shared" si="387"/>
        <v>32920.299950406501</v>
      </c>
      <c r="BD263" s="55">
        <f t="shared" si="387"/>
        <v>33578.600773268961</v>
      </c>
      <c r="BE263" s="55">
        <f t="shared" si="387"/>
        <v>34250.065509401793</v>
      </c>
      <c r="BF263" s="55">
        <f t="shared" si="387"/>
        <v>34992.185739519162</v>
      </c>
      <c r="BG263" s="55">
        <f t="shared" si="387"/>
        <v>35633.544930195247</v>
      </c>
      <c r="BH263" s="55">
        <f t="shared" si="387"/>
        <v>36346.101984182977</v>
      </c>
      <c r="BI263" s="55">
        <f t="shared" si="387"/>
        <v>37072.907902721861</v>
      </c>
      <c r="BJ263" s="55">
        <f t="shared" si="387"/>
        <v>37876.192642026537</v>
      </c>
      <c r="BK263" s="55">
        <f t="shared" si="387"/>
        <v>38570.411758249014</v>
      </c>
      <c r="BL263" s="55">
        <f t="shared" si="387"/>
        <v>39341.696765884124</v>
      </c>
      <c r="BM263" s="55">
        <f t="shared" si="387"/>
        <v>40128.405009515045</v>
      </c>
      <c r="BN263" s="55">
        <f t="shared" si="387"/>
        <v>40997.895351124156</v>
      </c>
      <c r="BO263" s="55">
        <f t="shared" si="387"/>
        <v>41749.331033866423</v>
      </c>
      <c r="BP263" s="55">
        <f t="shared" si="387"/>
        <v>42584.184270773592</v>
      </c>
      <c r="BQ263" s="55">
        <f t="shared" si="387"/>
        <v>43435.73190516964</v>
      </c>
      <c r="BR263" s="55">
        <f t="shared" si="387"/>
        <v>44376.884422029281</v>
      </c>
      <c r="BS263" s="55">
        <f t="shared" si="387"/>
        <v>45190.252380507365</v>
      </c>
      <c r="BT263" s="55">
        <f t="shared" si="387"/>
        <v>46093.913051043965</v>
      </c>
      <c r="BU263" s="55">
        <f t="shared" si="387"/>
        <v>47015.644047911104</v>
      </c>
      <c r="BV263" s="55">
        <f t="shared" si="387"/>
        <v>48034.365036061477</v>
      </c>
      <c r="BW263" s="55">
        <f t="shared" ref="BW263:CO263" si="388" xml:space="preserve"> BW$250 * BW260 + BW261</f>
        <v>48914.769641635299</v>
      </c>
      <c r="BX263" s="55">
        <f t="shared" si="388"/>
        <v>49892.908758038437</v>
      </c>
      <c r="BY263" s="55">
        <f t="shared" si="388"/>
        <v>50890.607531740308</v>
      </c>
      <c r="BZ263" s="55">
        <f t="shared" si="388"/>
        <v>51993.290075862766</v>
      </c>
      <c r="CA263" s="55">
        <f t="shared" si="388"/>
        <v>52946.256395025332</v>
      </c>
      <c r="CB263" s="55">
        <f t="shared" si="388"/>
        <v>54005.01236641196</v>
      </c>
      <c r="CC263" s="55">
        <f t="shared" si="388"/>
        <v>55084.940074636484</v>
      </c>
      <c r="CD263" s="55">
        <f t="shared" si="388"/>
        <v>56278.504168491141</v>
      </c>
      <c r="CE263" s="55">
        <f t="shared" si="388"/>
        <v>57310.012635971609</v>
      </c>
      <c r="CF263" s="55">
        <f t="shared" si="388"/>
        <v>58456.029790534405</v>
      </c>
      <c r="CG263" s="55">
        <f t="shared" si="388"/>
        <v>59624.963626810306</v>
      </c>
      <c r="CH263" s="55">
        <f t="shared" si="388"/>
        <v>60916.899600343611</v>
      </c>
      <c r="CI263" s="55">
        <f t="shared" si="388"/>
        <v>62033.423549919258</v>
      </c>
      <c r="CJ263" s="55">
        <f t="shared" si="388"/>
        <v>63273.893832067566</v>
      </c>
      <c r="CK263" s="55">
        <f t="shared" si="388"/>
        <v>64539.169556715031</v>
      </c>
      <c r="CL263" s="55">
        <f t="shared" si="388"/>
        <v>65829.746753461412</v>
      </c>
      <c r="CM263" s="55">
        <f t="shared" si="388"/>
        <v>67146.131370913732</v>
      </c>
      <c r="CN263" s="55">
        <f t="shared" si="388"/>
        <v>68488.839475034692</v>
      </c>
      <c r="CO263" s="55">
        <f t="shared" si="388"/>
        <v>69858.397451457509</v>
      </c>
    </row>
    <row r="264" spans="1:211" outlineLevel="1" x14ac:dyDescent="0.2">
      <c r="B264" s="61"/>
      <c r="D264" s="39"/>
      <c r="E264" t="s">
        <v>433</v>
      </c>
      <c r="H264" s="163" t="s">
        <v>30</v>
      </c>
      <c r="I264" s="90"/>
      <c r="K264" s="110">
        <f xml:space="preserve"> K263 / MAX( 1, K$250 )</f>
        <v>1.5436290774224535</v>
      </c>
      <c r="L264" s="110">
        <f t="shared" ref="L264" si="389" xml:space="preserve"> L263 / MAX( 1, L$250 )</f>
        <v>1.1811604733325511</v>
      </c>
      <c r="M264" s="110">
        <f t="shared" ref="M264" si="390" xml:space="preserve"> M263 / MAX( 1, M$250 )</f>
        <v>1.3390869307352764</v>
      </c>
      <c r="N264" s="110">
        <f t="shared" ref="N264" si="391" xml:space="preserve"> N263 / MAX( 1, N$250 )</f>
        <v>1.5664203092668558</v>
      </c>
      <c r="O264" s="110">
        <f t="shared" ref="O264" si="392" xml:space="preserve"> O263 / MAX( 1, O$250 )</f>
        <v>1.8043363966847132</v>
      </c>
      <c r="P264" s="110">
        <f t="shared" ref="P264" si="393" xml:space="preserve"> P263 / MAX( 1, P$250 )</f>
        <v>1.7734738596191846</v>
      </c>
      <c r="Q264" s="110">
        <f t="shared" ref="Q264" si="394" xml:space="preserve"> Q263 / MAX( 1, Q$250 )</f>
        <v>1.9075801051416301</v>
      </c>
      <c r="R264" s="110">
        <f t="shared" ref="R264" si="395" xml:space="preserve"> R263 / MAX( 1, R$250 )</f>
        <v>2.0785875570560703</v>
      </c>
      <c r="S264" s="110">
        <f t="shared" ref="S264" si="396" xml:space="preserve"> S263 / MAX( 1, S$250 )</f>
        <v>2.2467849938073972</v>
      </c>
      <c r="T264" s="110">
        <f t="shared" ref="T264" si="397" xml:space="preserve"> T263 / MAX( 1, T$250 )</f>
        <v>2.2917135154930026</v>
      </c>
      <c r="U264" s="110">
        <f t="shared" ref="U264" si="398" xml:space="preserve"> U263 / MAX( 1, U$250 )</f>
        <v>2.3375404640714414</v>
      </c>
      <c r="V264" s="110">
        <f t="shared" ref="V264" si="399" xml:space="preserve"> V263 / MAX( 1, V$250 )</f>
        <v>2.381664487248107</v>
      </c>
      <c r="W264" s="110">
        <f t="shared" ref="W264" si="400" xml:space="preserve"> W263 / MAX( 1, W$250 )</f>
        <v>2.4319618638327674</v>
      </c>
      <c r="X264" s="110">
        <f t="shared" ref="X264" si="401" xml:space="preserve"> X263 / MAX( 1, X$250 )</f>
        <v>2.4805933313024759</v>
      </c>
      <c r="Y264" s="110">
        <f t="shared" ref="Y264" si="402" xml:space="preserve"> Y263 / MAX( 1, Y$250 )</f>
        <v>2.5301972727502631</v>
      </c>
      <c r="Z264" s="110">
        <f t="shared" ref="Z264" si="403" xml:space="preserve"> Z263 / MAX( 1, Z$250 )</f>
        <v>2.5779579360715368</v>
      </c>
      <c r="AA264" s="110">
        <f t="shared" ref="AA264" si="404" xml:space="preserve"> AA263 / MAX( 1, AA$250 )</f>
        <v>2.6324007519359256</v>
      </c>
      <c r="AB264" s="110">
        <f t="shared" ref="AB264" si="405" xml:space="preserve"> AB263 / MAX( 1, AB$250 )</f>
        <v>2.6850403567910996</v>
      </c>
      <c r="AC264" s="110">
        <f t="shared" ref="AC264" si="406" xml:space="preserve"> AC263 / MAX( 1, AC$250 )</f>
        <v>2.7387325855665758</v>
      </c>
      <c r="AD264" s="110">
        <f t="shared" ref="AD264" si="407" xml:space="preserve"> AD263 / MAX( 1, AD$250 )</f>
        <v>2.7904296158159458</v>
      </c>
      <c r="AE264" s="110">
        <f t="shared" ref="AE264" si="408" xml:space="preserve"> AE263 / MAX( 1, AE$250 )</f>
        <v>2.8493595322551215</v>
      </c>
      <c r="AF264" s="110">
        <f t="shared" ref="AF264" si="409" xml:space="preserve"> AF263 / MAX( 1, AF$250 )</f>
        <v>2.9063376195611403</v>
      </c>
      <c r="AG264" s="110">
        <f t="shared" ref="AG264" si="410" xml:space="preserve"> AG263 / MAX( 1, AG$250 )</f>
        <v>2.9644550865755801</v>
      </c>
      <c r="AH264" s="110">
        <f t="shared" ref="AH264" si="411" xml:space="preserve"> AH263 / MAX( 1, AH$250 )</f>
        <v>3.0204129135979265</v>
      </c>
      <c r="AI264" s="110">
        <f t="shared" ref="AI264" si="412" xml:space="preserve"> AI263 / MAX( 1, AI$250 )</f>
        <v>3.0841997511520023</v>
      </c>
      <c r="AJ264" s="110">
        <f t="shared" ref="AJ264" si="413" xml:space="preserve"> AJ263 / MAX( 1, AJ$250 )</f>
        <v>3.14587389255151</v>
      </c>
      <c r="AK264" s="110">
        <f t="shared" ref="AK264" si="414" xml:space="preserve"> AK263 / MAX( 1, AK$250 )</f>
        <v>3.2087813197380188</v>
      </c>
      <c r="AL264" s="110">
        <f t="shared" ref="AL264" si="415" xml:space="preserve"> AL263 / MAX( 1, AL$250 )</f>
        <v>3.2693511124313037</v>
      </c>
      <c r="AM264" s="110">
        <f t="shared" ref="AM264" si="416" xml:space="preserve"> AM263 / MAX( 1, AM$250 )</f>
        <v>3.3383951717309559</v>
      </c>
      <c r="AN264" s="110">
        <f t="shared" ref="AN264" si="417" xml:space="preserve"> AN263 / MAX( 1, AN$250 )</f>
        <v>3.4051524094202019</v>
      </c>
      <c r="AO264" s="110">
        <f t="shared" ref="AO264" si="418" xml:space="preserve"> AO263 / MAX( 1, AO$250 )</f>
        <v>3.4732445785824018</v>
      </c>
      <c r="AP264" s="110">
        <f t="shared" ref="AP264" si="419" xml:space="preserve"> AP263 / MAX( 1, AP$250 )</f>
        <v>3.5388064486929478</v>
      </c>
      <c r="AQ264" s="110">
        <f t="shared" ref="AQ264" si="420" xml:space="preserve"> AQ263 / MAX( 1, AQ$250 )</f>
        <v>3.6135410225857609</v>
      </c>
      <c r="AR264" s="110">
        <f t="shared" ref="AR264" si="421" xml:space="preserve"> AR263 / MAX( 1, AR$250 )</f>
        <v>3.68580029823632</v>
      </c>
      <c r="AS264" s="110">
        <f t="shared" ref="AS264" si="422" xml:space="preserve"> AS263 / MAX( 1, AS$250 )</f>
        <v>3.7595045285407505</v>
      </c>
      <c r="AT264" s="110">
        <f t="shared" ref="AT264" si="423" xml:space="preserve"> AT263 / MAX( 1, AT$250 )</f>
        <v>3.8304699160922371</v>
      </c>
      <c r="AU264" s="110">
        <f t="shared" ref="AU264" si="424" xml:space="preserve"> AU263 / MAX( 1, AU$250 )</f>
        <v>3.9113640088149753</v>
      </c>
      <c r="AV264" s="110">
        <f t="shared" ref="AV264" si="425" xml:space="preserve"> AV263 / MAX( 1, AV$250 )</f>
        <v>3.9895787926837887</v>
      </c>
      <c r="AW264" s="110">
        <f t="shared" ref="AW264" si="426" xml:space="preserve"> AW263 / MAX( 1, AW$250 )</f>
        <v>4.0693576223437518</v>
      </c>
      <c r="AX264" s="110">
        <f t="shared" ref="AX264" si="427" xml:space="preserve"> AX263 / MAX( 1, AX$250 )</f>
        <v>4.1461718776699223</v>
      </c>
      <c r="AY264" s="110">
        <f t="shared" ref="AY264" si="428" xml:space="preserve"> AY263 / MAX( 1, AY$250 )</f>
        <v>4.233733148131174</v>
      </c>
      <c r="AZ264" s="110">
        <f t="shared" ref="AZ264" si="429" xml:space="preserve"> AZ263 / MAX( 1, AZ$250 )</f>
        <v>4.3183942848581633</v>
      </c>
      <c r="BA264" s="110">
        <f t="shared" ref="BA264" si="430" xml:space="preserve"> BA263 / MAX( 1, BA$250 )</f>
        <v>4.4047483738381947</v>
      </c>
      <c r="BB264" s="110">
        <f t="shared" ref="BB264" si="431" xml:space="preserve"> BB263 / MAX( 1, BB$250 )</f>
        <v>4.4878935524230794</v>
      </c>
      <c r="BC264" s="110">
        <f t="shared" ref="BC264" si="432" xml:space="preserve"> BC263 / MAX( 1, BC$250 )</f>
        <v>4.5826715000671285</v>
      </c>
      <c r="BD264" s="110">
        <f t="shared" ref="BD264" si="433" xml:space="preserve"> BD263 / MAX( 1, BD$250 )</f>
        <v>4.6743102890194548</v>
      </c>
      <c r="BE264" s="110">
        <f t="shared" ref="BE264" si="434" xml:space="preserve"> BE263 / MAX( 1, BE$250 )</f>
        <v>4.7677815609766228</v>
      </c>
      <c r="BF264" s="110">
        <f t="shared" ref="BF264" si="435" xml:space="preserve"> BF263 / MAX( 1, BF$250 )</f>
        <v>4.8577794486415877</v>
      </c>
      <c r="BG264" s="110">
        <f t="shared" ref="BG264" si="436" xml:space="preserve"> BG263 / MAX( 1, BG$250 )</f>
        <v>4.9603688618867174</v>
      </c>
      <c r="BH264" s="110">
        <f t="shared" ref="BH264" si="437" xml:space="preserve"> BH263 / MAX( 1, BH$250 )</f>
        <v>5.059560391380697</v>
      </c>
      <c r="BI264" s="110">
        <f t="shared" ref="BI264" si="438" xml:space="preserve"> BI263 / MAX( 1, BI$250 )</f>
        <v>5.160735434560312</v>
      </c>
      <c r="BJ264" s="110">
        <f t="shared" ref="BJ264" si="439" xml:space="preserve"> BJ263 / MAX( 1, BJ$250 )</f>
        <v>5.2581508219827642</v>
      </c>
      <c r="BK264" s="110">
        <f t="shared" ref="BK264" si="440" xml:space="preserve"> BK263 / MAX( 1, BK$250 )</f>
        <v>5.3691955108750244</v>
      </c>
      <c r="BL264" s="110">
        <f t="shared" ref="BL264" si="441" xml:space="preserve"> BL263 / MAX( 1, BL$250 )</f>
        <v>5.4765622671999408</v>
      </c>
      <c r="BM264" s="110">
        <f t="shared" ref="BM264" si="442" xml:space="preserve"> BM263 / MAX( 1, BM$250 )</f>
        <v>5.5860760156283105</v>
      </c>
      <c r="BN264" s="110">
        <f t="shared" ref="BN264" si="443" xml:space="preserve"> BN263 / MAX( 1, BN$250 )</f>
        <v>5.691520242741662</v>
      </c>
      <c r="BO264" s="110">
        <f t="shared" ref="BO264" si="444" xml:space="preserve"> BO263 / MAX( 1, BO$250 )</f>
        <v>5.8117170792487052</v>
      </c>
      <c r="BP264" s="110">
        <f t="shared" ref="BP264" si="445" xml:space="preserve"> BP263 / MAX( 1, BP$250 )</f>
        <v>5.9279328531413134</v>
      </c>
      <c r="BQ264" s="110">
        <f t="shared" ref="BQ264" si="446" xml:space="preserve"> BQ263 / MAX( 1, BQ$250 )</f>
        <v>6.0464725712172491</v>
      </c>
      <c r="BR264" s="110">
        <f t="shared" ref="BR264" si="447" xml:space="preserve"> BR263 / MAX( 1, BR$250 )</f>
        <v>6.1606073637353509</v>
      </c>
      <c r="BS264" s="110">
        <f t="shared" ref="BS264" si="448" xml:space="preserve"> BS263 / MAX( 1, BS$250 )</f>
        <v>6.290710655035654</v>
      </c>
      <c r="BT264" s="110">
        <f t="shared" ref="BT264" si="449" xml:space="preserve"> BT263 / MAX( 1, BT$250 )</f>
        <v>6.416504770120822</v>
      </c>
      <c r="BU264" s="110">
        <f t="shared" ref="BU264" si="450" xml:space="preserve"> BU263 / MAX( 1, BU$250 )</f>
        <v>6.5448143656115905</v>
      </c>
      <c r="BV264" s="110">
        <f t="shared" ref="BV264" si="451" xml:space="preserve"> BV263 / MAX( 1, BV$250 )</f>
        <v>6.6683559877541336</v>
      </c>
      <c r="BW264" s="110">
        <f t="shared" ref="BW264" si="452" xml:space="preserve"> BW263 / MAX( 1, BW$250 )</f>
        <v>6.8091822099665595</v>
      </c>
      <c r="BX264" s="110">
        <f t="shared" ref="BX264" si="453" xml:space="preserve"> BX263 / MAX( 1, BX$250 )</f>
        <v>6.9453440997000726</v>
      </c>
      <c r="BY264" s="110">
        <f t="shared" ref="BY264" si="454" xml:space="preserve"> BY263 / MAX( 1, BY$250 )</f>
        <v>7.0842287922084433</v>
      </c>
      <c r="BZ264" s="110">
        <f t="shared" ref="BZ264" si="455" xml:space="preserve"> BZ263 / MAX( 1, BZ$250 )</f>
        <v>7.2179525416881685</v>
      </c>
      <c r="CA264" s="110">
        <f t="shared" ref="CA264" si="456" xml:space="preserve"> CA263 / MAX( 1, CA$250 )</f>
        <v>7.3703854637488941</v>
      </c>
      <c r="CB264" s="110">
        <f t="shared" ref="CB264" si="457" xml:space="preserve"> CB263 / MAX( 1, CB$250 )</f>
        <v>7.5177696255854745</v>
      </c>
      <c r="CC264" s="110">
        <f t="shared" ref="CC264" si="458" xml:space="preserve"> CC263 / MAX( 1, CC$250 )</f>
        <v>7.6681009997852492</v>
      </c>
      <c r="CD264" s="110">
        <f t="shared" ref="CD264" si="459" xml:space="preserve"> CD263 / MAX( 1, CD$250 )</f>
        <v>7.8128460732656952</v>
      </c>
      <c r="CE264" s="110">
        <f t="shared" ref="CE264" si="460" xml:space="preserve"> CE263 / MAX( 1, CE$250 )</f>
        <v>7.9778423031079093</v>
      </c>
      <c r="CF264" s="110">
        <f t="shared" ref="CF264" si="461" xml:space="preserve"> CF263 / MAX( 1, CF$250 )</f>
        <v>8.1373736609848013</v>
      </c>
      <c r="CG264" s="110">
        <f t="shared" ref="CG264" si="462" xml:space="preserve"> CG263 / MAX( 1, CG$250 )</f>
        <v>8.3000951363369566</v>
      </c>
      <c r="CH264" s="110">
        <f t="shared" ref="CH264" si="463" xml:space="preserve"> CH263 / MAX( 1, CH$250 )</f>
        <v>8.456769895894432</v>
      </c>
      <c r="CI264" s="110">
        <f t="shared" ref="CI264" si="464" xml:space="preserve"> CI263 / MAX( 1, CI$250 )</f>
        <v>8.6353648837363579</v>
      </c>
      <c r="CJ264" s="110">
        <f t="shared" ref="CJ264" si="465" xml:space="preserve"> CJ263 / MAX( 1, CJ$250 )</f>
        <v>8.808044592525313</v>
      </c>
      <c r="CK264" s="110">
        <f t="shared" ref="CK264" si="466" xml:space="preserve"> CK263 / MAX( 1, CK$250 )</f>
        <v>8.9841773438004786</v>
      </c>
      <c r="CL264" s="110">
        <f t="shared" ref="CL264" si="467" xml:space="preserve"> CL263 / MAX( 1, CL$250 )</f>
        <v>9.1638321873795405</v>
      </c>
      <c r="CM264" s="110">
        <f t="shared" ref="CM264" si="468" xml:space="preserve"> CM263 / MAX( 1, CM$250 )</f>
        <v>9.3470795538559539</v>
      </c>
      <c r="CN264" s="110">
        <f t="shared" ref="CN264" si="469" xml:space="preserve"> CN263 / MAX( 1, CN$250 )</f>
        <v>9.5339912822100068</v>
      </c>
      <c r="CO264" s="110">
        <f t="shared" ref="CO264" si="470" xml:space="preserve"> CO263 / MAX( 1, CO$250 )</f>
        <v>9.7246406479720839</v>
      </c>
    </row>
    <row r="265" spans="1:211" outlineLevel="1" x14ac:dyDescent="0.2">
      <c r="B265" s="61"/>
      <c r="D265" s="39"/>
      <c r="H265" s="163"/>
      <c r="I265" s="90"/>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c r="AY265" s="82"/>
      <c r="AZ265" s="82"/>
      <c r="BA265" s="82"/>
      <c r="BB265" s="82"/>
      <c r="BC265" s="82"/>
      <c r="BD265" s="82"/>
      <c r="BE265" s="82"/>
      <c r="BF265" s="82"/>
      <c r="BG265" s="82"/>
      <c r="BH265" s="82"/>
      <c r="BI265" s="82"/>
      <c r="BJ265" s="82"/>
      <c r="BK265" s="82"/>
      <c r="BL265" s="82"/>
      <c r="BM265" s="82"/>
      <c r="BN265" s="82"/>
      <c r="BO265" s="82"/>
      <c r="BP265" s="82"/>
      <c r="BQ265" s="82"/>
      <c r="BR265" s="82"/>
      <c r="BS265" s="82"/>
      <c r="BT265" s="82"/>
      <c r="BU265" s="82"/>
      <c r="BV265" s="82"/>
      <c r="BW265" s="82"/>
      <c r="BX265" s="82"/>
      <c r="BY265" s="82"/>
      <c r="BZ265" s="82"/>
      <c r="CA265" s="82"/>
      <c r="CB265" s="82"/>
      <c r="CC265" s="82"/>
      <c r="CD265" s="82"/>
      <c r="CE265" s="82"/>
      <c r="CF265" s="82"/>
      <c r="CG265" s="82"/>
      <c r="CH265" s="82"/>
      <c r="CI265" s="82"/>
      <c r="CJ265" s="82"/>
      <c r="CK265" s="82"/>
      <c r="CL265" s="82"/>
      <c r="CM265" s="82"/>
      <c r="CN265" s="82"/>
      <c r="CO265" s="82"/>
    </row>
    <row r="266" spans="1:211" outlineLevel="1" x14ac:dyDescent="0.2">
      <c r="B266" s="61"/>
      <c r="D266" s="39"/>
      <c r="E266" t="s">
        <v>378</v>
      </c>
      <c r="G266" s="255">
        <f xml:space="preserve"> 1 - L264 / $L$226</f>
        <v>-0.1784500382445886</v>
      </c>
      <c r="H266" s="163"/>
      <c r="I266" s="90"/>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c r="AY266" s="82"/>
      <c r="AZ266" s="82"/>
      <c r="BA266" s="82"/>
      <c r="BB266" s="82"/>
      <c r="BC266" s="82"/>
      <c r="BD266" s="82"/>
      <c r="BE266" s="82"/>
      <c r="BF266" s="82"/>
      <c r="BG266" s="82"/>
      <c r="BH266" s="82"/>
      <c r="BI266" s="82"/>
      <c r="BJ266" s="82"/>
      <c r="BK266" s="82"/>
      <c r="BL266" s="82"/>
      <c r="BM266" s="82"/>
      <c r="BN266" s="82"/>
      <c r="BO266" s="82"/>
      <c r="BP266" s="82"/>
      <c r="BQ266" s="82"/>
      <c r="BR266" s="82"/>
      <c r="BS266" s="82"/>
      <c r="BT266" s="82"/>
      <c r="BU266" s="82"/>
      <c r="BV266" s="82"/>
      <c r="BW266" s="82"/>
      <c r="BX266" s="82"/>
      <c r="BY266" s="82"/>
      <c r="BZ266" s="82"/>
      <c r="CA266" s="82"/>
      <c r="CB266" s="82"/>
      <c r="CC266" s="82"/>
      <c r="CD266" s="82"/>
      <c r="CE266" s="82"/>
      <c r="CF266" s="82"/>
      <c r="CG266" s="82"/>
      <c r="CH266" s="82"/>
      <c r="CI266" s="82"/>
      <c r="CJ266" s="82"/>
      <c r="CK266" s="82"/>
      <c r="CL266" s="82"/>
      <c r="CM266" s="82"/>
      <c r="CN266" s="82"/>
      <c r="CO266" s="82"/>
    </row>
    <row r="267" spans="1:211" outlineLevel="1" x14ac:dyDescent="0.2">
      <c r="B267" s="61"/>
      <c r="D267" s="39"/>
      <c r="I267" s="78"/>
    </row>
    <row r="268" spans="1:211" outlineLevel="1" x14ac:dyDescent="0.2">
      <c r="B268" s="61"/>
      <c r="D268" s="39" t="s">
        <v>196</v>
      </c>
      <c r="H268" s="163"/>
      <c r="I268" s="78"/>
    </row>
    <row r="269" spans="1:211" outlineLevel="1" x14ac:dyDescent="0.2">
      <c r="B269" s="61"/>
      <c r="D269" s="39"/>
      <c r="E269" t="str">
        <f xml:space="preserve"> E230</f>
        <v>Surface water connected to public sewer</v>
      </c>
      <c r="G269" s="55" t="b">
        <f xml:space="preserve"> G230</f>
        <v>1</v>
      </c>
      <c r="H269" s="163" t="str">
        <f xml:space="preserve"> H230</f>
        <v>Boolean</v>
      </c>
      <c r="I269" s="78"/>
    </row>
    <row r="270" spans="1:211" outlineLevel="1" x14ac:dyDescent="0.2">
      <c r="B270" s="61"/>
      <c r="D270" s="39"/>
      <c r="E270" s="18" t="str">
        <f xml:space="preserve"> UserInput!E67</f>
        <v>Flat - area</v>
      </c>
      <c r="G270" s="148">
        <f xml:space="preserve"> UserInput!G67</f>
        <v>20</v>
      </c>
      <c r="H270" s="80" t="str">
        <f xml:space="preserve"> UserInput!H67</f>
        <v>m2</v>
      </c>
      <c r="I270" s="78"/>
    </row>
    <row r="271" spans="1:211" outlineLevel="1" x14ac:dyDescent="0.2">
      <c r="B271" s="61"/>
      <c r="D271" s="39"/>
      <c r="E271" s="18" t="str">
        <f xml:space="preserve"> UserInput!E68</f>
        <v>Terrace - area</v>
      </c>
      <c r="G271" s="19">
        <f xml:space="preserve"> UserInput!G68</f>
        <v>48</v>
      </c>
      <c r="H271" s="80" t="str">
        <f xml:space="preserve"> UserInput!H68</f>
        <v>m2</v>
      </c>
      <c r="I271" s="78"/>
    </row>
    <row r="272" spans="1:211" outlineLevel="1" x14ac:dyDescent="0.2">
      <c r="B272" s="61"/>
      <c r="D272" s="39"/>
      <c r="E272" s="18" t="str">
        <f xml:space="preserve"> UserInput!E69</f>
        <v>Semi - area</v>
      </c>
      <c r="G272" s="19">
        <f xml:space="preserve"> UserInput!G69</f>
        <v>69</v>
      </c>
      <c r="H272" s="80" t="str">
        <f xml:space="preserve"> UserInput!H69</f>
        <v>m2</v>
      </c>
      <c r="I272" s="78"/>
    </row>
    <row r="273" spans="1:93" outlineLevel="1" x14ac:dyDescent="0.2">
      <c r="B273" s="61"/>
      <c r="D273" s="39"/>
      <c r="E273" s="18" t="str">
        <f xml:space="preserve"> UserInput!E70</f>
        <v>Detached - area</v>
      </c>
      <c r="G273" s="19">
        <f xml:space="preserve"> UserInput!G70</f>
        <v>102</v>
      </c>
      <c r="H273" s="80" t="str">
        <f xml:space="preserve"> UserInput!H70</f>
        <v>m2</v>
      </c>
      <c r="I273" s="78"/>
    </row>
    <row r="274" spans="1:93" outlineLevel="1" x14ac:dyDescent="0.2">
      <c r="B274" s="61"/>
      <c r="D274" s="39"/>
      <c r="H274" s="163"/>
      <c r="I274" s="78"/>
    </row>
    <row r="275" spans="1:93" outlineLevel="1" x14ac:dyDescent="0.2">
      <c r="B275" s="61"/>
      <c r="D275" s="39"/>
      <c r="E275" t="s">
        <v>449</v>
      </c>
      <c r="G275" s="89">
        <f xml:space="preserve"> SUMPRODUCT( G270:G273, G159:G162 )</f>
        <v>4980</v>
      </c>
      <c r="H275" s="163" t="s">
        <v>195</v>
      </c>
      <c r="I275" s="78"/>
    </row>
    <row r="276" spans="1:93" outlineLevel="1" x14ac:dyDescent="0.2">
      <c r="B276" s="61"/>
      <c r="D276" s="39"/>
      <c r="E276" t="str">
        <f xml:space="preserve"> E197</f>
        <v>Total area of non-households</v>
      </c>
      <c r="G276" s="89">
        <f xml:space="preserve"> G197</f>
        <v>0</v>
      </c>
      <c r="H276" s="163" t="str">
        <f xml:space="preserve"> H197</f>
        <v>m2</v>
      </c>
      <c r="I276" s="78"/>
    </row>
    <row r="277" spans="1:93" outlineLevel="1" x14ac:dyDescent="0.2">
      <c r="B277" s="61"/>
      <c r="D277" s="39"/>
      <c r="E277" t="s">
        <v>206</v>
      </c>
      <c r="G277" s="363">
        <f>SUM(G275:G276)</f>
        <v>4980</v>
      </c>
      <c r="H277" s="163" t="s">
        <v>195</v>
      </c>
      <c r="I277" s="78"/>
    </row>
    <row r="278" spans="1:93" s="82" customFormat="1" outlineLevel="1" x14ac:dyDescent="0.2">
      <c r="A278" s="102"/>
      <c r="B278" s="103"/>
      <c r="D278" s="44"/>
      <c r="H278" s="269"/>
      <c r="I278" s="90"/>
    </row>
    <row r="279" spans="1:93" outlineLevel="1" x14ac:dyDescent="0.2">
      <c r="B279" s="61"/>
      <c r="D279" s="39"/>
      <c r="E279" t="str">
        <f xml:space="preserve"> "Surface water: band " &amp; $G$279</f>
        <v>Surface water: band 11</v>
      </c>
      <c r="G279" s="19">
        <f xml:space="preserve"> MATCH( G277, InpS!$G$101:$G$122, 1)</f>
        <v>11</v>
      </c>
      <c r="H279" s="163" t="s">
        <v>8</v>
      </c>
      <c r="I279" s="78"/>
      <c r="K279" s="19">
        <f xml:space="preserve"> IF( INDEX( InpS!K$101:K$123, $G$279, 1 ), INDEX( InpS!K$101:K$123, $G$279, 1 ), J279 * ( 1 + K$6 ) ) * $G$269</f>
        <v>3540.25</v>
      </c>
      <c r="L279" s="19">
        <f xml:space="preserve"> IF( INDEX( InpS!L$101:L$123, $G$279, 1 ), INDEX( InpS!L$101:L$123, $G$279, 1 ), K279 * ( 1 + L$6 ) ) * $G$269</f>
        <v>3524.42</v>
      </c>
      <c r="M279" s="19">
        <f xml:space="preserve"> IF( INDEX( InpS!M$101:M$123, $G$279, 1 ), INDEX( InpS!M$101:M$123, $G$279, 1 ), L279 * ( 1 + M$6 ) ) * $G$269</f>
        <v>3356.11</v>
      </c>
      <c r="N279" s="19">
        <f xml:space="preserve"> IF( INDEX( InpS!N$101:N$123, $G$279, 1 ), INDEX( InpS!N$101:N$123, $G$279, 1 ), M279 * ( 1 + N$6 ) ) * $G$269</f>
        <v>3189.94</v>
      </c>
      <c r="O279" s="19">
        <f xml:space="preserve"> IF( INDEX( InpS!O$101:O$123, $G$279, 1 ), INDEX( InpS!O$101:O$123, $G$279, 1 ), N279 * ( 1 + O$6 ) ) * $G$269</f>
        <v>3032.99</v>
      </c>
      <c r="P279" s="19">
        <f xml:space="preserve"> IF( INDEX( InpS!P$101:P$123, $G$279, 1 ), INDEX( InpS!P$101:P$123, $G$279, 1 ), O279 * ( 1 + P$6 ) ) * $G$269</f>
        <v>2883.04</v>
      </c>
      <c r="Q279" s="19">
        <f xml:space="preserve"> IF( INDEX( InpS!Q$101:Q$123, $G$279, 1 ), INDEX( InpS!Q$101:Q$123, $G$279, 1 ), P279 * ( 1 + Q$6 ) ) * $G$269</f>
        <v>2742.01</v>
      </c>
      <c r="R279" s="19">
        <f xml:space="preserve"> IF( INDEX( InpS!R$101:R$123, $G$279, 1 ), INDEX( InpS!R$101:R$123, $G$279, 1 ), Q279 * ( 1 + R$6 ) ) * $G$269</f>
        <v>2609.98</v>
      </c>
      <c r="S279" s="19">
        <f xml:space="preserve"> IF( INDEX( InpS!S$101:S$123, $G$279, 1 ), INDEX( InpS!S$101:S$123, $G$279, 1 ), R279 * ( 1 + S$6 ) ) * $G$269</f>
        <v>2487.13</v>
      </c>
      <c r="T279" s="19">
        <f xml:space="preserve"> IF( INDEX( InpS!T$101:T$123, $G$279, 1 ), INDEX( InpS!T$101:T$123, $G$279, 1 ), S279 * ( 1 + T$6 ) ) * $G$269</f>
        <v>2536.8646539379183</v>
      </c>
      <c r="U279" s="19">
        <f xml:space="preserve"> IF( INDEX( InpS!U$101:U$123, $G$279, 1 ), INDEX( InpS!U$101:U$123, $G$279, 1 ), T279 * ( 1 + U$6 ) ) * $G$269</f>
        <v>2587.5938420587399</v>
      </c>
      <c r="V279" s="19">
        <f xml:space="preserve"> IF( INDEX( InpS!V$101:V$123, $G$279, 1 ), INDEX( InpS!V$101:V$123, $G$279, 1 ), U279 * ( 1 + V$6 ) ) * $G$269</f>
        <v>2639.3374518687133</v>
      </c>
      <c r="W279" s="19">
        <f xml:space="preserve"> IF( INDEX( InpS!W$101:W$123, $G$279, 1 ), INDEX( InpS!W$101:W$123, $G$279, 1 ), V279 * ( 1 + W$6 ) ) * $G$269</f>
        <v>2692.115768560674</v>
      </c>
      <c r="X279" s="19">
        <f xml:space="preserve"> IF( INDEX( InpS!X$101:X$123, $G$279, 1 ), INDEX( InpS!X$101:X$123, $G$279, 1 ), W279 * ( 1 + X$6 ) ) * $G$269</f>
        <v>2745.9494829665064</v>
      </c>
      <c r="Y279" s="19">
        <f xml:space="preserve"> IF( INDEX( InpS!Y$101:Y$123, $G$279, 1 ), INDEX( InpS!Y$101:Y$123, $G$279, 1 ), X279 * ( 1 + Y$6 ) ) * $G$269</f>
        <v>2800.8596996686265</v>
      </c>
      <c r="Z279" s="19">
        <f xml:space="preserve"> IF( INDEX( InpS!Z$101:Z$123, $G$279, 1 ), INDEX( InpS!Z$101:Z$123, $G$279, 1 ), Y279 * ( 1 + Z$6 ) ) * $G$269</f>
        <v>2856.8679452736733</v>
      </c>
      <c r="AA279" s="19">
        <f xml:space="preserve"> IF( INDEX( InpS!AA$101:AA$123, $G$279, 1 ), INDEX( InpS!AA$101:AA$123, $G$279, 1 ), Z279 * ( 1 + AA$6 ) ) * $G$269</f>
        <v>2913.9961768516437</v>
      </c>
      <c r="AB279" s="19">
        <f xml:space="preserve"> IF( INDEX( InpS!AB$101:AB$123, $G$279, 1 ), INDEX( InpS!AB$101:AB$123, $G$279, 1 ), AA279 * ( 1 + AB$6 ) ) * $G$269</f>
        <v>2972.2667905437838</v>
      </c>
      <c r="AC279" s="19">
        <f xml:space="preserve"> IF( INDEX( InpS!AC$101:AC$123, $G$279, 1 ), INDEX( InpS!AC$101:AC$123, $G$279, 1 ), AB279 * ( 1 + AC$6 ) ) * $G$269</f>
        <v>3031.7026303426128</v>
      </c>
      <c r="AD279" s="19">
        <f xml:space="preserve"> IF( INDEX( InpS!AD$101:AD$123, $G$279, 1 ), INDEX( InpS!AD$101:AD$123, $G$279, 1 ), AC279 * ( 1 + AD$6 ) ) * $G$269</f>
        <v>3092.3269970475158</v>
      </c>
      <c r="AE279" s="19">
        <f xml:space="preserve"> IF( INDEX( InpS!AE$101:AE$123, $G$279, 1 ), INDEX( InpS!AE$101:AE$123, $G$279, 1 ), AD279 * ( 1 + AE$6 ) ) * $G$269</f>
        <v>3154.1636573994233</v>
      </c>
      <c r="AF279" s="19">
        <f xml:space="preserve"> IF( INDEX( InpS!AF$101:AF$123, $G$279, 1 ), INDEX( InpS!AF$101:AF$123, $G$279, 1 ), AE279 * ( 1 + AF$6 ) ) * $G$269</f>
        <v>3217.2368533981521</v>
      </c>
      <c r="AG279" s="19">
        <f xml:space="preserve"> IF( INDEX( InpS!AG$101:AG$123, $G$279, 1 ), INDEX( InpS!AG$101:AG$123, $G$279, 1 ), AF279 * ( 1 + AG$6 ) ) * $G$269</f>
        <v>3281.5713118060653</v>
      </c>
      <c r="AH279" s="19">
        <f xml:space="preserve"> IF( INDEX( InpS!AH$101:AH$123, $G$279, 1 ), INDEX( InpS!AH$101:AH$123, $G$279, 1 ), AG279 * ( 1 + AH$6 ) ) * $G$269</f>
        <v>3347.1922538417748</v>
      </c>
      <c r="AI279" s="19">
        <f xml:space="preserve"> IF( INDEX( InpS!AI$101:AI$123, $G$279, 1 ), INDEX( InpS!AI$101:AI$123, $G$279, 1 ), AH279 * ( 1 + AI$6 ) ) * $G$269</f>
        <v>3414.1254050676862</v>
      </c>
      <c r="AJ279" s="19">
        <f xml:space="preserve"> IF( INDEX( InpS!AJ$101:AJ$123, $G$279, 1 ), INDEX( InpS!AJ$101:AJ$123, $G$279, 1 ), AI279 * ( 1 + AJ$6 ) ) * $G$269</f>
        <v>3482.3970054752626</v>
      </c>
      <c r="AK279" s="19">
        <f xml:space="preserve"> IF( INDEX( InpS!AK$101:AK$123, $G$279, 1 ), INDEX( InpS!AK$101:AK$123, $G$279, 1 ), AJ279 * ( 1 + AK$6 ) ) * $G$269</f>
        <v>3552.0338197719639</v>
      </c>
      <c r="AL279" s="19">
        <f xml:space="preserve"> IF( INDEX( InpS!AL$101:AL$123, $G$279, 1 ), INDEX( InpS!AL$101:AL$123, $G$279, 1 ), AK279 * ( 1 + AL$6 ) ) * $G$269</f>
        <v>3623.0631478738883</v>
      </c>
      <c r="AM279" s="19">
        <f xml:space="preserve"> IF( INDEX( InpS!AM$101:AM$123, $G$279, 1 ), INDEX( InpS!AM$101:AM$123, $G$279, 1 ), AL279 * ( 1 + AM$6 ) ) * $G$269</f>
        <v>3695.5128356082373</v>
      </c>
      <c r="AN279" s="19">
        <f xml:space="preserve"> IF( INDEX( InpS!AN$101:AN$123, $G$279, 1 ), INDEX( InpS!AN$101:AN$123, $G$279, 1 ), AM279 * ( 1 + AN$6 ) ) * $G$269</f>
        <v>3769.411285629792</v>
      </c>
      <c r="AO279" s="19">
        <f xml:space="preserve"> IF( INDEX( InpS!AO$101:AO$123, $G$279, 1 ), INDEX( InpS!AO$101:AO$123, $G$279, 1 ), AN279 * ( 1 + AO$6 ) ) * $G$269</f>
        <v>3844.7874685556867</v>
      </c>
      <c r="AP279" s="19">
        <f xml:space="preserve"> IF( INDEX( InpS!AP$101:AP$123, $G$279, 1 ), INDEX( InpS!AP$101:AP$123, $G$279, 1 ), AO279 * ( 1 + AP$6 ) ) * $G$269</f>
        <v>3921.6709343228404</v>
      </c>
      <c r="AQ279" s="19">
        <f xml:space="preserve"> IF( INDEX( InpS!AQ$101:AQ$123, $G$279, 1 ), INDEX( InpS!AQ$101:AQ$123, $G$279, 1 ), AP279 * ( 1 + AQ$6 ) ) * $G$269</f>
        <v>4000.0918237725023</v>
      </c>
      <c r="AR279" s="19">
        <f xml:space="preserve"> IF( INDEX( InpS!AR$101:AR$123, $G$279, 1 ), INDEX( InpS!AR$101:AR$123, $G$279, 1 ), AQ279 * ( 1 + AR$6 ) ) * $G$269</f>
        <v>4080.0808804664512</v>
      </c>
      <c r="AS279" s="19">
        <f xml:space="preserve"> IF( INDEX( InpS!AS$101:AS$123, $G$279, 1 ), INDEX( InpS!AS$101:AS$123, $G$279, 1 ), AR279 * ( 1 + AS$6 ) ) * $G$269</f>
        <v>4161.6694627394791</v>
      </c>
      <c r="AT279" s="19">
        <f xml:space="preserve"> IF( INDEX( InpS!AT$101:AT$123, $G$279, 1 ), INDEX( InpS!AT$101:AT$123, $G$279, 1 ), AS279 * ( 1 + AT$6 ) ) * $G$269</f>
        <v>4244.8895559928869</v>
      </c>
      <c r="AU279" s="19">
        <f xml:space="preserve"> IF( INDEX( InpS!AU$101:AU$123, $G$279, 1 ), INDEX( InpS!AU$101:AU$123, $G$279, 1 ), AT279 * ( 1 + AU$6 ) ) * $G$269</f>
        <v>4329.773785233815</v>
      </c>
      <c r="AV279" s="19">
        <f xml:space="preserve"> IF( INDEX( InpS!AV$101:AV$123, $G$279, 1 ), INDEX( InpS!AV$101:AV$123, $G$279, 1 ), AU279 * ( 1 + AV$6 ) ) * $G$269</f>
        <v>4416.355427865311</v>
      </c>
      <c r="AW279" s="19">
        <f xml:space="preserve"> IF( INDEX( InpS!AW$101:AW$123, $G$279, 1 ), INDEX( InpS!AW$101:AW$123, $G$279, 1 ), AV279 * ( 1 + AW$6 ) ) * $G$269</f>
        <v>4504.668426732168</v>
      </c>
      <c r="AX279" s="19">
        <f xml:space="preserve"> IF( INDEX( InpS!AX$101:AX$123, $G$279, 1 ), INDEX( InpS!AX$101:AX$123, $G$279, 1 ), AW279 * ( 1 + AX$6 ) ) * $G$269</f>
        <v>4594.747403427632</v>
      </c>
      <c r="AY279" s="19">
        <f xml:space="preserve"> IF( INDEX( InpS!AY$101:AY$123, $G$279, 1 ), INDEX( InpS!AY$101:AY$123, $G$279, 1 ), AX279 * ( 1 + AY$6 ) ) * $G$269</f>
        <v>4686.627671866202</v>
      </c>
      <c r="AZ279" s="19">
        <f xml:space="preserve"> IF( INDEX( InpS!AZ$101:AZ$123, $G$279, 1 ), INDEX( InpS!AZ$101:AZ$123, $G$279, 1 ), AY279 * ( 1 + AZ$6 ) ) * $G$269</f>
        <v>4780.3452521278432</v>
      </c>
      <c r="BA279" s="19">
        <f xml:space="preserve"> IF( INDEX( InpS!BA$101:BA$123, $G$279, 1 ), INDEX( InpS!BA$101:BA$123, $G$279, 1 ), AZ279 * ( 1 + BA$6 ) ) * $G$269</f>
        <v>4875.9368845790414</v>
      </c>
      <c r="BB279" s="19">
        <f xml:space="preserve"> IF( INDEX( InpS!BB$101:BB$123, $G$279, 1 ), INDEX( InpS!BB$101:BB$123, $G$279, 1 ), BA279 * ( 1 + BB$6 ) ) * $G$269</f>
        <v>4973.4400442762299</v>
      </c>
      <c r="BC279" s="19">
        <f xml:space="preserve"> IF( INDEX( InpS!BC$101:BC$123, $G$279, 1 ), INDEX( InpS!BC$101:BC$123, $G$279, 1 ), BB279 * ( 1 + BC$6 ) ) * $G$269</f>
        <v>5072.8929556572439</v>
      </c>
      <c r="BD279" s="19">
        <f xml:space="preserve"> IF( INDEX( InpS!BD$101:BD$123, $G$279, 1 ), INDEX( InpS!BD$101:BD$123, $G$279, 1 ), BC279 * ( 1 + BD$6 ) ) * $G$269</f>
        <v>5174.3346075265536</v>
      </c>
      <c r="BE279" s="19">
        <f xml:space="preserve"> IF( INDEX( InpS!BE$101:BE$123, $G$279, 1 ), INDEX( InpS!BE$101:BE$123, $G$279, 1 ), BD279 * ( 1 + BE$6 ) ) * $G$269</f>
        <v>5277.8047683401528</v>
      </c>
      <c r="BF279" s="19">
        <f xml:space="preserve"> IF( INDEX( InpS!BF$101:BF$123, $G$279, 1 ), INDEX( InpS!BF$101:BF$123, $G$279, 1 ), BE279 * ( 1 + BF$6 ) ) * $G$269</f>
        <v>5383.3440017961002</v>
      </c>
      <c r="BG279" s="19">
        <f xml:space="preserve"> IF( INDEX( InpS!BG$101:BG$123, $G$279, 1 ), INDEX( InpS!BG$101:BG$123, $G$279, 1 ), BF279 * ( 1 + BG$6 ) ) * $G$269</f>
        <v>5490.993682736821</v>
      </c>
      <c r="BH279" s="19">
        <f xml:space="preserve"> IF( INDEX( InpS!BH$101:BH$123, $G$279, 1 ), INDEX( InpS!BH$101:BH$123, $G$279, 1 ), BG279 * ( 1 + BH$6 ) ) * $G$269</f>
        <v>5600.7960133694014</v>
      </c>
      <c r="BI279" s="19">
        <f xml:space="preserve"> IF( INDEX( InpS!BI$101:BI$123, $G$279, 1 ), INDEX( InpS!BI$101:BI$123, $G$279, 1 ), BH279 * ( 1 + BI$6 ) ) * $G$269</f>
        <v>5712.7940398102382</v>
      </c>
      <c r="BJ279" s="19">
        <f xml:space="preserve"> IF( INDEX( InpS!BJ$101:BJ$123, $G$279, 1 ), INDEX( InpS!BJ$101:BJ$123, $G$279, 1 ), BI279 * ( 1 + BJ$6 ) ) * $G$269</f>
        <v>5827.0316689605288</v>
      </c>
      <c r="BK279" s="19">
        <f xml:space="preserve"> IF( INDEX( InpS!BK$101:BK$123, $G$279, 1 ), INDEX( InpS!BK$101:BK$123, $G$279, 1 ), BJ279 * ( 1 + BK$6 ) ) * $G$269</f>
        <v>5943.5536857192192</v>
      </c>
      <c r="BL279" s="19">
        <f xml:space="preserve"> IF( INDEX( InpS!BL$101:BL$123, $G$279, 1 ), INDEX( InpS!BL$101:BL$123, $G$279, 1 ), BK279 * ( 1 + BL$6 ) ) * $G$269</f>
        <v>6062.4057705401501</v>
      </c>
      <c r="BM279" s="19">
        <f xml:space="preserve"> IF( INDEX( InpS!BM$101:BM$123, $G$279, 1 ), INDEX( InpS!BM$101:BM$123, $G$279, 1 ), BL279 * ( 1 + BM$6 ) ) * $G$269</f>
        <v>6183.6345173402979</v>
      </c>
      <c r="BN279" s="19">
        <f xml:space="preserve"> IF( INDEX( InpS!BN$101:BN$123, $G$279, 1 ), INDEX( InpS!BN$101:BN$123, $G$279, 1 ), BM279 * ( 1 + BN$6 ) ) * $G$269</f>
        <v>6307.2874517661157</v>
      </c>
      <c r="BO279" s="19">
        <f xml:space="preserve"> IF( INDEX( InpS!BO$101:BO$123, $G$279, 1 ), INDEX( InpS!BO$101:BO$123, $G$279, 1 ), BN279 * ( 1 + BO$6 ) ) * $G$269</f>
        <v>6433.4130498251479</v>
      </c>
      <c r="BP279" s="19">
        <f xml:space="preserve"> IF( INDEX( InpS!BP$101:BP$123, $G$279, 1 ), INDEX( InpS!BP$101:BP$123, $G$279, 1 ), BO279 * ( 1 + BP$6 ) ) * $G$269</f>
        <v>6562.0607568902151</v>
      </c>
      <c r="BQ279" s="19">
        <f xml:space="preserve"> IF( INDEX( InpS!BQ$101:BQ$123, $G$279, 1 ), INDEX( InpS!BQ$101:BQ$123, $G$279, 1 ), BP279 * ( 1 + BQ$6 ) ) * $G$269</f>
        <v>6693.2810070836213</v>
      </c>
      <c r="BR279" s="19">
        <f xml:space="preserve"> IF( INDEX( InpS!BR$101:BR$123, $G$279, 1 ), INDEX( InpS!BR$101:BR$123, $G$279, 1 ), BQ279 * ( 1 + BR$6 ) ) * $G$269</f>
        <v>6827.1252430489885</v>
      </c>
      <c r="BS279" s="19">
        <f xml:space="preserve"> IF( INDEX( InpS!BS$101:BS$123, $G$279, 1 ), INDEX( InpS!BS$101:BS$123, $G$279, 1 ), BR279 * ( 1 + BS$6 ) ) * $G$269</f>
        <v>6963.6459361184561</v>
      </c>
      <c r="BT279" s="19">
        <f xml:space="preserve"> IF( INDEX( InpS!BT$101:BT$123, $G$279, 1 ), INDEX( InpS!BT$101:BT$123, $G$279, 1 ), BS279 * ( 1 + BT$6 ) ) * $G$269</f>
        <v>7102.8966068831687</v>
      </c>
      <c r="BU279" s="19">
        <f xml:space="preserve"> IF( INDEX( InpS!BU$101:BU$123, $G$279, 1 ), INDEX( InpS!BU$101:BU$123, $G$279, 1 ), BT279 * ( 1 + BU$6 ) ) * $G$269</f>
        <v>7244.9318461751018</v>
      </c>
      <c r="BV279" s="19">
        <f xml:space="preserve"> IF( INDEX( InpS!BV$101:BV$123, $G$279, 1 ), INDEX( InpS!BV$101:BV$123, $G$279, 1 ), BU279 * ( 1 + BV$6 ) ) * $G$269</f>
        <v>7389.8073364684597</v>
      </c>
      <c r="BW279" s="19">
        <f xml:space="preserve"> IF( INDEX( InpS!BW$101:BW$123, $G$279, 1 ), INDEX( InpS!BW$101:BW$123, $G$279, 1 ), BV279 * ( 1 + BW$6 ) ) * $G$269</f>
        <v>7537.5798737090327</v>
      </c>
      <c r="BX279" s="19">
        <f xml:space="preserve"> IF( INDEX( InpS!BX$101:BX$123, $G$279, 1 ), INDEX( InpS!BX$101:BX$123, $G$279, 1 ), BW279 * ( 1 + BX$6 ) ) * $G$269</f>
        <v>7688.3073895800708</v>
      </c>
      <c r="BY279" s="19">
        <f xml:space="preserve"> IF( INDEX( InpS!BY$101:BY$123, $G$279, 1 ), INDEX( InpS!BY$101:BY$123, $G$279, 1 ), BX279 * ( 1 + BY$6 ) ) * $G$269</f>
        <v>7842.0489742134041</v>
      </c>
      <c r="BZ279" s="19">
        <f xml:space="preserve"> IF( INDEX( InpS!BZ$101:BZ$123, $G$279, 1 ), INDEX( InpS!BZ$101:BZ$123, $G$279, 1 ), BY279 * ( 1 + BZ$6 ) ) * $G$269</f>
        <v>7998.8648993547149</v>
      </c>
      <c r="CA279" s="19">
        <f xml:space="preserve"> IF( INDEX( InpS!CA$101:CA$123, $G$279, 1 ), INDEX( InpS!CA$101:CA$123, $G$279, 1 ), BZ279 * ( 1 + CA$6 ) ) * $G$269</f>
        <v>8158.8166419920381</v>
      </c>
      <c r="CB279" s="19">
        <f xml:space="preserve"> IF( INDEX( InpS!CB$101:CB$123, $G$279, 1 ), INDEX( InpS!CB$101:CB$123, $G$279, 1 ), CA279 * ( 1 + CB$6 ) ) * $G$269</f>
        <v>8321.9669084567595</v>
      </c>
      <c r="CC279" s="19">
        <f xml:space="preserve"> IF( INDEX( InpS!CC$101:CC$123, $G$279, 1 ), INDEX( InpS!CC$101:CC$123, $G$279, 1 ), CB279 * ( 1 + CC$6 ) ) * $G$269</f>
        <v>8488.3796590065504</v>
      </c>
      <c r="CD279" s="19">
        <f xml:space="preserve"> IF( INDEX( InpS!CD$101:CD$123, $G$279, 1 ), INDEX( InpS!CD$101:CD$123, $G$279, 1 ), CC279 * ( 1 + CD$6 ) ) * $G$269</f>
        <v>8658.1201328998941</v>
      </c>
      <c r="CE279" s="19">
        <f xml:space="preserve"> IF( INDEX( InpS!CE$101:CE$123, $G$279, 1 ), INDEX( InpS!CE$101:CE$123, $G$279, 1 ), CD279 * ( 1 + CE$6 ) ) * $G$269</f>
        <v>8831.2548739720114</v>
      </c>
      <c r="CF279" s="19">
        <f xml:space="preserve"> IF( INDEX( InpS!CF$101:CF$123, $G$279, 1 ), INDEX( InpS!CF$101:CF$123, $G$279, 1 ), CE279 * ( 1 + CF$6 ) ) * $G$269</f>
        <v>9007.8517567222298</v>
      </c>
      <c r="CG279" s="19">
        <f xml:space="preserve"> IF( INDEX( InpS!CG$101:CG$123, $G$279, 1 ), INDEX( InpS!CG$101:CG$123, $G$279, 1 ), CF279 * ( 1 + CG$6 ) ) * $G$269</f>
        <v>9187.9800129230098</v>
      </c>
      <c r="CH279" s="19">
        <f xml:space="preserve"> IF( INDEX( InpS!CH$101:CH$123, $G$279, 1 ), INDEX( InpS!CH$101:CH$123, $G$279, 1 ), CG279 * ( 1 + CH$6 ) ) * $G$269</f>
        <v>9371.7102587610771</v>
      </c>
      <c r="CI279" s="19">
        <f xml:space="preserve"> IF( INDEX( InpS!CI$101:CI$123, $G$279, 1 ), INDEX( InpS!CI$101:CI$123, $G$279, 1 ), CH279 * ( 1 + CI$6 ) ) * $G$269</f>
        <v>9559.1145225212822</v>
      </c>
      <c r="CJ279" s="19">
        <f xml:space="preserve"> IF( INDEX( InpS!CJ$101:CJ$123, $G$279, 1 ), INDEX( InpS!CJ$101:CJ$123, $G$279, 1 ), CI279 * ( 1 + CJ$6 ) ) * $G$269</f>
        <v>9750.2662728240502</v>
      </c>
      <c r="CK279" s="19">
        <f xml:space="preserve"> IF( INDEX( InpS!CK$101:CK$123, $G$279, 1 ), INDEX( InpS!CK$101:CK$123, $G$279, 1 ), CJ279 * ( 1 + CK$6 ) ) * $G$269</f>
        <v>9945.2404474274917</v>
      </c>
      <c r="CL279" s="19">
        <f xml:space="preserve"> IF( INDEX( InpS!CL$101:CL$123, $G$279, 1 ), INDEX( InpS!CL$101:CL$123, $G$279, 1 ), CK279 * ( 1 + CL$6 ) ) * $G$269</f>
        <v>10144.113482605464</v>
      </c>
      <c r="CM279" s="19">
        <f xml:space="preserve"> IF( INDEX( InpS!CM$101:CM$123, $G$279, 1 ), INDEX( InpS!CM$101:CM$123, $G$279, 1 ), CL279 * ( 1 + CM$6 ) ) * $G$269</f>
        <v>10346.963343113097</v>
      </c>
      <c r="CN279" s="19">
        <f xml:space="preserve"> IF( INDEX( InpS!CN$101:CN$123, $G$279, 1 ), INDEX( InpS!CN$101:CN$123, $G$279, 1 ), CM279 * ( 1 + CN$6 ) ) * $G$269</f>
        <v>10553.869552751537</v>
      </c>
      <c r="CO279" s="19">
        <f xml:space="preserve"> IF( INDEX( InpS!CO$101:CO$123, $G$279, 1 ), INDEX( InpS!CO$101:CO$123, $G$279, 1 ), CN279 * ( 1 + CO$6 ) ) * $G$269</f>
        <v>10764.913225543884</v>
      </c>
    </row>
    <row r="280" spans="1:93" outlineLevel="1" x14ac:dyDescent="0.2">
      <c r="B280" s="61"/>
      <c r="D280" s="39"/>
      <c r="I280" s="78"/>
    </row>
    <row r="281" spans="1:93" outlineLevel="1" x14ac:dyDescent="0.2">
      <c r="B281" s="61"/>
      <c r="D281" s="39"/>
      <c r="E281" t="s">
        <v>450</v>
      </c>
      <c r="G281" s="255">
        <f xml:space="preserve"> IF( L237 = 0, 0, 1- L279 / L237 )</f>
        <v>-0.31517880590410341</v>
      </c>
      <c r="H281" s="164" t="s">
        <v>14</v>
      </c>
      <c r="I281" s="78"/>
      <c r="K281" s="255">
        <f t="shared" ref="K281:AP281" si="471" xml:space="preserve"> IF( K237 = 0, 0, 1- K279 / K237 )</f>
        <v>-2.8843020544751354</v>
      </c>
      <c r="L281" s="255">
        <f t="shared" si="471"/>
        <v>-0.31517880590410341</v>
      </c>
      <c r="M281" s="255">
        <f t="shared" si="471"/>
        <v>-0.31402119592369249</v>
      </c>
      <c r="N281" s="255">
        <f t="shared" si="471"/>
        <v>-0.31389392763644586</v>
      </c>
      <c r="O281" s="255">
        <f t="shared" si="471"/>
        <v>-0.31384265371966413</v>
      </c>
      <c r="P281" s="255">
        <f t="shared" si="471"/>
        <v>-0.31379567484231474</v>
      </c>
      <c r="Q281" s="255">
        <f t="shared" si="471"/>
        <v>-0.31369933316826759</v>
      </c>
      <c r="R281" s="255">
        <f t="shared" si="471"/>
        <v>-0.31374241471531672</v>
      </c>
      <c r="S281" s="255">
        <f t="shared" si="471"/>
        <v>-0.31359290022983233</v>
      </c>
      <c r="T281" s="255">
        <f t="shared" si="471"/>
        <v>-0.31359290022983255</v>
      </c>
      <c r="U281" s="255">
        <f t="shared" si="471"/>
        <v>-0.31359290022983277</v>
      </c>
      <c r="V281" s="255">
        <f t="shared" si="471"/>
        <v>-0.31359290022983255</v>
      </c>
      <c r="W281" s="255">
        <f t="shared" si="471"/>
        <v>-0.31359290022983255</v>
      </c>
      <c r="X281" s="255">
        <f t="shared" si="471"/>
        <v>-0.31359290022983255</v>
      </c>
      <c r="Y281" s="255">
        <f t="shared" si="471"/>
        <v>-0.31359290022983255</v>
      </c>
      <c r="Z281" s="255">
        <f t="shared" si="471"/>
        <v>-0.31359290022983299</v>
      </c>
      <c r="AA281" s="255">
        <f t="shared" si="471"/>
        <v>-0.31359290022983233</v>
      </c>
      <c r="AB281" s="255">
        <f t="shared" si="471"/>
        <v>-0.31359290022983277</v>
      </c>
      <c r="AC281" s="255">
        <f t="shared" si="471"/>
        <v>-0.31359290022983322</v>
      </c>
      <c r="AD281" s="255">
        <f t="shared" si="471"/>
        <v>-0.31359290022983255</v>
      </c>
      <c r="AE281" s="255">
        <f t="shared" si="471"/>
        <v>-0.31359290022983277</v>
      </c>
      <c r="AF281" s="255">
        <f t="shared" si="471"/>
        <v>-0.31359290022983299</v>
      </c>
      <c r="AG281" s="255">
        <f t="shared" si="471"/>
        <v>-0.31359290022983277</v>
      </c>
      <c r="AH281" s="255">
        <f t="shared" si="471"/>
        <v>-0.31359290022983277</v>
      </c>
      <c r="AI281" s="255">
        <f t="shared" si="471"/>
        <v>-0.31359290022983299</v>
      </c>
      <c r="AJ281" s="255">
        <f t="shared" si="471"/>
        <v>-0.31359290022983277</v>
      </c>
      <c r="AK281" s="255">
        <f t="shared" si="471"/>
        <v>-0.31359290022983344</v>
      </c>
      <c r="AL281" s="255">
        <f t="shared" si="471"/>
        <v>-0.31359290022983299</v>
      </c>
      <c r="AM281" s="255">
        <f t="shared" si="471"/>
        <v>-0.31359290022983299</v>
      </c>
      <c r="AN281" s="255">
        <f t="shared" si="471"/>
        <v>-0.31359290022983299</v>
      </c>
      <c r="AO281" s="255">
        <f t="shared" si="471"/>
        <v>-0.31359290022983299</v>
      </c>
      <c r="AP281" s="255">
        <f t="shared" si="471"/>
        <v>-0.31359290022983277</v>
      </c>
      <c r="AQ281" s="255">
        <f t="shared" ref="AQ281:BW281" si="472" xml:space="preserve"> IF( AQ237 = 0, 0, 1- AQ279 / AQ237 )</f>
        <v>-0.31359290022983277</v>
      </c>
      <c r="AR281" s="255">
        <f t="shared" si="472"/>
        <v>-0.31359290022983299</v>
      </c>
      <c r="AS281" s="255">
        <f t="shared" si="472"/>
        <v>-0.31359290022983322</v>
      </c>
      <c r="AT281" s="255">
        <f t="shared" si="472"/>
        <v>-0.31359290022983299</v>
      </c>
      <c r="AU281" s="255">
        <f t="shared" si="472"/>
        <v>-0.31359290022983299</v>
      </c>
      <c r="AV281" s="255">
        <f t="shared" si="472"/>
        <v>-0.31359290022983299</v>
      </c>
      <c r="AW281" s="255">
        <f t="shared" si="472"/>
        <v>-0.31359290022983277</v>
      </c>
      <c r="AX281" s="255">
        <f t="shared" si="472"/>
        <v>-0.31359290022983299</v>
      </c>
      <c r="AY281" s="255">
        <f t="shared" si="472"/>
        <v>-0.31359290022983299</v>
      </c>
      <c r="AZ281" s="255">
        <f t="shared" si="472"/>
        <v>-0.31359290022983277</v>
      </c>
      <c r="BA281" s="255">
        <f t="shared" si="472"/>
        <v>-0.31359290022983322</v>
      </c>
      <c r="BB281" s="255">
        <f t="shared" si="472"/>
        <v>-0.31359290022983299</v>
      </c>
      <c r="BC281" s="255">
        <f t="shared" si="472"/>
        <v>-0.31359290022983277</v>
      </c>
      <c r="BD281" s="255">
        <f t="shared" si="472"/>
        <v>-0.31359290022983277</v>
      </c>
      <c r="BE281" s="255">
        <f t="shared" si="472"/>
        <v>-0.31359290022983277</v>
      </c>
      <c r="BF281" s="255">
        <f t="shared" si="472"/>
        <v>-0.31359290022983299</v>
      </c>
      <c r="BG281" s="255">
        <f t="shared" si="472"/>
        <v>-0.31359290022983277</v>
      </c>
      <c r="BH281" s="255">
        <f t="shared" si="472"/>
        <v>-0.31359290022983277</v>
      </c>
      <c r="BI281" s="255">
        <f t="shared" si="472"/>
        <v>-0.31359290022983299</v>
      </c>
      <c r="BJ281" s="255">
        <f t="shared" si="472"/>
        <v>-0.31359290022983277</v>
      </c>
      <c r="BK281" s="255">
        <f t="shared" si="472"/>
        <v>-0.31359290022983322</v>
      </c>
      <c r="BL281" s="255">
        <f t="shared" si="472"/>
        <v>-0.31359290022983299</v>
      </c>
      <c r="BM281" s="255">
        <f t="shared" si="472"/>
        <v>-0.31359290022983277</v>
      </c>
      <c r="BN281" s="255">
        <f t="shared" si="472"/>
        <v>-0.31359290022983322</v>
      </c>
      <c r="BO281" s="255">
        <f t="shared" si="472"/>
        <v>-0.31359290022983299</v>
      </c>
      <c r="BP281" s="255">
        <f t="shared" si="472"/>
        <v>-0.31359290022983299</v>
      </c>
      <c r="BQ281" s="255">
        <f t="shared" si="472"/>
        <v>-0.31359290022983322</v>
      </c>
      <c r="BR281" s="255">
        <f t="shared" si="472"/>
        <v>-0.31359290022983344</v>
      </c>
      <c r="BS281" s="255">
        <f t="shared" si="472"/>
        <v>-0.31359290022983299</v>
      </c>
      <c r="BT281" s="255">
        <f t="shared" si="472"/>
        <v>-0.31359290022983322</v>
      </c>
      <c r="BU281" s="255">
        <f t="shared" si="472"/>
        <v>-0.31359290022983255</v>
      </c>
      <c r="BV281" s="255">
        <f t="shared" si="472"/>
        <v>-0.31359290022983211</v>
      </c>
      <c r="BW281" s="255">
        <f t="shared" si="472"/>
        <v>-0.31359290022983277</v>
      </c>
      <c r="BX281" s="255">
        <f t="shared" ref="BX281:CO281" si="473" xml:space="preserve"> IF( BX237 = 0, 0, 1- BX279 / BX237 )</f>
        <v>-0.31359290022983255</v>
      </c>
      <c r="BY281" s="255">
        <f t="shared" si="473"/>
        <v>-0.31359290022983277</v>
      </c>
      <c r="BZ281" s="255">
        <f t="shared" si="473"/>
        <v>-0.31359290022983299</v>
      </c>
      <c r="CA281" s="255">
        <f t="shared" si="473"/>
        <v>-0.31359290022983211</v>
      </c>
      <c r="CB281" s="255">
        <f t="shared" si="473"/>
        <v>-0.31359290022983277</v>
      </c>
      <c r="CC281" s="255">
        <f t="shared" si="473"/>
        <v>-0.31359290022983277</v>
      </c>
      <c r="CD281" s="255">
        <f t="shared" si="473"/>
        <v>-0.31359290022983211</v>
      </c>
      <c r="CE281" s="255">
        <f t="shared" si="473"/>
        <v>-0.31359290022983255</v>
      </c>
      <c r="CF281" s="255">
        <f t="shared" si="473"/>
        <v>-0.31359290022983255</v>
      </c>
      <c r="CG281" s="255">
        <f t="shared" si="473"/>
        <v>-0.31359290022983211</v>
      </c>
      <c r="CH281" s="255">
        <f t="shared" si="473"/>
        <v>-0.31359290022983211</v>
      </c>
      <c r="CI281" s="255">
        <f t="shared" si="473"/>
        <v>-0.31359290022983188</v>
      </c>
      <c r="CJ281" s="255">
        <f t="shared" si="473"/>
        <v>-0.31359290022983211</v>
      </c>
      <c r="CK281" s="255">
        <f t="shared" si="473"/>
        <v>-0.31359290022983211</v>
      </c>
      <c r="CL281" s="255">
        <f t="shared" si="473"/>
        <v>-0.31359290022983211</v>
      </c>
      <c r="CM281" s="255">
        <f t="shared" si="473"/>
        <v>-0.31359290022983211</v>
      </c>
      <c r="CN281" s="255">
        <f t="shared" si="473"/>
        <v>-0.31359290022983233</v>
      </c>
      <c r="CO281" s="255">
        <f t="shared" si="473"/>
        <v>-0.31359290022983188</v>
      </c>
    </row>
    <row r="282" spans="1:93" s="82" customFormat="1" outlineLevel="1" x14ac:dyDescent="0.2">
      <c r="A282" s="102"/>
      <c r="B282" s="103"/>
      <c r="D282" s="44"/>
      <c r="H282" s="269"/>
      <c r="I282" s="90"/>
    </row>
    <row r="283" spans="1:93" ht="13.5" thickBot="1" x14ac:dyDescent="0.25">
      <c r="A283" s="58" t="s">
        <v>142</v>
      </c>
      <c r="B283" s="9"/>
      <c r="C283" s="8"/>
      <c r="D283" s="72"/>
      <c r="E283" s="11"/>
      <c r="F283" s="12"/>
      <c r="G283" s="12"/>
      <c r="H283" s="158"/>
      <c r="I283" s="12"/>
      <c r="J283" s="13"/>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row>
    <row r="284" spans="1:93" ht="3" customHeight="1" thickTop="1" x14ac:dyDescent="0.2">
      <c r="A284" s="14"/>
      <c r="B284" s="14"/>
      <c r="C284" s="7"/>
      <c r="D284" s="73"/>
      <c r="E284" s="16"/>
      <c r="F284" s="17"/>
      <c r="G284" s="16"/>
      <c r="H284" s="160"/>
      <c r="I284" s="76"/>
      <c r="J284" s="13"/>
      <c r="K284" s="16"/>
    </row>
  </sheetData>
  <conditionalFormatting sqref="K1:CO1">
    <cfRule type="cellIs" dxfId="235" priority="25" operator="equal">
      <formula>OverallError</formula>
    </cfRule>
  </conditionalFormatting>
  <conditionalFormatting sqref="H1">
    <cfRule type="cellIs" dxfId="234" priority="26" operator="equal">
      <formula>OverallError</formula>
    </cfRule>
  </conditionalFormatting>
  <conditionalFormatting sqref="H3 D3:F3">
    <cfRule type="cellIs" dxfId="233" priority="22" operator="lessThan">
      <formula>0</formula>
    </cfRule>
  </conditionalFormatting>
  <conditionalFormatting sqref="K3">
    <cfRule type="cellIs" dxfId="232" priority="21" operator="lessThan">
      <formula>0</formula>
    </cfRule>
  </conditionalFormatting>
  <conditionalFormatting sqref="H7 D7:F7">
    <cfRule type="cellIs" dxfId="231" priority="24" operator="lessThan">
      <formula>0</formula>
    </cfRule>
  </conditionalFormatting>
  <conditionalFormatting sqref="K7">
    <cfRule type="cellIs" dxfId="230" priority="23" operator="lessThan">
      <formula>0</formula>
    </cfRule>
  </conditionalFormatting>
  <conditionalFormatting sqref="I1">
    <cfRule type="cellIs" dxfId="229" priority="20" operator="equal">
      <formula>OverallError</formula>
    </cfRule>
  </conditionalFormatting>
  <conditionalFormatting sqref="I3">
    <cfRule type="cellIs" dxfId="228" priority="18" operator="lessThan">
      <formula>0</formula>
    </cfRule>
  </conditionalFormatting>
  <conditionalFormatting sqref="I7">
    <cfRule type="cellIs" dxfId="227" priority="19" operator="lessThan">
      <formula>0</formula>
    </cfRule>
  </conditionalFormatting>
  <conditionalFormatting sqref="H9 D9:F9">
    <cfRule type="cellIs" dxfId="226" priority="17" operator="lessThan">
      <formula>0</formula>
    </cfRule>
  </conditionalFormatting>
  <conditionalFormatting sqref="K9">
    <cfRule type="cellIs" dxfId="225" priority="16" operator="lessThan">
      <formula>0</formula>
    </cfRule>
  </conditionalFormatting>
  <conditionalFormatting sqref="I9">
    <cfRule type="cellIs" dxfId="224" priority="15" operator="lessThan">
      <formula>0</formula>
    </cfRule>
  </conditionalFormatting>
  <conditionalFormatting sqref="D213:F213 H211:H213">
    <cfRule type="cellIs" dxfId="223" priority="14" operator="lessThan">
      <formula>0</formula>
    </cfRule>
  </conditionalFormatting>
  <conditionalFormatting sqref="K213:CO213">
    <cfRule type="cellIs" dxfId="222" priority="13" operator="lessThan">
      <formula>0</formula>
    </cfRule>
  </conditionalFormatting>
  <conditionalFormatting sqref="H148 D148:F148">
    <cfRule type="cellIs" dxfId="221" priority="11" operator="lessThan">
      <formula>0</formula>
    </cfRule>
  </conditionalFormatting>
  <conditionalFormatting sqref="K148">
    <cfRule type="cellIs" dxfId="220" priority="10" operator="lessThan">
      <formula>0</formula>
    </cfRule>
  </conditionalFormatting>
  <conditionalFormatting sqref="I148">
    <cfRule type="cellIs" dxfId="219" priority="9" operator="lessThan">
      <formula>0</formula>
    </cfRule>
  </conditionalFormatting>
  <conditionalFormatting sqref="H284 D284:F284">
    <cfRule type="cellIs" dxfId="218" priority="8" operator="lessThan">
      <formula>0</formula>
    </cfRule>
  </conditionalFormatting>
  <conditionalFormatting sqref="K284">
    <cfRule type="cellIs" dxfId="217" priority="7" operator="lessThan">
      <formula>0</formula>
    </cfRule>
  </conditionalFormatting>
  <conditionalFormatting sqref="I284">
    <cfRule type="cellIs" dxfId="216" priority="6" operator="lessThan">
      <formula>0</formula>
    </cfRule>
  </conditionalFormatting>
  <pageMargins left="0.7" right="0.7" top="0.75" bottom="0.75" header="0.3" footer="0.3"/>
  <pageSetup paperSize="9" orientation="portrait" r:id="rId1"/>
  <headerFooter>
    <oddHeader>&amp;L&amp;"Calibri"&amp;10&amp;K000000ST Classification: OFFICIAL COMMERCIAL&amp;1#</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3"/>
    <outlinePr summaryBelow="0" summaryRight="0"/>
  </sheetPr>
  <dimension ref="A1:CO196"/>
  <sheetViews>
    <sheetView showGridLines="0" workbookViewId="0">
      <pane xSplit="10" ySplit="9" topLeftCell="K92" activePane="bottomRight" state="frozen"/>
      <selection activeCell="L63" sqref="L63"/>
      <selection pane="topRight" activeCell="L63" sqref="L63"/>
      <selection pane="bottomLeft" activeCell="L63" sqref="L63"/>
      <selection pane="bottomRight" activeCell="L63" sqref="L63"/>
    </sheetView>
  </sheetViews>
  <sheetFormatPr defaultColWidth="0" defaultRowHeight="12.75" outlineLevelRow="1" x14ac:dyDescent="0.2"/>
  <cols>
    <col min="1" max="1" width="1.6640625" style="56" customWidth="1"/>
    <col min="2" max="2" width="1.6640625" style="61" customWidth="1"/>
    <col min="3" max="3" width="1.6640625" customWidth="1"/>
    <col min="4" max="4" width="1.6640625" style="39" customWidth="1"/>
    <col min="5" max="5" width="54" bestFit="1" customWidth="1"/>
    <col min="6" max="6" width="1.83203125" customWidth="1"/>
    <col min="7" max="7" width="15.83203125" customWidth="1"/>
    <col min="8" max="8" width="10.1640625" style="78" bestFit="1" customWidth="1"/>
    <col min="9" max="9" width="9.83203125" style="78" bestFit="1" customWidth="1"/>
    <col min="10" max="10" width="1" customWidth="1"/>
    <col min="11" max="11" width="10.83203125" bestFit="1" customWidth="1"/>
    <col min="12" max="76" width="9.33203125" customWidth="1"/>
    <col min="77" max="93" width="11.83203125" bestFit="1" customWidth="1"/>
    <col min="94" max="16384" width="9.33203125" hidden="1"/>
  </cols>
  <sheetData>
    <row r="1" spans="1:93" ht="18" x14ac:dyDescent="0.25">
      <c r="A1" s="57" t="s">
        <v>166</v>
      </c>
      <c r="B1" s="2"/>
      <c r="C1" s="3"/>
      <c r="D1" s="71"/>
      <c r="E1" s="5"/>
      <c r="F1" s="5"/>
      <c r="G1" s="3"/>
      <c r="H1" s="6"/>
      <c r="I1" s="6"/>
      <c r="J1" s="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row>
    <row r="2" spans="1:93" ht="13.5" thickBot="1" x14ac:dyDescent="0.25">
      <c r="A2" s="58"/>
      <c r="B2" s="9"/>
      <c r="C2" s="8"/>
      <c r="D2" s="72"/>
      <c r="E2" s="11" t="s">
        <v>3</v>
      </c>
      <c r="F2" s="12"/>
      <c r="G2" s="12" t="s">
        <v>5</v>
      </c>
      <c r="H2" s="12" t="s">
        <v>1</v>
      </c>
      <c r="I2" s="12" t="s">
        <v>137</v>
      </c>
      <c r="J2" s="13"/>
      <c r="K2" s="21" t="str">
        <f xml:space="preserve"> InpS!K2</f>
        <v>2020-21</v>
      </c>
      <c r="L2" s="21" t="str">
        <f xml:space="preserve"> InpS!L2</f>
        <v>2021-22</v>
      </c>
      <c r="M2" s="21" t="str">
        <f xml:space="preserve"> InpS!M2</f>
        <v>2022-23</v>
      </c>
      <c r="N2" s="21" t="str">
        <f xml:space="preserve"> InpS!N2</f>
        <v>2023-24</v>
      </c>
      <c r="O2" s="21" t="str">
        <f xml:space="preserve"> InpS!O2</f>
        <v>2024-25</v>
      </c>
      <c r="P2" s="21" t="str">
        <f xml:space="preserve"> InpS!P2</f>
        <v>2025-26</v>
      </c>
      <c r="Q2" s="21" t="str">
        <f xml:space="preserve"> InpS!Q2</f>
        <v>2026-27</v>
      </c>
      <c r="R2" s="21" t="str">
        <f xml:space="preserve"> InpS!R2</f>
        <v>2027-28</v>
      </c>
      <c r="S2" s="21" t="str">
        <f xml:space="preserve"> InpS!S2</f>
        <v>2028-29</v>
      </c>
      <c r="T2" s="21" t="str">
        <f xml:space="preserve"> InpS!T2</f>
        <v>2029-30</v>
      </c>
      <c r="U2" s="21" t="str">
        <f xml:space="preserve"> InpS!U2</f>
        <v>2030-31</v>
      </c>
      <c r="V2" s="21" t="str">
        <f xml:space="preserve"> InpS!V2</f>
        <v>2031-32</v>
      </c>
      <c r="W2" s="21" t="str">
        <f xml:space="preserve"> InpS!W2</f>
        <v>2032-33</v>
      </c>
      <c r="X2" s="21" t="str">
        <f xml:space="preserve"> InpS!X2</f>
        <v>2033-34</v>
      </c>
      <c r="Y2" s="21" t="str">
        <f xml:space="preserve"> InpS!Y2</f>
        <v>2034-35</v>
      </c>
      <c r="Z2" s="21" t="str">
        <f xml:space="preserve"> InpS!Z2</f>
        <v>2035-36</v>
      </c>
      <c r="AA2" s="21" t="str">
        <f xml:space="preserve"> InpS!AA2</f>
        <v>2036-37</v>
      </c>
      <c r="AB2" s="21" t="str">
        <f xml:space="preserve"> InpS!AB2</f>
        <v>2037-38</v>
      </c>
      <c r="AC2" s="21" t="str">
        <f xml:space="preserve"> InpS!AC2</f>
        <v>2038-39</v>
      </c>
      <c r="AD2" s="21" t="str">
        <f xml:space="preserve"> InpS!AD2</f>
        <v>2039-40</v>
      </c>
      <c r="AE2" s="21" t="str">
        <f xml:space="preserve"> InpS!AE2</f>
        <v>2040-41</v>
      </c>
      <c r="AF2" s="21" t="str">
        <f xml:space="preserve"> InpS!AF2</f>
        <v>2041-42</v>
      </c>
      <c r="AG2" s="21" t="str">
        <f xml:space="preserve"> InpS!AG2</f>
        <v>2042-43</v>
      </c>
      <c r="AH2" s="21" t="str">
        <f xml:space="preserve"> InpS!AH2</f>
        <v>2043-44</v>
      </c>
      <c r="AI2" s="21" t="str">
        <f xml:space="preserve"> InpS!AI2</f>
        <v>2044-45</v>
      </c>
      <c r="AJ2" s="21" t="str">
        <f xml:space="preserve"> InpS!AJ2</f>
        <v>2045-46</v>
      </c>
      <c r="AK2" s="21" t="str">
        <f xml:space="preserve"> InpS!AK2</f>
        <v>2046-47</v>
      </c>
      <c r="AL2" s="21" t="str">
        <f xml:space="preserve"> InpS!AL2</f>
        <v>2047-48</v>
      </c>
      <c r="AM2" s="21" t="str">
        <f xml:space="preserve"> InpS!AM2</f>
        <v>2048-49</v>
      </c>
      <c r="AN2" s="21" t="str">
        <f xml:space="preserve"> InpS!AN2</f>
        <v>2049-50</v>
      </c>
      <c r="AO2" s="21" t="str">
        <f xml:space="preserve"> InpS!AO2</f>
        <v>2050-51</v>
      </c>
      <c r="AP2" s="21" t="str">
        <f xml:space="preserve"> InpS!AP2</f>
        <v>2051-52</v>
      </c>
      <c r="AQ2" s="21" t="str">
        <f xml:space="preserve"> InpS!AQ2</f>
        <v>2052-53</v>
      </c>
      <c r="AR2" s="21" t="str">
        <f xml:space="preserve"> InpS!AR2</f>
        <v>2053-54</v>
      </c>
      <c r="AS2" s="21" t="str">
        <f xml:space="preserve"> InpS!AS2</f>
        <v>2054-55</v>
      </c>
      <c r="AT2" s="21" t="str">
        <f xml:space="preserve"> InpS!AT2</f>
        <v>2055-56</v>
      </c>
      <c r="AU2" s="21" t="str">
        <f xml:space="preserve"> InpS!AU2</f>
        <v>2056-57</v>
      </c>
      <c r="AV2" s="21" t="str">
        <f xml:space="preserve"> InpS!AV2</f>
        <v>2057-58</v>
      </c>
      <c r="AW2" s="21" t="str">
        <f xml:space="preserve"> InpS!AW2</f>
        <v>2058-59</v>
      </c>
      <c r="AX2" s="21" t="str">
        <f xml:space="preserve"> InpS!AX2</f>
        <v>2059-60</v>
      </c>
      <c r="AY2" s="21" t="str">
        <f xml:space="preserve"> InpS!AY2</f>
        <v>2060-61</v>
      </c>
      <c r="AZ2" s="21" t="str">
        <f xml:space="preserve"> InpS!AZ2</f>
        <v>2061-62</v>
      </c>
      <c r="BA2" s="21" t="str">
        <f xml:space="preserve"> InpS!BA2</f>
        <v>2062-63</v>
      </c>
      <c r="BB2" s="21" t="str">
        <f xml:space="preserve"> InpS!BB2</f>
        <v>2063-64</v>
      </c>
      <c r="BC2" s="21" t="str">
        <f xml:space="preserve"> InpS!BC2</f>
        <v>2064-65</v>
      </c>
      <c r="BD2" s="21" t="str">
        <f xml:space="preserve"> InpS!BD2</f>
        <v>2065-66</v>
      </c>
      <c r="BE2" s="21" t="str">
        <f xml:space="preserve"> InpS!BE2</f>
        <v>2066-67</v>
      </c>
      <c r="BF2" s="21" t="str">
        <f xml:space="preserve"> InpS!BF2</f>
        <v>2067-68</v>
      </c>
      <c r="BG2" s="21" t="str">
        <f xml:space="preserve"> InpS!BG2</f>
        <v>2068-69</v>
      </c>
      <c r="BH2" s="21" t="str">
        <f xml:space="preserve"> InpS!BH2</f>
        <v>2069-70</v>
      </c>
      <c r="BI2" s="21" t="str">
        <f xml:space="preserve"> InpS!BI2</f>
        <v>2070-71</v>
      </c>
      <c r="BJ2" s="21" t="str">
        <f xml:space="preserve"> InpS!BJ2</f>
        <v>2071-72</v>
      </c>
      <c r="BK2" s="21" t="str">
        <f xml:space="preserve"> InpS!BK2</f>
        <v>2072-73</v>
      </c>
      <c r="BL2" s="21" t="str">
        <f xml:space="preserve"> InpS!BL2</f>
        <v>2073-74</v>
      </c>
      <c r="BM2" s="21" t="str">
        <f xml:space="preserve"> InpS!BM2</f>
        <v>2074-75</v>
      </c>
      <c r="BN2" s="21" t="str">
        <f xml:space="preserve"> InpS!BN2</f>
        <v>2075-76</v>
      </c>
      <c r="BO2" s="21" t="str">
        <f xml:space="preserve"> InpS!BO2</f>
        <v>2076-77</v>
      </c>
      <c r="BP2" s="21" t="str">
        <f xml:space="preserve"> InpS!BP2</f>
        <v>2077-78</v>
      </c>
      <c r="BQ2" s="21" t="str">
        <f xml:space="preserve"> InpS!BQ2</f>
        <v>2078-79</v>
      </c>
      <c r="BR2" s="21" t="str">
        <f xml:space="preserve"> InpS!BR2</f>
        <v>2079-80</v>
      </c>
      <c r="BS2" s="21" t="str">
        <f xml:space="preserve"> InpS!BS2</f>
        <v>2080-81</v>
      </c>
      <c r="BT2" s="21" t="str">
        <f xml:space="preserve"> InpS!BT2</f>
        <v>2081-82</v>
      </c>
      <c r="BU2" s="21" t="str">
        <f xml:space="preserve"> InpS!BU2</f>
        <v>2082-83</v>
      </c>
      <c r="BV2" s="21" t="str">
        <f xml:space="preserve"> InpS!BV2</f>
        <v>2083-84</v>
      </c>
      <c r="BW2" s="21" t="str">
        <f xml:space="preserve"> InpS!BW2</f>
        <v>2084-85</v>
      </c>
      <c r="BX2" s="21" t="str">
        <f xml:space="preserve"> InpS!BX2</f>
        <v>2085-86</v>
      </c>
      <c r="BY2" s="21" t="str">
        <f xml:space="preserve"> InpS!BY2</f>
        <v>2086-87</v>
      </c>
      <c r="BZ2" s="21" t="str">
        <f xml:space="preserve"> InpS!BZ2</f>
        <v>2087-88</v>
      </c>
      <c r="CA2" s="21" t="str">
        <f xml:space="preserve"> InpS!CA2</f>
        <v>2088-89</v>
      </c>
      <c r="CB2" s="21" t="str">
        <f xml:space="preserve"> InpS!CB2</f>
        <v>2089-90</v>
      </c>
      <c r="CC2" s="21" t="str">
        <f xml:space="preserve"> InpS!CC2</f>
        <v>2090-91</v>
      </c>
      <c r="CD2" s="21" t="str">
        <f xml:space="preserve"> InpS!CD2</f>
        <v>2091-92</v>
      </c>
      <c r="CE2" s="21" t="str">
        <f xml:space="preserve"> InpS!CE2</f>
        <v>2092-93</v>
      </c>
      <c r="CF2" s="21" t="str">
        <f xml:space="preserve"> InpS!CF2</f>
        <v>2093-94</v>
      </c>
      <c r="CG2" s="21" t="str">
        <f xml:space="preserve"> InpS!CG2</f>
        <v>2094-95</v>
      </c>
      <c r="CH2" s="21" t="str">
        <f xml:space="preserve"> InpS!CH2</f>
        <v>2095-96</v>
      </c>
      <c r="CI2" s="21" t="str">
        <f xml:space="preserve"> InpS!CI2</f>
        <v>2096-97</v>
      </c>
      <c r="CJ2" s="21" t="str">
        <f xml:space="preserve"> InpS!CJ2</f>
        <v>2097-98</v>
      </c>
      <c r="CK2" s="21" t="str">
        <f xml:space="preserve"> InpS!CK2</f>
        <v>2098-99</v>
      </c>
      <c r="CL2" s="21" t="str">
        <f xml:space="preserve"> InpS!CL2</f>
        <v>2099-00</v>
      </c>
      <c r="CM2" s="21" t="str">
        <f xml:space="preserve"> InpS!CM2</f>
        <v>2100-01</v>
      </c>
      <c r="CN2" s="21" t="str">
        <f xml:space="preserve"> InpS!CN2</f>
        <v>2101-02</v>
      </c>
      <c r="CO2" s="21" t="str">
        <f xml:space="preserve"> InpS!CO2</f>
        <v>2102-03</v>
      </c>
    </row>
    <row r="3" spans="1:93" ht="3" customHeight="1" thickTop="1" x14ac:dyDescent="0.2">
      <c r="A3" s="14"/>
      <c r="B3" s="14"/>
      <c r="C3" s="7"/>
      <c r="D3" s="73"/>
      <c r="E3" s="16"/>
      <c r="F3" s="17"/>
      <c r="G3" s="16"/>
      <c r="H3" s="76"/>
      <c r="I3" s="214"/>
      <c r="J3" s="13"/>
      <c r="K3" s="16"/>
    </row>
    <row r="4" spans="1:93" x14ac:dyDescent="0.2">
      <c r="E4" s="18" t="str">
        <f xml:space="preserve"> InpS!E4</f>
        <v>Year end</v>
      </c>
      <c r="G4" s="24">
        <f xml:space="preserve"> InpS!G4</f>
        <v>2021</v>
      </c>
      <c r="H4" s="77"/>
      <c r="I4" s="215"/>
      <c r="J4" s="25"/>
      <c r="K4" s="24">
        <f xml:space="preserve"> InpS!K4</f>
        <v>2021</v>
      </c>
      <c r="L4" s="24">
        <f xml:space="preserve"> InpS!L4</f>
        <v>2022</v>
      </c>
      <c r="M4" s="24">
        <f xml:space="preserve"> InpS!M4</f>
        <v>2023</v>
      </c>
      <c r="N4" s="24">
        <f xml:space="preserve"> InpS!N4</f>
        <v>2024</v>
      </c>
      <c r="O4" s="24">
        <f xml:space="preserve"> InpS!O4</f>
        <v>2025</v>
      </c>
      <c r="P4" s="24">
        <f xml:space="preserve"> InpS!P4</f>
        <v>2026</v>
      </c>
      <c r="Q4" s="24">
        <f xml:space="preserve"> InpS!Q4</f>
        <v>2027</v>
      </c>
      <c r="R4" s="24">
        <f xml:space="preserve"> InpS!R4</f>
        <v>2028</v>
      </c>
      <c r="S4" s="24">
        <f xml:space="preserve"> InpS!S4</f>
        <v>2029</v>
      </c>
      <c r="T4" s="24">
        <f xml:space="preserve"> InpS!T4</f>
        <v>2030</v>
      </c>
      <c r="U4" s="24">
        <f xml:space="preserve"> InpS!U4</f>
        <v>2031</v>
      </c>
      <c r="V4" s="24">
        <f xml:space="preserve"> InpS!V4</f>
        <v>2032</v>
      </c>
      <c r="W4" s="24">
        <f xml:space="preserve"> InpS!W4</f>
        <v>2033</v>
      </c>
      <c r="X4" s="24">
        <f xml:space="preserve"> InpS!X4</f>
        <v>2034</v>
      </c>
      <c r="Y4" s="24">
        <f xml:space="preserve"> InpS!Y4</f>
        <v>2035</v>
      </c>
      <c r="Z4" s="24">
        <f xml:space="preserve"> InpS!Z4</f>
        <v>2036</v>
      </c>
      <c r="AA4" s="24">
        <f xml:space="preserve"> InpS!AA4</f>
        <v>2037</v>
      </c>
      <c r="AB4" s="24">
        <f xml:space="preserve"> InpS!AB4</f>
        <v>2038</v>
      </c>
      <c r="AC4" s="24">
        <f xml:space="preserve"> InpS!AC4</f>
        <v>2039</v>
      </c>
      <c r="AD4" s="24">
        <f xml:space="preserve"> InpS!AD4</f>
        <v>2040</v>
      </c>
      <c r="AE4" s="24">
        <f xml:space="preserve"> InpS!AE4</f>
        <v>2041</v>
      </c>
      <c r="AF4" s="24">
        <f xml:space="preserve"> InpS!AF4</f>
        <v>2042</v>
      </c>
      <c r="AG4" s="24">
        <f xml:space="preserve"> InpS!AG4</f>
        <v>2043</v>
      </c>
      <c r="AH4" s="24">
        <f xml:space="preserve"> InpS!AH4</f>
        <v>2044</v>
      </c>
      <c r="AI4" s="24">
        <f xml:space="preserve"> InpS!AI4</f>
        <v>2045</v>
      </c>
      <c r="AJ4" s="24">
        <f xml:space="preserve"> InpS!AJ4</f>
        <v>2046</v>
      </c>
      <c r="AK4" s="24">
        <f xml:space="preserve"> InpS!AK4</f>
        <v>2047</v>
      </c>
      <c r="AL4" s="24">
        <f xml:space="preserve"> InpS!AL4</f>
        <v>2048</v>
      </c>
      <c r="AM4" s="24">
        <f xml:space="preserve"> InpS!AM4</f>
        <v>2049</v>
      </c>
      <c r="AN4" s="24">
        <f xml:space="preserve"> InpS!AN4</f>
        <v>2050</v>
      </c>
      <c r="AO4" s="24">
        <f xml:space="preserve"> InpS!AO4</f>
        <v>2051</v>
      </c>
      <c r="AP4" s="24">
        <f xml:space="preserve"> InpS!AP4</f>
        <v>2052</v>
      </c>
      <c r="AQ4" s="24">
        <f xml:space="preserve"> InpS!AQ4</f>
        <v>2053</v>
      </c>
      <c r="AR4" s="24">
        <f xml:space="preserve"> InpS!AR4</f>
        <v>2054</v>
      </c>
      <c r="AS4" s="24">
        <f xml:space="preserve"> InpS!AS4</f>
        <v>2055</v>
      </c>
      <c r="AT4" s="24">
        <f xml:space="preserve"> InpS!AT4</f>
        <v>2056</v>
      </c>
      <c r="AU4" s="24">
        <f xml:space="preserve"> InpS!AU4</f>
        <v>2057</v>
      </c>
      <c r="AV4" s="24">
        <f xml:space="preserve"> InpS!AV4</f>
        <v>2058</v>
      </c>
      <c r="AW4" s="24">
        <f xml:space="preserve"> InpS!AW4</f>
        <v>2059</v>
      </c>
      <c r="AX4" s="24">
        <f xml:space="preserve"> InpS!AX4</f>
        <v>2060</v>
      </c>
      <c r="AY4" s="24">
        <f xml:space="preserve"> InpS!AY4</f>
        <v>2061</v>
      </c>
      <c r="AZ4" s="24">
        <f xml:space="preserve"> InpS!AZ4</f>
        <v>2062</v>
      </c>
      <c r="BA4" s="24">
        <f xml:space="preserve"> InpS!BA4</f>
        <v>2063</v>
      </c>
      <c r="BB4" s="24">
        <f xml:space="preserve"> InpS!BB4</f>
        <v>2064</v>
      </c>
      <c r="BC4" s="24">
        <f xml:space="preserve"> InpS!BC4</f>
        <v>2065</v>
      </c>
      <c r="BD4" s="24">
        <f xml:space="preserve"> InpS!BD4</f>
        <v>2066</v>
      </c>
      <c r="BE4" s="24">
        <f xml:space="preserve"> InpS!BE4</f>
        <v>2067</v>
      </c>
      <c r="BF4" s="24">
        <f xml:space="preserve"> InpS!BF4</f>
        <v>2068</v>
      </c>
      <c r="BG4" s="24">
        <f xml:space="preserve"> InpS!BG4</f>
        <v>2069</v>
      </c>
      <c r="BH4" s="24">
        <f xml:space="preserve"> InpS!BH4</f>
        <v>2070</v>
      </c>
      <c r="BI4" s="24">
        <f xml:space="preserve"> InpS!BI4</f>
        <v>2071</v>
      </c>
      <c r="BJ4" s="24">
        <f xml:space="preserve"> InpS!BJ4</f>
        <v>2072</v>
      </c>
      <c r="BK4" s="24">
        <f xml:space="preserve"> InpS!BK4</f>
        <v>2073</v>
      </c>
      <c r="BL4" s="24">
        <f xml:space="preserve"> InpS!BL4</f>
        <v>2074</v>
      </c>
      <c r="BM4" s="24">
        <f xml:space="preserve"> InpS!BM4</f>
        <v>2075</v>
      </c>
      <c r="BN4" s="24">
        <f xml:space="preserve"> InpS!BN4</f>
        <v>2076</v>
      </c>
      <c r="BO4" s="24">
        <f xml:space="preserve"> InpS!BO4</f>
        <v>2077</v>
      </c>
      <c r="BP4" s="24">
        <f xml:space="preserve"> InpS!BP4</f>
        <v>2078</v>
      </c>
      <c r="BQ4" s="24">
        <f xml:space="preserve"> InpS!BQ4</f>
        <v>2079</v>
      </c>
      <c r="BR4" s="24">
        <f xml:space="preserve"> InpS!BR4</f>
        <v>2080</v>
      </c>
      <c r="BS4" s="24">
        <f xml:space="preserve"> InpS!BS4</f>
        <v>2081</v>
      </c>
      <c r="BT4" s="24">
        <f xml:space="preserve"> InpS!BT4</f>
        <v>2082</v>
      </c>
      <c r="BU4" s="24">
        <f xml:space="preserve"> InpS!BU4</f>
        <v>2083</v>
      </c>
      <c r="BV4" s="24">
        <f xml:space="preserve"> InpS!BV4</f>
        <v>2084</v>
      </c>
      <c r="BW4" s="24">
        <f xml:space="preserve"> InpS!BW4</f>
        <v>2085</v>
      </c>
      <c r="BX4" s="24">
        <f xml:space="preserve"> InpS!BX4</f>
        <v>2086</v>
      </c>
      <c r="BY4" s="24">
        <f xml:space="preserve"> InpS!BY4</f>
        <v>2087</v>
      </c>
      <c r="BZ4" s="24">
        <f xml:space="preserve"> InpS!BZ4</f>
        <v>2088</v>
      </c>
      <c r="CA4" s="24">
        <f xml:space="preserve"> InpS!CA4</f>
        <v>2089</v>
      </c>
      <c r="CB4" s="24">
        <f xml:space="preserve"> InpS!CB4</f>
        <v>2090</v>
      </c>
      <c r="CC4" s="24">
        <f xml:space="preserve"> InpS!CC4</f>
        <v>2091</v>
      </c>
      <c r="CD4" s="24">
        <f xml:space="preserve"> InpS!CD4</f>
        <v>2092</v>
      </c>
      <c r="CE4" s="24">
        <f xml:space="preserve"> InpS!CE4</f>
        <v>2093</v>
      </c>
      <c r="CF4" s="24">
        <f xml:space="preserve"> InpS!CF4</f>
        <v>2094</v>
      </c>
      <c r="CG4" s="24">
        <f xml:space="preserve"> InpS!CG4</f>
        <v>2095</v>
      </c>
      <c r="CH4" s="24">
        <f xml:space="preserve"> InpS!CH4</f>
        <v>2096</v>
      </c>
      <c r="CI4" s="24">
        <f xml:space="preserve"> InpS!CI4</f>
        <v>2097</v>
      </c>
      <c r="CJ4" s="24">
        <f xml:space="preserve"> InpS!CJ4</f>
        <v>2098</v>
      </c>
      <c r="CK4" s="24">
        <f xml:space="preserve"> InpS!CK4</f>
        <v>2099</v>
      </c>
      <c r="CL4" s="24">
        <f xml:space="preserve"> InpS!CL4</f>
        <v>2100</v>
      </c>
      <c r="CM4" s="24">
        <f xml:space="preserve"> InpS!CM4</f>
        <v>2101</v>
      </c>
      <c r="CN4" s="24">
        <f xml:space="preserve"> InpS!CN4</f>
        <v>2102</v>
      </c>
      <c r="CO4" s="24">
        <f xml:space="preserve"> InpS!CO4</f>
        <v>2103</v>
      </c>
    </row>
    <row r="5" spans="1:93" x14ac:dyDescent="0.2">
      <c r="E5" s="75" t="str">
        <f xml:space="preserve"> InpS!E$7</f>
        <v>CPIH (Financial Year Average)</v>
      </c>
      <c r="F5" s="75"/>
      <c r="G5" s="75">
        <f xml:space="preserve"> InpS!G$7</f>
        <v>0</v>
      </c>
      <c r="H5" s="136" t="str">
        <f xml:space="preserve"> InpS!H$7</f>
        <v>%</v>
      </c>
      <c r="I5" s="216">
        <f xml:space="preserve"> InpS!I$7</f>
        <v>0</v>
      </c>
      <c r="J5" s="75">
        <f xml:space="preserve"> InpS!J$7</f>
        <v>0</v>
      </c>
      <c r="K5" s="81">
        <f xml:space="preserve"> InpS!K$7</f>
        <v>1.6990291262135582E-2</v>
      </c>
      <c r="L5" s="60">
        <f xml:space="preserve"> InpS!L$7</f>
        <v>7.2805446984598454E-3</v>
      </c>
      <c r="M5" s="60">
        <f xml:space="preserve"> InpS!M$7</f>
        <v>1.6716466363675853E-2</v>
      </c>
      <c r="N5" s="60">
        <f xml:space="preserve"> InpS!N$7</f>
        <v>1.7386095040188287E-2</v>
      </c>
      <c r="O5" s="60">
        <f xml:space="preserve"> InpS!O$7</f>
        <v>1.7717736209476476E-2</v>
      </c>
      <c r="P5" s="60">
        <f xml:space="preserve"> InpS!P$7</f>
        <v>1.7650642384660298E-2</v>
      </c>
      <c r="Q5" s="60">
        <f xml:space="preserve"> InpS!Q$7</f>
        <v>1.8088649565555004E-2</v>
      </c>
      <c r="R5" s="60">
        <f xml:space="preserve"> InpS!R$7</f>
        <v>1.9081026661292855E-2</v>
      </c>
      <c r="S5" s="60">
        <f xml:space="preserve"> InpS!S$7</f>
        <v>1.9996805127965533E-2</v>
      </c>
      <c r="T5" s="60">
        <f xml:space="preserve"> InpS!T$7</f>
        <v>1.9996805127966422E-2</v>
      </c>
      <c r="U5" s="60">
        <f xml:space="preserve"> InpS!U$7</f>
        <v>1.9996805127965755E-2</v>
      </c>
      <c r="V5" s="60">
        <f xml:space="preserve"> InpS!V$7</f>
        <v>1.9996805127965755E-2</v>
      </c>
      <c r="W5" s="60">
        <f xml:space="preserve"> InpS!W$7</f>
        <v>1.9996805127965755E-2</v>
      </c>
      <c r="X5" s="60">
        <f xml:space="preserve"> InpS!X$7</f>
        <v>1.9996805127965755E-2</v>
      </c>
      <c r="Y5" s="60">
        <f xml:space="preserve"> InpS!Y$7</f>
        <v>1.9996805127965755E-2</v>
      </c>
      <c r="Z5" s="60">
        <f xml:space="preserve"> InpS!Z$7</f>
        <v>1.9996805127965755E-2</v>
      </c>
      <c r="AA5" s="60">
        <f xml:space="preserve"> InpS!AA$7</f>
        <v>1.9996805127965755E-2</v>
      </c>
      <c r="AB5" s="60">
        <f xml:space="preserve"> InpS!AB$7</f>
        <v>1.9996805127965755E-2</v>
      </c>
      <c r="AC5" s="60">
        <f xml:space="preserve"> InpS!AC$7</f>
        <v>1.9996805127965755E-2</v>
      </c>
      <c r="AD5" s="60">
        <f xml:space="preserve"> InpS!AD$7</f>
        <v>1.9996805127965755E-2</v>
      </c>
      <c r="AE5" s="60">
        <f xml:space="preserve"> InpS!AE$7</f>
        <v>1.9996805127965755E-2</v>
      </c>
      <c r="AF5" s="60">
        <f xml:space="preserve"> InpS!AF$7</f>
        <v>1.9996805127965755E-2</v>
      </c>
      <c r="AG5" s="60">
        <f xml:space="preserve"> InpS!AG$7</f>
        <v>1.9996805127965755E-2</v>
      </c>
      <c r="AH5" s="60">
        <f xml:space="preserve"> InpS!AH$7</f>
        <v>1.9996805127965755E-2</v>
      </c>
      <c r="AI5" s="60">
        <f xml:space="preserve"> InpS!AI$7</f>
        <v>1.9996805127965755E-2</v>
      </c>
      <c r="AJ5" s="60">
        <f xml:space="preserve"> InpS!AJ$7</f>
        <v>1.9996805127965755E-2</v>
      </c>
      <c r="AK5" s="60">
        <f xml:space="preserve"> InpS!AK$7</f>
        <v>1.9996805127965755E-2</v>
      </c>
      <c r="AL5" s="60">
        <f xml:space="preserve"> InpS!AL$7</f>
        <v>1.9996805127965755E-2</v>
      </c>
      <c r="AM5" s="60">
        <f xml:space="preserve"> InpS!AM$7</f>
        <v>1.9996805127965755E-2</v>
      </c>
      <c r="AN5" s="60">
        <f xml:space="preserve"> InpS!AN$7</f>
        <v>1.9996805127965755E-2</v>
      </c>
      <c r="AO5" s="60">
        <f xml:space="preserve"> InpS!AO$7</f>
        <v>1.9996805127965755E-2</v>
      </c>
      <c r="AP5" s="60">
        <f xml:space="preserve"> InpS!AP$7</f>
        <v>1.9996805127965755E-2</v>
      </c>
      <c r="AQ5" s="60">
        <f xml:space="preserve"> InpS!AQ$7</f>
        <v>1.9996805127965755E-2</v>
      </c>
      <c r="AR5" s="60">
        <f xml:space="preserve"> InpS!AR$7</f>
        <v>1.9996805127965755E-2</v>
      </c>
      <c r="AS5" s="60">
        <f xml:space="preserve"> InpS!AS$7</f>
        <v>1.9996805127965755E-2</v>
      </c>
      <c r="AT5" s="60">
        <f xml:space="preserve"> InpS!AT$7</f>
        <v>1.9996805127965755E-2</v>
      </c>
      <c r="AU5" s="60">
        <f xml:space="preserve"> InpS!AU$7</f>
        <v>1.9996805127965755E-2</v>
      </c>
      <c r="AV5" s="60">
        <f xml:space="preserve"> InpS!AV$7</f>
        <v>1.9996805127965755E-2</v>
      </c>
      <c r="AW5" s="60">
        <f xml:space="preserve"> InpS!AW$7</f>
        <v>1.9996805127965755E-2</v>
      </c>
      <c r="AX5" s="60">
        <f xml:space="preserve"> InpS!AX$7</f>
        <v>1.9996805127965755E-2</v>
      </c>
      <c r="AY5" s="60">
        <f xml:space="preserve"> InpS!AY$7</f>
        <v>1.9996805127965755E-2</v>
      </c>
      <c r="AZ5" s="60">
        <f xml:space="preserve"> InpS!AZ$7</f>
        <v>1.9996805127965755E-2</v>
      </c>
      <c r="BA5" s="60">
        <f xml:space="preserve"> InpS!BA$7</f>
        <v>1.9996805127965755E-2</v>
      </c>
      <c r="BB5" s="60">
        <f xml:space="preserve"> InpS!BB$7</f>
        <v>1.9996805127965755E-2</v>
      </c>
      <c r="BC5" s="60">
        <f xml:space="preserve"> InpS!BC$7</f>
        <v>1.9996805127965755E-2</v>
      </c>
      <c r="BD5" s="60">
        <f xml:space="preserve"> InpS!BD$7</f>
        <v>1.9996805127965755E-2</v>
      </c>
      <c r="BE5" s="60">
        <f xml:space="preserve"> InpS!BE$7</f>
        <v>1.9996805127965755E-2</v>
      </c>
      <c r="BF5" s="60">
        <f xml:space="preserve"> InpS!BF$7</f>
        <v>1.9996805127965755E-2</v>
      </c>
      <c r="BG5" s="60">
        <f xml:space="preserve"> InpS!BG$7</f>
        <v>1.9996805127965755E-2</v>
      </c>
      <c r="BH5" s="60">
        <f xml:space="preserve"> InpS!BH$7</f>
        <v>1.9996805127965755E-2</v>
      </c>
      <c r="BI5" s="60">
        <f xml:space="preserve"> InpS!BI$7</f>
        <v>1.9996805127965755E-2</v>
      </c>
      <c r="BJ5" s="60">
        <f xml:space="preserve"> InpS!BJ$7</f>
        <v>1.9996805127965755E-2</v>
      </c>
      <c r="BK5" s="60">
        <f xml:space="preserve"> InpS!BK$7</f>
        <v>1.9996805127965755E-2</v>
      </c>
      <c r="BL5" s="60">
        <f xml:space="preserve"> InpS!BL$7</f>
        <v>1.9996805127965755E-2</v>
      </c>
      <c r="BM5" s="60">
        <f xml:space="preserve"> InpS!BM$7</f>
        <v>1.9996805127965755E-2</v>
      </c>
      <c r="BN5" s="60">
        <f xml:space="preserve"> InpS!BN$7</f>
        <v>1.9996805127965755E-2</v>
      </c>
      <c r="BO5" s="60">
        <f xml:space="preserve"> InpS!BO$7</f>
        <v>1.9996805127965755E-2</v>
      </c>
      <c r="BP5" s="60">
        <f xml:space="preserve"> InpS!BP$7</f>
        <v>1.9996805127965755E-2</v>
      </c>
      <c r="BQ5" s="60">
        <f xml:space="preserve"> InpS!BQ$7</f>
        <v>1.9996805127965755E-2</v>
      </c>
      <c r="BR5" s="60">
        <f xml:space="preserve"> InpS!BR$7</f>
        <v>1.9996805127965755E-2</v>
      </c>
      <c r="BS5" s="60">
        <f xml:space="preserve"> InpS!BS$7</f>
        <v>1.9996805127965755E-2</v>
      </c>
      <c r="BT5" s="60">
        <f xml:space="preserve"> InpS!BT$7</f>
        <v>1.9996805127965755E-2</v>
      </c>
      <c r="BU5" s="60">
        <f xml:space="preserve"> InpS!BU$7</f>
        <v>1.9996805127965755E-2</v>
      </c>
      <c r="BV5" s="60">
        <f xml:space="preserve"> InpS!BV$7</f>
        <v>1.9996805127965755E-2</v>
      </c>
      <c r="BW5" s="60">
        <f xml:space="preserve"> InpS!BW$7</f>
        <v>1.9996805127965755E-2</v>
      </c>
      <c r="BX5" s="60">
        <f xml:space="preserve"> InpS!BX$7</f>
        <v>1.9996805127965755E-2</v>
      </c>
      <c r="BY5" s="60">
        <f xml:space="preserve"> InpS!BY$7</f>
        <v>1.9996805127965755E-2</v>
      </c>
      <c r="BZ5" s="60">
        <f xml:space="preserve"> InpS!BZ$7</f>
        <v>1.9996805127965755E-2</v>
      </c>
      <c r="CA5" s="60">
        <f xml:space="preserve"> InpS!CA$7</f>
        <v>1.9996805127965755E-2</v>
      </c>
      <c r="CB5" s="60">
        <f xml:space="preserve"> InpS!CB$7</f>
        <v>1.9996805127965755E-2</v>
      </c>
      <c r="CC5" s="60">
        <f xml:space="preserve"> InpS!CC$7</f>
        <v>1.9996805127965755E-2</v>
      </c>
      <c r="CD5" s="60">
        <f xml:space="preserve"> InpS!CD$7</f>
        <v>1.9996805127965755E-2</v>
      </c>
      <c r="CE5" s="60">
        <f xml:space="preserve"> InpS!CE$7</f>
        <v>1.9996805127965755E-2</v>
      </c>
      <c r="CF5" s="60">
        <f xml:space="preserve"> InpS!CF$7</f>
        <v>1.9996805127965755E-2</v>
      </c>
      <c r="CG5" s="60">
        <f xml:space="preserve"> InpS!CG$7</f>
        <v>1.9996805127965755E-2</v>
      </c>
      <c r="CH5" s="60">
        <f xml:space="preserve"> InpS!CH$7</f>
        <v>1.9996805127965755E-2</v>
      </c>
      <c r="CI5" s="60">
        <f xml:space="preserve"> InpS!CI$7</f>
        <v>1.9996805127965755E-2</v>
      </c>
      <c r="CJ5" s="60">
        <f xml:space="preserve"> InpS!CJ$7</f>
        <v>1.9996805127965755E-2</v>
      </c>
      <c r="CK5" s="60">
        <f xml:space="preserve"> InpS!CK$7</f>
        <v>1.9996805127965755E-2</v>
      </c>
      <c r="CL5" s="60">
        <f xml:space="preserve"> InpS!CL$7</f>
        <v>1.9996805127965755E-2</v>
      </c>
      <c r="CM5" s="60">
        <f xml:space="preserve"> InpS!CM$7</f>
        <v>1.9996805127965755E-2</v>
      </c>
      <c r="CN5" s="60">
        <f xml:space="preserve"> InpS!CN$7</f>
        <v>1.9996805127965755E-2</v>
      </c>
      <c r="CO5" s="60">
        <f xml:space="preserve"> InpS!CO$7</f>
        <v>1.9996805127965755E-2</v>
      </c>
    </row>
    <row r="6" spans="1:93" x14ac:dyDescent="0.2">
      <c r="E6" t="s">
        <v>297</v>
      </c>
      <c r="H6" s="78" t="s">
        <v>9</v>
      </c>
      <c r="I6" s="217"/>
      <c r="K6" s="371">
        <f t="shared" ref="K6:AP6" si="0">IF( J6 = "", 1, J6 * ( 1 + K5 ) )</f>
        <v>1</v>
      </c>
      <c r="L6" s="371">
        <f t="shared" si="0"/>
        <v>1.0072805446984598</v>
      </c>
      <c r="M6" s="371">
        <f t="shared" si="0"/>
        <v>1.0241187160426968</v>
      </c>
      <c r="N6" s="371">
        <f t="shared" si="0"/>
        <v>1.0419241413722506</v>
      </c>
      <c r="O6" s="371">
        <f t="shared" si="0"/>
        <v>1.0603846784593696</v>
      </c>
      <c r="P6" s="371">
        <f t="shared" si="0"/>
        <v>1.079101149209029</v>
      </c>
      <c r="Q6" s="371">
        <f t="shared" si="0"/>
        <v>1.0986206317428588</v>
      </c>
      <c r="R6" s="371">
        <f t="shared" si="0"/>
        <v>1.1195834413077907</v>
      </c>
      <c r="S6" s="371">
        <f t="shared" si="0"/>
        <v>1.1419715332081197</v>
      </c>
      <c r="T6" s="371">
        <f t="shared" si="0"/>
        <v>1.1648073154193674</v>
      </c>
      <c r="U6" s="371">
        <f t="shared" si="0"/>
        <v>1.1880997403174374</v>
      </c>
      <c r="V6" s="371">
        <f t="shared" si="0"/>
        <v>1.2118579392971518</v>
      </c>
      <c r="W6" s="371">
        <f t="shared" si="0"/>
        <v>1.2360912263520552</v>
      </c>
      <c r="X6" s="371">
        <f t="shared" si="0"/>
        <v>1.2608091017258054</v>
      </c>
      <c r="Y6" s="371">
        <f t="shared" si="0"/>
        <v>1.286021255636582</v>
      </c>
      <c r="Z6" s="371">
        <f t="shared" si="0"/>
        <v>1.3117375720759685</v>
      </c>
      <c r="AA6" s="371">
        <f t="shared" si="0"/>
        <v>1.3379681326838027</v>
      </c>
      <c r="AB6" s="371">
        <f t="shared" si="0"/>
        <v>1.3647232207005089</v>
      </c>
      <c r="AC6" s="371">
        <f t="shared" si="0"/>
        <v>1.3920133249984668</v>
      </c>
      <c r="AD6" s="371">
        <f t="shared" si="0"/>
        <v>1.4198491441939927</v>
      </c>
      <c r="AE6" s="371">
        <f t="shared" si="0"/>
        <v>1.4482415908415489</v>
      </c>
      <c r="AF6" s="371">
        <f t="shared" si="0"/>
        <v>1.4772017957118224</v>
      </c>
      <c r="AG6" s="371">
        <f t="shared" si="0"/>
        <v>1.5067411121553529</v>
      </c>
      <c r="AH6" s="371">
        <f t="shared" si="0"/>
        <v>1.5368711205534178</v>
      </c>
      <c r="AI6" s="371">
        <f t="shared" si="0"/>
        <v>1.5676036328579228</v>
      </c>
      <c r="AJ6" s="371">
        <f t="shared" si="0"/>
        <v>1.5989506972220739</v>
      </c>
      <c r="AK6" s="371">
        <f t="shared" si="0"/>
        <v>1.6309246027236488</v>
      </c>
      <c r="AL6" s="371">
        <f t="shared" si="0"/>
        <v>1.6635378841827186</v>
      </c>
      <c r="AM6" s="371">
        <f t="shared" si="0"/>
        <v>1.696803327075709</v>
      </c>
      <c r="AN6" s="371">
        <f t="shared" si="0"/>
        <v>1.730733972547726</v>
      </c>
      <c r="AO6" s="371">
        <f t="shared" si="0"/>
        <v>1.7653431225251128</v>
      </c>
      <c r="AP6" s="371">
        <f t="shared" si="0"/>
        <v>1.8006443449302421</v>
      </c>
      <c r="AQ6" s="371">
        <f t="shared" ref="AQ6:BV6" si="1">IF( AP6 = "", 1, AP6 * ( 1 + AQ5 ) )</f>
        <v>1.8366514790005857</v>
      </c>
      <c r="AR6" s="371">
        <f t="shared" si="1"/>
        <v>1.8733786407141504</v>
      </c>
      <c r="AS6" s="371">
        <f t="shared" si="1"/>
        <v>1.9108402283234047</v>
      </c>
      <c r="AT6" s="371">
        <f t="shared" si="1"/>
        <v>1.9490509279998653</v>
      </c>
      <c r="AU6" s="371">
        <f t="shared" si="1"/>
        <v>1.9880257195915594</v>
      </c>
      <c r="AV6" s="371">
        <f t="shared" si="1"/>
        <v>2.0277798824956155</v>
      </c>
      <c r="AW6" s="371">
        <f t="shared" si="1"/>
        <v>2.0683290016482898</v>
      </c>
      <c r="AX6" s="371">
        <f t="shared" si="1"/>
        <v>2.1096889736347708</v>
      </c>
      <c r="AY6" s="371">
        <f t="shared" si="1"/>
        <v>2.1518760129211634</v>
      </c>
      <c r="AZ6" s="371">
        <f t="shared" si="1"/>
        <v>2.1949066582110919</v>
      </c>
      <c r="BA6" s="371">
        <f t="shared" si="1"/>
        <v>2.2387977789294138</v>
      </c>
      <c r="BB6" s="371">
        <f t="shared" si="1"/>
        <v>2.2835665818355877</v>
      </c>
      <c r="BC6" s="371">
        <f t="shared" si="1"/>
        <v>2.329230617769289</v>
      </c>
      <c r="BD6" s="371">
        <f t="shared" si="1"/>
        <v>2.3758077885309126</v>
      </c>
      <c r="BE6" s="371">
        <f t="shared" si="1"/>
        <v>2.4233163538996685</v>
      </c>
      <c r="BF6" s="371">
        <f t="shared" si="1"/>
        <v>2.4717749387920125</v>
      </c>
      <c r="BG6" s="371">
        <f t="shared" si="1"/>
        <v>2.5212025405632259</v>
      </c>
      <c r="BH6" s="371">
        <f t="shared" si="1"/>
        <v>2.5716185364550008</v>
      </c>
      <c r="BI6" s="371">
        <f t="shared" si="1"/>
        <v>2.623042691191956</v>
      </c>
      <c r="BJ6" s="371">
        <f t="shared" si="1"/>
        <v>2.6754951647300564</v>
      </c>
      <c r="BK6" s="371">
        <f t="shared" si="1"/>
        <v>2.7289965201599782</v>
      </c>
      <c r="BL6" s="371">
        <f t="shared" si="1"/>
        <v>2.7835677317685139</v>
      </c>
      <c r="BM6" s="371">
        <f t="shared" si="1"/>
        <v>2.8392301932611828</v>
      </c>
      <c r="BN6" s="371">
        <f t="shared" si="1"/>
        <v>2.8960057261492631</v>
      </c>
      <c r="BO6" s="371">
        <f t="shared" si="1"/>
        <v>2.9539165883045428</v>
      </c>
      <c r="BP6" s="371">
        <f t="shared" si="1"/>
        <v>3.0129854826851341</v>
      </c>
      <c r="BQ6" s="371">
        <f t="shared" si="1"/>
        <v>3.0732355662357786</v>
      </c>
      <c r="BR6" s="371">
        <f t="shared" si="1"/>
        <v>3.1346904589661291</v>
      </c>
      <c r="BS6" s="371">
        <f t="shared" si="1"/>
        <v>3.1973742532105685</v>
      </c>
      <c r="BT6" s="371">
        <f t="shared" si="1"/>
        <v>3.2613115230731951</v>
      </c>
      <c r="BU6" s="371">
        <f t="shared" si="1"/>
        <v>3.3265273340616788</v>
      </c>
      <c r="BV6" s="371">
        <f t="shared" si="1"/>
        <v>3.3930472529137616</v>
      </c>
      <c r="BW6" s="371">
        <f t="shared" ref="BW6:CO6" si="2">IF( BV6 = "", 1, BV6 * ( 1 + BW5 ) )</f>
        <v>3.4608973576202575</v>
      </c>
      <c r="BX6" s="371">
        <f t="shared" si="2"/>
        <v>3.5301042476484814</v>
      </c>
      <c r="BY6" s="371">
        <f t="shared" si="2"/>
        <v>3.6006950543701124</v>
      </c>
      <c r="BZ6" s="371">
        <f t="shared" si="2"/>
        <v>3.6726974516975814</v>
      </c>
      <c r="CA6" s="371">
        <f t="shared" si="2"/>
        <v>3.7461396669331544</v>
      </c>
      <c r="CB6" s="371">
        <f t="shared" si="2"/>
        <v>3.821050491834959</v>
      </c>
      <c r="CC6" s="371">
        <f t="shared" si="2"/>
        <v>3.8974592939043005</v>
      </c>
      <c r="CD6" s="371">
        <f t="shared" si="2"/>
        <v>3.9753960278986837</v>
      </c>
      <c r="CE6" s="371">
        <f t="shared" si="2"/>
        <v>4.0548912475750631</v>
      </c>
      <c r="CF6" s="371">
        <f t="shared" si="2"/>
        <v>4.1359761176679157</v>
      </c>
      <c r="CG6" s="371">
        <f t="shared" si="2"/>
        <v>4.2186824261068416</v>
      </c>
      <c r="CH6" s="371">
        <f t="shared" si="2"/>
        <v>4.3030425964784742</v>
      </c>
      <c r="CI6" s="371">
        <f t="shared" si="2"/>
        <v>4.38908970073759</v>
      </c>
      <c r="CJ6" s="371">
        <f t="shared" si="2"/>
        <v>4.4768574721724015</v>
      </c>
      <c r="CK6" s="371">
        <f t="shared" si="2"/>
        <v>4.5663803186291103</v>
      </c>
      <c r="CL6" s="371">
        <f t="shared" si="2"/>
        <v>4.6576933360009152</v>
      </c>
      <c r="CM6" s="371">
        <f t="shared" si="2"/>
        <v>4.7508323219867501</v>
      </c>
      <c r="CN6" s="371">
        <f t="shared" si="2"/>
        <v>4.8458337901251598</v>
      </c>
      <c r="CO6" s="371">
        <f t="shared" si="2"/>
        <v>4.942734984108804</v>
      </c>
    </row>
    <row r="7" spans="1:93" s="139" customFormat="1" x14ac:dyDescent="0.2">
      <c r="B7" s="140"/>
      <c r="D7" s="141"/>
      <c r="E7" s="75" t="str">
        <f xml:space="preserve"> InpS!E15</f>
        <v>Cost efficiency assumptions</v>
      </c>
      <c r="F7" s="75">
        <f xml:space="preserve"> InpS!F15</f>
        <v>0</v>
      </c>
      <c r="G7" s="75">
        <f xml:space="preserve"> InpS!G15</f>
        <v>0</v>
      </c>
      <c r="H7" s="136" t="str">
        <f xml:space="preserve"> InpS!H15</f>
        <v>%</v>
      </c>
      <c r="I7" s="216">
        <f xml:space="preserve"> InpS!I15</f>
        <v>0</v>
      </c>
      <c r="J7" s="75">
        <f xml:space="preserve"> InpS!J15</f>
        <v>0</v>
      </c>
      <c r="K7" s="60">
        <f xml:space="preserve"> InpS!K15</f>
        <v>1E-3</v>
      </c>
      <c r="L7" s="60">
        <f xml:space="preserve"> InpS!L15</f>
        <v>1E-3</v>
      </c>
      <c r="M7" s="60">
        <f xml:space="preserve"> InpS!M15</f>
        <v>1E-3</v>
      </c>
      <c r="N7" s="60">
        <f xml:space="preserve"> InpS!N15</f>
        <v>1E-3</v>
      </c>
      <c r="O7" s="60">
        <f xml:space="preserve"> InpS!O15</f>
        <v>1E-3</v>
      </c>
      <c r="P7" s="60">
        <f xml:space="preserve"> InpS!P15</f>
        <v>1E-3</v>
      </c>
      <c r="Q7" s="60">
        <f xml:space="preserve"> InpS!Q15</f>
        <v>1E-3</v>
      </c>
      <c r="R7" s="60">
        <f xml:space="preserve"> InpS!R15</f>
        <v>1E-3</v>
      </c>
      <c r="S7" s="60">
        <f xml:space="preserve"> InpS!S15</f>
        <v>1E-3</v>
      </c>
      <c r="T7" s="60">
        <f xml:space="preserve"> InpS!T15</f>
        <v>1E-3</v>
      </c>
      <c r="U7" s="60">
        <f xml:space="preserve"> InpS!U15</f>
        <v>1E-3</v>
      </c>
      <c r="V7" s="60">
        <f xml:space="preserve"> InpS!V15</f>
        <v>1E-3</v>
      </c>
      <c r="W7" s="60">
        <f xml:space="preserve"> InpS!W15</f>
        <v>1E-3</v>
      </c>
      <c r="X7" s="60">
        <f xml:space="preserve"> InpS!X15</f>
        <v>1E-3</v>
      </c>
      <c r="Y7" s="60">
        <f xml:space="preserve"> InpS!Y15</f>
        <v>1E-3</v>
      </c>
      <c r="Z7" s="60">
        <f xml:space="preserve"> InpS!Z15</f>
        <v>1E-3</v>
      </c>
      <c r="AA7" s="60">
        <f xml:space="preserve"> InpS!AA15</f>
        <v>1E-3</v>
      </c>
      <c r="AB7" s="60">
        <f xml:space="preserve"> InpS!AB15</f>
        <v>1E-3</v>
      </c>
      <c r="AC7" s="60">
        <f xml:space="preserve"> InpS!AC15</f>
        <v>1E-3</v>
      </c>
      <c r="AD7" s="60">
        <f xml:space="preserve"> InpS!AD15</f>
        <v>1E-3</v>
      </c>
      <c r="AE7" s="60">
        <f xml:space="preserve"> InpS!AE15</f>
        <v>1E-3</v>
      </c>
      <c r="AF7" s="60">
        <f xml:space="preserve"> InpS!AF15</f>
        <v>1E-3</v>
      </c>
      <c r="AG7" s="60">
        <f xml:space="preserve"> InpS!AG15</f>
        <v>1E-3</v>
      </c>
      <c r="AH7" s="60">
        <f xml:space="preserve"> InpS!AH15</f>
        <v>1E-3</v>
      </c>
      <c r="AI7" s="60">
        <f xml:space="preserve"> InpS!AI15</f>
        <v>1E-3</v>
      </c>
      <c r="AJ7" s="60">
        <f xml:space="preserve"> InpS!AJ15</f>
        <v>1E-3</v>
      </c>
      <c r="AK7" s="60">
        <f xml:space="preserve"> InpS!AK15</f>
        <v>1E-3</v>
      </c>
      <c r="AL7" s="60">
        <f xml:space="preserve"> InpS!AL15</f>
        <v>1E-3</v>
      </c>
      <c r="AM7" s="60">
        <f xml:space="preserve"> InpS!AM15</f>
        <v>1E-3</v>
      </c>
      <c r="AN7" s="60">
        <f xml:space="preserve"> InpS!AN15</f>
        <v>1E-3</v>
      </c>
      <c r="AO7" s="60">
        <f xml:space="preserve"> InpS!AO15</f>
        <v>1E-3</v>
      </c>
      <c r="AP7" s="60">
        <f xml:space="preserve"> InpS!AP15</f>
        <v>1E-3</v>
      </c>
      <c r="AQ7" s="60">
        <f xml:space="preserve"> InpS!AQ15</f>
        <v>1E-3</v>
      </c>
      <c r="AR7" s="60">
        <f xml:space="preserve"> InpS!AR15</f>
        <v>1E-3</v>
      </c>
      <c r="AS7" s="60">
        <f xml:space="preserve"> InpS!AS15</f>
        <v>1E-3</v>
      </c>
      <c r="AT7" s="60">
        <f xml:space="preserve"> InpS!AT15</f>
        <v>1E-3</v>
      </c>
      <c r="AU7" s="60">
        <f xml:space="preserve"> InpS!AU15</f>
        <v>1E-3</v>
      </c>
      <c r="AV7" s="60">
        <f xml:space="preserve"> InpS!AV15</f>
        <v>1E-3</v>
      </c>
      <c r="AW7" s="60">
        <f xml:space="preserve"> InpS!AW15</f>
        <v>1E-3</v>
      </c>
      <c r="AX7" s="60">
        <f xml:space="preserve"> InpS!AX15</f>
        <v>1E-3</v>
      </c>
      <c r="AY7" s="60">
        <f xml:space="preserve"> InpS!AY15</f>
        <v>1E-3</v>
      </c>
      <c r="AZ7" s="60">
        <f xml:space="preserve"> InpS!AZ15</f>
        <v>1E-3</v>
      </c>
      <c r="BA7" s="60">
        <f xml:space="preserve"> InpS!BA15</f>
        <v>1E-3</v>
      </c>
      <c r="BB7" s="60">
        <f xml:space="preserve"> InpS!BB15</f>
        <v>1E-3</v>
      </c>
      <c r="BC7" s="60">
        <f xml:space="preserve"> InpS!BC15</f>
        <v>1E-3</v>
      </c>
      <c r="BD7" s="60">
        <f xml:space="preserve"> InpS!BD15</f>
        <v>1E-3</v>
      </c>
      <c r="BE7" s="60">
        <f xml:space="preserve"> InpS!BE15</f>
        <v>1E-3</v>
      </c>
      <c r="BF7" s="60">
        <f xml:space="preserve"> InpS!BF15</f>
        <v>1E-3</v>
      </c>
      <c r="BG7" s="60">
        <f xml:space="preserve"> InpS!BG15</f>
        <v>1E-3</v>
      </c>
      <c r="BH7" s="60">
        <f xml:space="preserve"> InpS!BH15</f>
        <v>1E-3</v>
      </c>
      <c r="BI7" s="60">
        <f xml:space="preserve"> InpS!BI15</f>
        <v>1E-3</v>
      </c>
      <c r="BJ7" s="60">
        <f xml:space="preserve"> InpS!BJ15</f>
        <v>1E-3</v>
      </c>
      <c r="BK7" s="60">
        <f xml:space="preserve"> InpS!BK15</f>
        <v>1E-3</v>
      </c>
      <c r="BL7" s="60">
        <f xml:space="preserve"> InpS!BL15</f>
        <v>1E-3</v>
      </c>
      <c r="BM7" s="60">
        <f xml:space="preserve"> InpS!BM15</f>
        <v>1E-3</v>
      </c>
      <c r="BN7" s="60">
        <f xml:space="preserve"> InpS!BN15</f>
        <v>1E-3</v>
      </c>
      <c r="BO7" s="60">
        <f xml:space="preserve"> InpS!BO15</f>
        <v>1E-3</v>
      </c>
      <c r="BP7" s="60">
        <f xml:space="preserve"> InpS!BP15</f>
        <v>1E-3</v>
      </c>
      <c r="BQ7" s="60">
        <f xml:space="preserve"> InpS!BQ15</f>
        <v>1E-3</v>
      </c>
      <c r="BR7" s="60">
        <f xml:space="preserve"> InpS!BR15</f>
        <v>1E-3</v>
      </c>
      <c r="BS7" s="60">
        <f xml:space="preserve"> InpS!BS15</f>
        <v>1E-3</v>
      </c>
      <c r="BT7" s="60">
        <f xml:space="preserve"> InpS!BT15</f>
        <v>1E-3</v>
      </c>
      <c r="BU7" s="60">
        <f xml:space="preserve"> InpS!BU15</f>
        <v>1E-3</v>
      </c>
      <c r="BV7" s="60">
        <f xml:space="preserve"> InpS!BV15</f>
        <v>1E-3</v>
      </c>
      <c r="BW7" s="60">
        <f xml:space="preserve"> InpS!BW15</f>
        <v>1E-3</v>
      </c>
      <c r="BX7" s="60">
        <f xml:space="preserve"> InpS!BX15</f>
        <v>1E-3</v>
      </c>
      <c r="BY7" s="60">
        <f xml:space="preserve"> InpS!BY15</f>
        <v>1E-3</v>
      </c>
      <c r="BZ7" s="60">
        <f xml:space="preserve"> InpS!BZ15</f>
        <v>1E-3</v>
      </c>
      <c r="CA7" s="60">
        <f xml:space="preserve"> InpS!CA15</f>
        <v>1E-3</v>
      </c>
      <c r="CB7" s="60">
        <f xml:space="preserve"> InpS!CB15</f>
        <v>1E-3</v>
      </c>
      <c r="CC7" s="60">
        <f xml:space="preserve"> InpS!CC15</f>
        <v>1E-3</v>
      </c>
      <c r="CD7" s="60">
        <f xml:space="preserve"> InpS!CD15</f>
        <v>1E-3</v>
      </c>
      <c r="CE7" s="60">
        <f xml:space="preserve"> InpS!CE15</f>
        <v>1E-3</v>
      </c>
      <c r="CF7" s="60">
        <f xml:space="preserve"> InpS!CF15</f>
        <v>1E-3</v>
      </c>
      <c r="CG7" s="60">
        <f xml:space="preserve"> InpS!CG15</f>
        <v>1E-3</v>
      </c>
      <c r="CH7" s="60">
        <f xml:space="preserve"> InpS!CH15</f>
        <v>1E-3</v>
      </c>
      <c r="CI7" s="60">
        <f xml:space="preserve"> InpS!CI15</f>
        <v>1E-3</v>
      </c>
      <c r="CJ7" s="60">
        <f xml:space="preserve"> InpS!CJ15</f>
        <v>1E-3</v>
      </c>
      <c r="CK7" s="60">
        <f xml:space="preserve"> InpS!CK15</f>
        <v>1E-3</v>
      </c>
      <c r="CL7" s="60">
        <f xml:space="preserve"> InpS!CL15</f>
        <v>1E-3</v>
      </c>
      <c r="CM7" s="60">
        <f xml:space="preserve"> InpS!CM15</f>
        <v>1E-3</v>
      </c>
      <c r="CN7" s="60">
        <f xml:space="preserve"> InpS!CN15</f>
        <v>1E-3</v>
      </c>
      <c r="CO7" s="60">
        <f xml:space="preserve"> InpS!CO15</f>
        <v>1E-3</v>
      </c>
    </row>
    <row r="8" spans="1:93" x14ac:dyDescent="0.2">
      <c r="E8" t="s">
        <v>167</v>
      </c>
      <c r="H8" s="78" t="s">
        <v>9</v>
      </c>
      <c r="I8" s="217"/>
      <c r="K8" s="372">
        <f t="shared" ref="K8:AP8" si="3">IF( J8 = "", 1, J8 * ( 1 - K7 ) )</f>
        <v>1</v>
      </c>
      <c r="L8" s="372">
        <f t="shared" si="3"/>
        <v>0.999</v>
      </c>
      <c r="M8" s="372">
        <f t="shared" si="3"/>
        <v>0.99800100000000003</v>
      </c>
      <c r="N8" s="372">
        <f t="shared" si="3"/>
        <v>0.997002999</v>
      </c>
      <c r="O8" s="372">
        <f t="shared" si="3"/>
        <v>0.99600599600100004</v>
      </c>
      <c r="P8" s="372">
        <f t="shared" si="3"/>
        <v>0.99500999000499901</v>
      </c>
      <c r="Q8" s="372">
        <f t="shared" si="3"/>
        <v>0.994014980014994</v>
      </c>
      <c r="R8" s="372">
        <f t="shared" si="3"/>
        <v>0.99302096503497905</v>
      </c>
      <c r="S8" s="372">
        <f t="shared" si="3"/>
        <v>0.9920279440699441</v>
      </c>
      <c r="T8" s="372">
        <f t="shared" si="3"/>
        <v>0.99103591612587416</v>
      </c>
      <c r="U8" s="372">
        <f t="shared" si="3"/>
        <v>0.99004488020974823</v>
      </c>
      <c r="V8" s="372">
        <f t="shared" si="3"/>
        <v>0.98905483532953853</v>
      </c>
      <c r="W8" s="372">
        <f t="shared" si="3"/>
        <v>0.98806578049420901</v>
      </c>
      <c r="X8" s="372">
        <f t="shared" si="3"/>
        <v>0.98707771471371475</v>
      </c>
      <c r="Y8" s="372">
        <f t="shared" si="3"/>
        <v>0.98609063699900101</v>
      </c>
      <c r="Z8" s="372">
        <f t="shared" si="3"/>
        <v>0.98510454636200206</v>
      </c>
      <c r="AA8" s="372">
        <f t="shared" si="3"/>
        <v>0.98411944181564004</v>
      </c>
      <c r="AB8" s="372">
        <f t="shared" si="3"/>
        <v>0.98313532237382439</v>
      </c>
      <c r="AC8" s="372">
        <f t="shared" si="3"/>
        <v>0.98215218705145058</v>
      </c>
      <c r="AD8" s="372">
        <f t="shared" si="3"/>
        <v>0.98117003486439913</v>
      </c>
      <c r="AE8" s="372">
        <f t="shared" si="3"/>
        <v>0.98018886482953471</v>
      </c>
      <c r="AF8" s="372">
        <f t="shared" si="3"/>
        <v>0.97920867596470518</v>
      </c>
      <c r="AG8" s="372">
        <f t="shared" si="3"/>
        <v>0.9782294672887405</v>
      </c>
      <c r="AH8" s="372">
        <f t="shared" si="3"/>
        <v>0.97725123782145173</v>
      </c>
      <c r="AI8" s="372">
        <f t="shared" si="3"/>
        <v>0.97627398658363029</v>
      </c>
      <c r="AJ8" s="372">
        <f t="shared" si="3"/>
        <v>0.97529771259704667</v>
      </c>
      <c r="AK8" s="372">
        <f t="shared" si="3"/>
        <v>0.97432241488444959</v>
      </c>
      <c r="AL8" s="372">
        <f t="shared" si="3"/>
        <v>0.97334809246956511</v>
      </c>
      <c r="AM8" s="372">
        <f t="shared" si="3"/>
        <v>0.97237474437709559</v>
      </c>
      <c r="AN8" s="372">
        <f t="shared" si="3"/>
        <v>0.97140236963271853</v>
      </c>
      <c r="AO8" s="372">
        <f t="shared" si="3"/>
        <v>0.97043096726308586</v>
      </c>
      <c r="AP8" s="372">
        <f t="shared" si="3"/>
        <v>0.96946053629582274</v>
      </c>
      <c r="AQ8" s="372">
        <f t="shared" ref="AQ8:BV8" si="4">IF( AP8 = "", 1, AP8 * ( 1 - AQ7 ) )</f>
        <v>0.96849107575952686</v>
      </c>
      <c r="AR8" s="372">
        <f t="shared" si="4"/>
        <v>0.96752258468376728</v>
      </c>
      <c r="AS8" s="372">
        <f t="shared" si="4"/>
        <v>0.96655506209908348</v>
      </c>
      <c r="AT8" s="372">
        <f t="shared" si="4"/>
        <v>0.9655885070369844</v>
      </c>
      <c r="AU8" s="372">
        <f t="shared" si="4"/>
        <v>0.96462291852994742</v>
      </c>
      <c r="AV8" s="372">
        <f t="shared" si="4"/>
        <v>0.96365829561141747</v>
      </c>
      <c r="AW8" s="372">
        <f t="shared" si="4"/>
        <v>0.96269463731580607</v>
      </c>
      <c r="AX8" s="372">
        <f t="shared" si="4"/>
        <v>0.96173194267849027</v>
      </c>
      <c r="AY8" s="372">
        <f t="shared" si="4"/>
        <v>0.96077021073581181</v>
      </c>
      <c r="AZ8" s="372">
        <f t="shared" si="4"/>
        <v>0.959809440525076</v>
      </c>
      <c r="BA8" s="372">
        <f t="shared" si="4"/>
        <v>0.9588496310845509</v>
      </c>
      <c r="BB8" s="372">
        <f t="shared" si="4"/>
        <v>0.9578907814534664</v>
      </c>
      <c r="BC8" s="372">
        <f t="shared" si="4"/>
        <v>0.95693289067201293</v>
      </c>
      <c r="BD8" s="372">
        <f t="shared" si="4"/>
        <v>0.95597595778134092</v>
      </c>
      <c r="BE8" s="372">
        <f t="shared" si="4"/>
        <v>0.95501998182355963</v>
      </c>
      <c r="BF8" s="372">
        <f t="shared" si="4"/>
        <v>0.95406496184173606</v>
      </c>
      <c r="BG8" s="372">
        <f t="shared" si="4"/>
        <v>0.95311089687989436</v>
      </c>
      <c r="BH8" s="372">
        <f t="shared" si="4"/>
        <v>0.95215778598301448</v>
      </c>
      <c r="BI8" s="372">
        <f t="shared" si="4"/>
        <v>0.95120562819703147</v>
      </c>
      <c r="BJ8" s="372">
        <f t="shared" si="4"/>
        <v>0.95025442256883441</v>
      </c>
      <c r="BK8" s="372">
        <f t="shared" si="4"/>
        <v>0.94930416814626561</v>
      </c>
      <c r="BL8" s="372">
        <f t="shared" si="4"/>
        <v>0.9483548639781193</v>
      </c>
      <c r="BM8" s="372">
        <f t="shared" si="4"/>
        <v>0.94740650911414115</v>
      </c>
      <c r="BN8" s="372">
        <f t="shared" si="4"/>
        <v>0.94645910260502697</v>
      </c>
      <c r="BO8" s="372">
        <f t="shared" si="4"/>
        <v>0.94551264350242192</v>
      </c>
      <c r="BP8" s="372">
        <f t="shared" si="4"/>
        <v>0.94456713085891952</v>
      </c>
      <c r="BQ8" s="372">
        <f t="shared" si="4"/>
        <v>0.94362256372806064</v>
      </c>
      <c r="BR8" s="372">
        <f t="shared" si="4"/>
        <v>0.9426789411643326</v>
      </c>
      <c r="BS8" s="372">
        <f t="shared" si="4"/>
        <v>0.94173626222316831</v>
      </c>
      <c r="BT8" s="372">
        <f t="shared" si="4"/>
        <v>0.94079452596094515</v>
      </c>
      <c r="BU8" s="372">
        <f t="shared" si="4"/>
        <v>0.93985373143498419</v>
      </c>
      <c r="BV8" s="372">
        <f t="shared" si="4"/>
        <v>0.93891387770354917</v>
      </c>
      <c r="BW8" s="372">
        <f t="shared" ref="BW8:CO8" si="5">IF( BV8 = "", 1, BV8 * ( 1 - BW7 ) )</f>
        <v>0.93797496382584566</v>
      </c>
      <c r="BX8" s="372">
        <f t="shared" si="5"/>
        <v>0.9370369888620198</v>
      </c>
      <c r="BY8" s="372">
        <f t="shared" si="5"/>
        <v>0.93609995187315775</v>
      </c>
      <c r="BZ8" s="372">
        <f t="shared" si="5"/>
        <v>0.93516385192128459</v>
      </c>
      <c r="CA8" s="372">
        <f t="shared" si="5"/>
        <v>0.93422868806936332</v>
      </c>
      <c r="CB8" s="372">
        <f t="shared" si="5"/>
        <v>0.93329445938129396</v>
      </c>
      <c r="CC8" s="372">
        <f t="shared" si="5"/>
        <v>0.93236116492191268</v>
      </c>
      <c r="CD8" s="372">
        <f t="shared" si="5"/>
        <v>0.93142880375699078</v>
      </c>
      <c r="CE8" s="372">
        <f t="shared" si="5"/>
        <v>0.93049737495323381</v>
      </c>
      <c r="CF8" s="372">
        <f t="shared" si="5"/>
        <v>0.9295668775782806</v>
      </c>
      <c r="CG8" s="372">
        <f t="shared" si="5"/>
        <v>0.92863731070070232</v>
      </c>
      <c r="CH8" s="372">
        <f t="shared" si="5"/>
        <v>0.92770867339000163</v>
      </c>
      <c r="CI8" s="372">
        <f t="shared" si="5"/>
        <v>0.92678096471661164</v>
      </c>
      <c r="CJ8" s="372">
        <f t="shared" si="5"/>
        <v>0.92585418375189499</v>
      </c>
      <c r="CK8" s="372">
        <f t="shared" si="5"/>
        <v>0.92492832956814308</v>
      </c>
      <c r="CL8" s="372">
        <f t="shared" si="5"/>
        <v>0.92400340123857494</v>
      </c>
      <c r="CM8" s="372">
        <f t="shared" si="5"/>
        <v>0.92307939783733639</v>
      </c>
      <c r="CN8" s="372">
        <f t="shared" si="5"/>
        <v>0.92215631843949908</v>
      </c>
      <c r="CO8" s="372">
        <f t="shared" si="5"/>
        <v>0.92123416212105957</v>
      </c>
    </row>
    <row r="9" spans="1:93" ht="3" customHeight="1" x14ac:dyDescent="0.2">
      <c r="A9" s="14"/>
      <c r="B9" s="14"/>
      <c r="C9" s="7"/>
      <c r="D9" s="73"/>
      <c r="E9" s="16"/>
      <c r="F9" s="17"/>
      <c r="G9" s="16"/>
      <c r="H9" s="76"/>
      <c r="I9" s="214"/>
      <c r="J9" s="7"/>
      <c r="K9" s="16"/>
      <c r="L9" t="s">
        <v>93</v>
      </c>
    </row>
    <row r="10" spans="1:93" x14ac:dyDescent="0.2">
      <c r="I10" s="217"/>
    </row>
    <row r="11" spans="1:93" ht="13.5" thickBot="1" x14ac:dyDescent="0.25">
      <c r="A11" s="58" t="s">
        <v>25</v>
      </c>
      <c r="B11" s="9"/>
      <c r="C11" s="8"/>
      <c r="D11" s="72"/>
      <c r="E11" s="11"/>
      <c r="F11" s="12"/>
      <c r="G11" s="12"/>
      <c r="H11" s="12"/>
      <c r="I11" s="21"/>
      <c r="J11" s="13"/>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row>
    <row r="12" spans="1:93" ht="3" customHeight="1" outlineLevel="1" thickTop="1" x14ac:dyDescent="0.2">
      <c r="A12" s="14"/>
      <c r="B12" s="14"/>
      <c r="C12" s="7"/>
      <c r="D12" s="73"/>
      <c r="E12" s="16"/>
      <c r="F12" s="17"/>
      <c r="G12" s="16"/>
      <c r="H12" s="76"/>
      <c r="I12" s="214"/>
      <c r="J12" s="13"/>
      <c r="K12" s="16"/>
    </row>
    <row r="13" spans="1:93" outlineLevel="1" x14ac:dyDescent="0.2">
      <c r="B13" s="61" t="s">
        <v>29</v>
      </c>
      <c r="I13" s="217"/>
    </row>
    <row r="14" spans="1:93" outlineLevel="1" x14ac:dyDescent="0.2">
      <c r="E14" s="18" t="str">
        <f xml:space="preserve"> UserInput!E16</f>
        <v>Length of mains per plot (including comm pipe)</v>
      </c>
      <c r="F14" s="18">
        <f xml:space="preserve"> UserInput!F16</f>
        <v>0</v>
      </c>
      <c r="G14" s="19">
        <f xml:space="preserve"> UserInput!G16</f>
        <v>8.4</v>
      </c>
      <c r="H14" s="80" t="str">
        <f xml:space="preserve"> UserInput!H16</f>
        <v>m/plot</v>
      </c>
      <c r="I14" s="217"/>
    </row>
    <row r="15" spans="1:93" outlineLevel="1" x14ac:dyDescent="0.2">
      <c r="E15" s="18" t="str">
        <f xml:space="preserve"> UserInput!E11</f>
        <v>Fewer than 10 plots - no boundary meter</v>
      </c>
      <c r="G15" s="213" t="b">
        <f xml:space="preserve"> UserInput!G11</f>
        <v>0</v>
      </c>
      <c r="H15" s="80" t="str">
        <f xml:space="preserve"> UserInput!H11</f>
        <v>Boolean</v>
      </c>
      <c r="I15" s="221"/>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row>
    <row r="16" spans="1:93" outlineLevel="1" x14ac:dyDescent="0.2">
      <c r="E16" s="18" t="str">
        <f xml:space="preserve"> UserInput!E17</f>
        <v>Comm pipe length</v>
      </c>
      <c r="G16" s="19">
        <f xml:space="preserve"> UserInput!G17</f>
        <v>4</v>
      </c>
      <c r="H16" s="80" t="str">
        <f xml:space="preserve"> UserInput!H17</f>
        <v>m</v>
      </c>
      <c r="I16" s="221"/>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row>
    <row r="17" spans="2:10" outlineLevel="1" x14ac:dyDescent="0.2">
      <c r="E17" s="45" t="str">
        <f xml:space="preserve"> InpC!E16</f>
        <v>Water: mains cost per metre</v>
      </c>
      <c r="G17" s="19">
        <f xml:space="preserve"> InpC!G16</f>
        <v>95.448568970663416</v>
      </c>
      <c r="H17" s="239" t="str">
        <f xml:space="preserve"> InpC!H16</f>
        <v>£/m</v>
      </c>
      <c r="I17" s="217"/>
    </row>
    <row r="18" spans="2:10" outlineLevel="1" x14ac:dyDescent="0.2">
      <c r="E18" s="18" t="str">
        <f xml:space="preserve"> InpC!E$31</f>
        <v>Overhead rate</v>
      </c>
      <c r="G18" s="60">
        <f xml:space="preserve"> InpC!G$31</f>
        <v>5.1900000000000002E-2</v>
      </c>
      <c r="H18" s="80" t="str">
        <f xml:space="preserve"> InpC!H$31</f>
        <v>%</v>
      </c>
      <c r="I18" s="218"/>
    </row>
    <row r="19" spans="2:10" outlineLevel="1" x14ac:dyDescent="0.2">
      <c r="E19" t="s">
        <v>251</v>
      </c>
      <c r="G19" s="89">
        <f xml:space="preserve"> G17 * ( 1 + G18 )</f>
        <v>100.40234970024085</v>
      </c>
      <c r="H19" s="80" t="str">
        <f xml:space="preserve"> InpC!H18</f>
        <v>£/m</v>
      </c>
      <c r="I19" s="217"/>
    </row>
    <row r="20" spans="2:10" outlineLevel="1" x14ac:dyDescent="0.2">
      <c r="E20" t="s">
        <v>247</v>
      </c>
      <c r="G20" s="55">
        <f xml:space="preserve"> IF( G15, G16, G14 )</f>
        <v>8.4</v>
      </c>
      <c r="H20" s="80" t="str">
        <f xml:space="preserve"> InpC!H19</f>
        <v>£/m</v>
      </c>
      <c r="I20" s="217"/>
    </row>
    <row r="21" spans="2:10" outlineLevel="1" x14ac:dyDescent="0.2">
      <c r="I21" s="217"/>
    </row>
    <row r="22" spans="2:10" outlineLevel="1" x14ac:dyDescent="0.2">
      <c r="B22" s="61" t="s">
        <v>128</v>
      </c>
      <c r="I22" s="217"/>
    </row>
    <row r="23" spans="2:10" outlineLevel="1" x14ac:dyDescent="0.2">
      <c r="E23" s="18" t="str">
        <f xml:space="preserve"> UserInput!E$22</f>
        <v>Flats</v>
      </c>
      <c r="F23" s="18"/>
      <c r="G23" s="19">
        <f xml:space="preserve"> UserInput!G$22</f>
        <v>12</v>
      </c>
      <c r="H23" s="80" t="str">
        <f xml:space="preserve"> UserInput!H$22</f>
        <v>Properties</v>
      </c>
      <c r="I23" s="219"/>
      <c r="J23" t="s">
        <v>93</v>
      </c>
    </row>
    <row r="24" spans="2:10" outlineLevel="1" x14ac:dyDescent="0.2">
      <c r="E24" s="18" t="str">
        <f xml:space="preserve"> UserInput!E$23</f>
        <v>Terraced houses</v>
      </c>
      <c r="F24" s="18"/>
      <c r="G24" s="19">
        <f xml:space="preserve"> UserInput!G$23</f>
        <v>26</v>
      </c>
      <c r="H24" s="80" t="str">
        <f xml:space="preserve"> UserInput!H$23</f>
        <v>Properties</v>
      </c>
      <c r="I24" s="219"/>
    </row>
    <row r="25" spans="2:10" outlineLevel="1" x14ac:dyDescent="0.2">
      <c r="E25" s="18" t="str">
        <f xml:space="preserve"> UserInput!E$24</f>
        <v>Semi-detached houses</v>
      </c>
      <c r="F25" s="18"/>
      <c r="G25" s="54">
        <f xml:space="preserve"> UserInput!G$24</f>
        <v>24</v>
      </c>
      <c r="H25" s="80" t="str">
        <f xml:space="preserve"> UserInput!H$24</f>
        <v>Properties</v>
      </c>
      <c r="I25" s="219"/>
    </row>
    <row r="26" spans="2:10" outlineLevel="1" x14ac:dyDescent="0.2">
      <c r="E26" s="18" t="str">
        <f xml:space="preserve"> UserInput!E$25</f>
        <v>Detached houses</v>
      </c>
      <c r="F26" s="18"/>
      <c r="G26" s="54">
        <f xml:space="preserve"> UserInput!G$25</f>
        <v>18</v>
      </c>
      <c r="H26" s="80" t="str">
        <f xml:space="preserve"> UserInput!H$25</f>
        <v>Properties</v>
      </c>
      <c r="I26" s="219"/>
    </row>
    <row r="27" spans="2:10" outlineLevel="1" x14ac:dyDescent="0.2">
      <c r="E27" s="18" t="str">
        <f xml:space="preserve"> UserInput!E57</f>
        <v>Number of standard users</v>
      </c>
      <c r="F27" s="18"/>
      <c r="G27" s="54">
        <f xml:space="preserve"> UserInput!G57</f>
        <v>0</v>
      </c>
      <c r="H27" s="80" t="str">
        <f xml:space="preserve"> UserInput!H57</f>
        <v>Properties</v>
      </c>
      <c r="I27" s="219"/>
    </row>
    <row r="28" spans="2:10" outlineLevel="1" x14ac:dyDescent="0.2">
      <c r="E28" s="18" t="str">
        <f xml:space="preserve"> UserInput!E58</f>
        <v>Number of intermediate users</v>
      </c>
      <c r="F28" s="18"/>
      <c r="G28" s="54">
        <f xml:space="preserve"> UserInput!G58</f>
        <v>0</v>
      </c>
      <c r="H28" s="80" t="str">
        <f xml:space="preserve"> UserInput!H58</f>
        <v>Properties</v>
      </c>
      <c r="I28" s="219"/>
    </row>
    <row r="29" spans="2:10" outlineLevel="1" x14ac:dyDescent="0.2">
      <c r="E29" s="18" t="str">
        <f xml:space="preserve"> UserInput!E59</f>
        <v>Number of large users</v>
      </c>
      <c r="F29" s="18"/>
      <c r="G29" s="54">
        <f xml:space="preserve"> UserInput!G59</f>
        <v>0</v>
      </c>
      <c r="H29" s="80" t="str">
        <f xml:space="preserve"> UserInput!H59</f>
        <v>Properties</v>
      </c>
      <c r="I29" s="219"/>
    </row>
    <row r="30" spans="2:10" outlineLevel="1" x14ac:dyDescent="0.2">
      <c r="E30" s="189" t="s">
        <v>120</v>
      </c>
      <c r="F30" s="189"/>
      <c r="G30" s="444">
        <f>SUM(G23:G29)</f>
        <v>80</v>
      </c>
      <c r="H30" s="244" t="s">
        <v>101</v>
      </c>
      <c r="I30" s="219"/>
    </row>
    <row r="31" spans="2:10" outlineLevel="1" x14ac:dyDescent="0.2">
      <c r="I31" s="217"/>
    </row>
    <row r="32" spans="2:10" outlineLevel="1" x14ac:dyDescent="0.2">
      <c r="E32" s="18" t="str">
        <f xml:space="preserve"> UserInput!E$22</f>
        <v>Flats</v>
      </c>
      <c r="F32" s="18"/>
      <c r="G32" s="66">
        <f xml:space="preserve"> UserInput!G29</f>
        <v>2.2400000000000002</v>
      </c>
      <c r="H32" s="80" t="str">
        <f xml:space="preserve"> UserInput!H29</f>
        <v>People</v>
      </c>
      <c r="I32" s="219"/>
      <c r="J32" t="s">
        <v>93</v>
      </c>
    </row>
    <row r="33" spans="5:93" outlineLevel="1" x14ac:dyDescent="0.2">
      <c r="E33" s="18" t="str">
        <f xml:space="preserve"> UserInput!E$23</f>
        <v>Terraced houses</v>
      </c>
      <c r="F33" s="18"/>
      <c r="G33" s="66">
        <f xml:space="preserve"> UserInput!G30</f>
        <v>2.2400000000000002</v>
      </c>
      <c r="H33" s="80" t="str">
        <f xml:space="preserve"> UserInput!H30</f>
        <v>People</v>
      </c>
      <c r="I33" s="219"/>
    </row>
    <row r="34" spans="5:93" outlineLevel="1" x14ac:dyDescent="0.2">
      <c r="E34" s="18" t="str">
        <f xml:space="preserve"> UserInput!E$24</f>
        <v>Semi-detached houses</v>
      </c>
      <c r="F34" s="18"/>
      <c r="G34" s="66">
        <f xml:space="preserve"> UserInput!G31</f>
        <v>2.4900000000000002</v>
      </c>
      <c r="H34" s="80" t="str">
        <f xml:space="preserve"> UserInput!H31</f>
        <v>People</v>
      </c>
      <c r="I34" s="219"/>
    </row>
    <row r="35" spans="5:93" outlineLevel="1" x14ac:dyDescent="0.2">
      <c r="E35" s="18" t="str">
        <f xml:space="preserve"> UserInput!E$25</f>
        <v>Detached houses</v>
      </c>
      <c r="F35" s="18"/>
      <c r="G35" s="66">
        <f xml:space="preserve"> UserInput!G32</f>
        <v>2.6</v>
      </c>
      <c r="H35" s="80" t="str">
        <f xml:space="preserve"> UserInput!H32</f>
        <v>People</v>
      </c>
      <c r="I35" s="219"/>
    </row>
    <row r="36" spans="5:93" outlineLevel="1" x14ac:dyDescent="0.2">
      <c r="G36" s="82"/>
      <c r="I36" s="217"/>
    </row>
    <row r="37" spans="5:93" outlineLevel="1" x14ac:dyDescent="0.2">
      <c r="E37" t="s">
        <v>307</v>
      </c>
      <c r="G37" s="95">
        <f xml:space="preserve"> SUMPRODUCT( G23:G26, G32:G35 )</f>
        <v>191.68</v>
      </c>
      <c r="H37" s="78" t="s">
        <v>84</v>
      </c>
      <c r="I37" s="217"/>
    </row>
    <row r="38" spans="5:93" outlineLevel="1" x14ac:dyDescent="0.2">
      <c r="G38" s="82"/>
      <c r="I38" s="217"/>
    </row>
    <row r="39" spans="5:93" outlineLevel="1" x14ac:dyDescent="0.2">
      <c r="E39" s="18" t="str">
        <f xml:space="preserve"> UserInput!E$26</f>
        <v>Number of flats to each plot</v>
      </c>
      <c r="F39" s="18">
        <f xml:space="preserve"> UserInput!F$26</f>
        <v>0</v>
      </c>
      <c r="G39" s="19">
        <f xml:space="preserve"> UserInput!G$26</f>
        <v>4</v>
      </c>
      <c r="H39" s="80" t="str">
        <f xml:space="preserve"> UserInput!H$26</f>
        <v>Properties</v>
      </c>
      <c r="I39" s="219"/>
    </row>
    <row r="40" spans="5:93" outlineLevel="1" x14ac:dyDescent="0.2">
      <c r="E40" t="s">
        <v>245</v>
      </c>
      <c r="G40" s="132">
        <f xml:space="preserve"> G23 / MAX( 1, G39 ) + SUM( G24:G26 )</f>
        <v>71</v>
      </c>
      <c r="H40" s="78" t="s">
        <v>246</v>
      </c>
      <c r="I40" s="217"/>
    </row>
    <row r="41" spans="5:93" outlineLevel="1" x14ac:dyDescent="0.2">
      <c r="G41" s="82"/>
      <c r="I41" s="217"/>
    </row>
    <row r="42" spans="5:93" outlineLevel="1" x14ac:dyDescent="0.2">
      <c r="E42" s="18" t="str">
        <f xml:space="preserve"> UserInput!E$8</f>
        <v>Pre-AMP7 NAV</v>
      </c>
      <c r="G42" s="19" t="b">
        <f xml:space="preserve"> UserInput!G$8</f>
        <v>0</v>
      </c>
      <c r="H42" s="45" t="str">
        <f xml:space="preserve"> UserInput!H$8</f>
        <v>Boolean</v>
      </c>
      <c r="I42" s="217"/>
    </row>
    <row r="43" spans="5:93" outlineLevel="1" x14ac:dyDescent="0.2">
      <c r="E43" s="20" t="s">
        <v>498</v>
      </c>
      <c r="G43" s="19" t="b">
        <f xml:space="preserve"> NOT( UserInput!G6 )</f>
        <v>1</v>
      </c>
      <c r="H43" s="144" t="s">
        <v>134</v>
      </c>
      <c r="I43" s="217"/>
    </row>
    <row r="44" spans="5:93" outlineLevel="1" x14ac:dyDescent="0.2">
      <c r="E44" s="18" t="str">
        <f xml:space="preserve"> InpC!E56</f>
        <v>Mains application design and agreement</v>
      </c>
      <c r="G44" s="19">
        <f xml:space="preserve"> InpC!G56 * OR( $G$42, $G$43 )</f>
        <v>1781.92</v>
      </c>
      <c r="H44" s="80" t="str">
        <f xml:space="preserve"> InpC!H56</f>
        <v>£</v>
      </c>
      <c r="I44" s="220">
        <f xml:space="preserve"> SUM( K44:CO44 )</f>
        <v>1781.92</v>
      </c>
      <c r="K44" s="55">
        <f t="shared" ref="K44:AP44" si="6" xml:space="preserve"> IF( J44 = "", $G44, 0 )</f>
        <v>1781.92</v>
      </c>
      <c r="L44" s="55">
        <f t="shared" si="6"/>
        <v>0</v>
      </c>
      <c r="M44" s="55">
        <f t="shared" si="6"/>
        <v>0</v>
      </c>
      <c r="N44" s="55">
        <f t="shared" si="6"/>
        <v>0</v>
      </c>
      <c r="O44" s="55">
        <f t="shared" si="6"/>
        <v>0</v>
      </c>
      <c r="P44" s="55">
        <f t="shared" si="6"/>
        <v>0</v>
      </c>
      <c r="Q44" s="55">
        <f t="shared" si="6"/>
        <v>0</v>
      </c>
      <c r="R44" s="55">
        <f t="shared" si="6"/>
        <v>0</v>
      </c>
      <c r="S44" s="55">
        <f t="shared" si="6"/>
        <v>0</v>
      </c>
      <c r="T44" s="55">
        <f t="shared" si="6"/>
        <v>0</v>
      </c>
      <c r="U44" s="55">
        <f t="shared" si="6"/>
        <v>0</v>
      </c>
      <c r="V44" s="55">
        <f t="shared" si="6"/>
        <v>0</v>
      </c>
      <c r="W44" s="55">
        <f t="shared" si="6"/>
        <v>0</v>
      </c>
      <c r="X44" s="55">
        <f t="shared" si="6"/>
        <v>0</v>
      </c>
      <c r="Y44" s="55">
        <f t="shared" si="6"/>
        <v>0</v>
      </c>
      <c r="Z44" s="55">
        <f t="shared" si="6"/>
        <v>0</v>
      </c>
      <c r="AA44" s="55">
        <f t="shared" si="6"/>
        <v>0</v>
      </c>
      <c r="AB44" s="55">
        <f t="shared" si="6"/>
        <v>0</v>
      </c>
      <c r="AC44" s="55">
        <f t="shared" si="6"/>
        <v>0</v>
      </c>
      <c r="AD44" s="55">
        <f t="shared" si="6"/>
        <v>0</v>
      </c>
      <c r="AE44" s="55">
        <f t="shared" si="6"/>
        <v>0</v>
      </c>
      <c r="AF44" s="55">
        <f t="shared" si="6"/>
        <v>0</v>
      </c>
      <c r="AG44" s="55">
        <f t="shared" si="6"/>
        <v>0</v>
      </c>
      <c r="AH44" s="55">
        <f t="shared" si="6"/>
        <v>0</v>
      </c>
      <c r="AI44" s="55">
        <f t="shared" si="6"/>
        <v>0</v>
      </c>
      <c r="AJ44" s="55">
        <f t="shared" si="6"/>
        <v>0</v>
      </c>
      <c r="AK44" s="55">
        <f t="shared" si="6"/>
        <v>0</v>
      </c>
      <c r="AL44" s="55">
        <f t="shared" si="6"/>
        <v>0</v>
      </c>
      <c r="AM44" s="55">
        <f t="shared" si="6"/>
        <v>0</v>
      </c>
      <c r="AN44" s="55">
        <f t="shared" si="6"/>
        <v>0</v>
      </c>
      <c r="AO44" s="55">
        <f t="shared" si="6"/>
        <v>0</v>
      </c>
      <c r="AP44" s="55">
        <f t="shared" si="6"/>
        <v>0</v>
      </c>
      <c r="AQ44" s="55">
        <f t="shared" ref="AQ44:BV44" si="7" xml:space="preserve"> IF( AP44 = "", $G44, 0 )</f>
        <v>0</v>
      </c>
      <c r="AR44" s="55">
        <f t="shared" si="7"/>
        <v>0</v>
      </c>
      <c r="AS44" s="55">
        <f t="shared" si="7"/>
        <v>0</v>
      </c>
      <c r="AT44" s="55">
        <f t="shared" si="7"/>
        <v>0</v>
      </c>
      <c r="AU44" s="55">
        <f t="shared" si="7"/>
        <v>0</v>
      </c>
      <c r="AV44" s="55">
        <f t="shared" si="7"/>
        <v>0</v>
      </c>
      <c r="AW44" s="55">
        <f t="shared" si="7"/>
        <v>0</v>
      </c>
      <c r="AX44" s="55">
        <f t="shared" si="7"/>
        <v>0</v>
      </c>
      <c r="AY44" s="55">
        <f t="shared" si="7"/>
        <v>0</v>
      </c>
      <c r="AZ44" s="55">
        <f t="shared" si="7"/>
        <v>0</v>
      </c>
      <c r="BA44" s="55">
        <f t="shared" si="7"/>
        <v>0</v>
      </c>
      <c r="BB44" s="55">
        <f t="shared" si="7"/>
        <v>0</v>
      </c>
      <c r="BC44" s="55">
        <f t="shared" si="7"/>
        <v>0</v>
      </c>
      <c r="BD44" s="55">
        <f t="shared" si="7"/>
        <v>0</v>
      </c>
      <c r="BE44" s="55">
        <f t="shared" si="7"/>
        <v>0</v>
      </c>
      <c r="BF44" s="55">
        <f t="shared" si="7"/>
        <v>0</v>
      </c>
      <c r="BG44" s="55">
        <f t="shared" si="7"/>
        <v>0</v>
      </c>
      <c r="BH44" s="55">
        <f t="shared" si="7"/>
        <v>0</v>
      </c>
      <c r="BI44" s="55">
        <f t="shared" si="7"/>
        <v>0</v>
      </c>
      <c r="BJ44" s="55">
        <f t="shared" si="7"/>
        <v>0</v>
      </c>
      <c r="BK44" s="55">
        <f t="shared" si="7"/>
        <v>0</v>
      </c>
      <c r="BL44" s="55">
        <f t="shared" si="7"/>
        <v>0</v>
      </c>
      <c r="BM44" s="55">
        <f t="shared" si="7"/>
        <v>0</v>
      </c>
      <c r="BN44" s="55">
        <f t="shared" si="7"/>
        <v>0</v>
      </c>
      <c r="BO44" s="55">
        <f t="shared" si="7"/>
        <v>0</v>
      </c>
      <c r="BP44" s="55">
        <f t="shared" si="7"/>
        <v>0</v>
      </c>
      <c r="BQ44" s="55">
        <f t="shared" si="7"/>
        <v>0</v>
      </c>
      <c r="BR44" s="55">
        <f t="shared" si="7"/>
        <v>0</v>
      </c>
      <c r="BS44" s="55">
        <f t="shared" si="7"/>
        <v>0</v>
      </c>
      <c r="BT44" s="55">
        <f t="shared" si="7"/>
        <v>0</v>
      </c>
      <c r="BU44" s="55">
        <f t="shared" si="7"/>
        <v>0</v>
      </c>
      <c r="BV44" s="55">
        <f t="shared" si="7"/>
        <v>0</v>
      </c>
      <c r="BW44" s="55">
        <f t="shared" ref="BW44:CO44" si="8" xml:space="preserve"> IF( BV44 = "", $G44, 0 )</f>
        <v>0</v>
      </c>
      <c r="BX44" s="55">
        <f t="shared" si="8"/>
        <v>0</v>
      </c>
      <c r="BY44" s="55">
        <f t="shared" si="8"/>
        <v>0</v>
      </c>
      <c r="BZ44" s="55">
        <f t="shared" si="8"/>
        <v>0</v>
      </c>
      <c r="CA44" s="55">
        <f t="shared" si="8"/>
        <v>0</v>
      </c>
      <c r="CB44" s="55">
        <f t="shared" si="8"/>
        <v>0</v>
      </c>
      <c r="CC44" s="55">
        <f t="shared" si="8"/>
        <v>0</v>
      </c>
      <c r="CD44" s="55">
        <f t="shared" si="8"/>
        <v>0</v>
      </c>
      <c r="CE44" s="55">
        <f t="shared" si="8"/>
        <v>0</v>
      </c>
      <c r="CF44" s="55">
        <f t="shared" si="8"/>
        <v>0</v>
      </c>
      <c r="CG44" s="55">
        <f t="shared" si="8"/>
        <v>0</v>
      </c>
      <c r="CH44" s="55">
        <f t="shared" si="8"/>
        <v>0</v>
      </c>
      <c r="CI44" s="55">
        <f t="shared" si="8"/>
        <v>0</v>
      </c>
      <c r="CJ44" s="55">
        <f t="shared" si="8"/>
        <v>0</v>
      </c>
      <c r="CK44" s="55">
        <f t="shared" si="8"/>
        <v>0</v>
      </c>
      <c r="CL44" s="55">
        <f t="shared" si="8"/>
        <v>0</v>
      </c>
      <c r="CM44" s="55">
        <f t="shared" si="8"/>
        <v>0</v>
      </c>
      <c r="CN44" s="55">
        <f t="shared" si="8"/>
        <v>0</v>
      </c>
      <c r="CO44" s="55">
        <f t="shared" si="8"/>
        <v>0</v>
      </c>
    </row>
    <row r="45" spans="5:93" outlineLevel="1" x14ac:dyDescent="0.2">
      <c r="G45" s="82"/>
      <c r="I45" s="217"/>
    </row>
    <row r="46" spans="5:93" outlineLevel="1" x14ac:dyDescent="0.2">
      <c r="E46" t="s">
        <v>129</v>
      </c>
      <c r="G46" s="138">
        <f xml:space="preserve"> G19 * G40 * G20 * OR( $G$42, $G$43 )</f>
        <v>59879.961361223643</v>
      </c>
      <c r="H46" s="78" t="s">
        <v>8</v>
      </c>
      <c r="I46" s="222">
        <f xml:space="preserve"> SUM( K46:CO46 )</f>
        <v>59879.961361223643</v>
      </c>
      <c r="K46" s="89">
        <f xml:space="preserve"> IF( J46 = "", $G46, 0 )</f>
        <v>59879.961361223643</v>
      </c>
      <c r="L46" s="89">
        <f t="shared" ref="L46:BW48" si="9" xml:space="preserve"> IF( K46 = "", $G46, 0 )</f>
        <v>0</v>
      </c>
      <c r="M46" s="89">
        <f t="shared" si="9"/>
        <v>0</v>
      </c>
      <c r="N46" s="89">
        <f t="shared" si="9"/>
        <v>0</v>
      </c>
      <c r="O46" s="89">
        <f t="shared" si="9"/>
        <v>0</v>
      </c>
      <c r="P46" s="89">
        <f t="shared" si="9"/>
        <v>0</v>
      </c>
      <c r="Q46" s="89">
        <f t="shared" si="9"/>
        <v>0</v>
      </c>
      <c r="R46" s="89">
        <f t="shared" si="9"/>
        <v>0</v>
      </c>
      <c r="S46" s="89">
        <f t="shared" si="9"/>
        <v>0</v>
      </c>
      <c r="T46" s="89">
        <f t="shared" si="9"/>
        <v>0</v>
      </c>
      <c r="U46" s="89">
        <f t="shared" si="9"/>
        <v>0</v>
      </c>
      <c r="V46" s="89">
        <f t="shared" si="9"/>
        <v>0</v>
      </c>
      <c r="W46" s="89">
        <f t="shared" si="9"/>
        <v>0</v>
      </c>
      <c r="X46" s="89">
        <f t="shared" si="9"/>
        <v>0</v>
      </c>
      <c r="Y46" s="89">
        <f t="shared" si="9"/>
        <v>0</v>
      </c>
      <c r="Z46" s="89">
        <f t="shared" si="9"/>
        <v>0</v>
      </c>
      <c r="AA46" s="89">
        <f t="shared" si="9"/>
        <v>0</v>
      </c>
      <c r="AB46" s="89">
        <f t="shared" si="9"/>
        <v>0</v>
      </c>
      <c r="AC46" s="89">
        <f t="shared" si="9"/>
        <v>0</v>
      </c>
      <c r="AD46" s="89">
        <f t="shared" si="9"/>
        <v>0</v>
      </c>
      <c r="AE46" s="89">
        <f t="shared" si="9"/>
        <v>0</v>
      </c>
      <c r="AF46" s="89">
        <f t="shared" si="9"/>
        <v>0</v>
      </c>
      <c r="AG46" s="89">
        <f t="shared" si="9"/>
        <v>0</v>
      </c>
      <c r="AH46" s="89">
        <f t="shared" si="9"/>
        <v>0</v>
      </c>
      <c r="AI46" s="89">
        <f t="shared" si="9"/>
        <v>0</v>
      </c>
      <c r="AJ46" s="89">
        <f t="shared" si="9"/>
        <v>0</v>
      </c>
      <c r="AK46" s="89">
        <f t="shared" si="9"/>
        <v>0</v>
      </c>
      <c r="AL46" s="89">
        <f t="shared" si="9"/>
        <v>0</v>
      </c>
      <c r="AM46" s="89">
        <f t="shared" si="9"/>
        <v>0</v>
      </c>
      <c r="AN46" s="89">
        <f t="shared" si="9"/>
        <v>0</v>
      </c>
      <c r="AO46" s="89">
        <f t="shared" si="9"/>
        <v>0</v>
      </c>
      <c r="AP46" s="89">
        <f t="shared" si="9"/>
        <v>0</v>
      </c>
      <c r="AQ46" s="89">
        <f t="shared" si="9"/>
        <v>0</v>
      </c>
      <c r="AR46" s="89">
        <f t="shared" si="9"/>
        <v>0</v>
      </c>
      <c r="AS46" s="89">
        <f t="shared" si="9"/>
        <v>0</v>
      </c>
      <c r="AT46" s="89">
        <f t="shared" si="9"/>
        <v>0</v>
      </c>
      <c r="AU46" s="89">
        <f t="shared" si="9"/>
        <v>0</v>
      </c>
      <c r="AV46" s="89">
        <f t="shared" si="9"/>
        <v>0</v>
      </c>
      <c r="AW46" s="89">
        <f t="shared" si="9"/>
        <v>0</v>
      </c>
      <c r="AX46" s="89">
        <f t="shared" si="9"/>
        <v>0</v>
      </c>
      <c r="AY46" s="89">
        <f t="shared" si="9"/>
        <v>0</v>
      </c>
      <c r="AZ46" s="89">
        <f t="shared" si="9"/>
        <v>0</v>
      </c>
      <c r="BA46" s="89">
        <f t="shared" si="9"/>
        <v>0</v>
      </c>
      <c r="BB46" s="89">
        <f t="shared" si="9"/>
        <v>0</v>
      </c>
      <c r="BC46" s="89">
        <f t="shared" si="9"/>
        <v>0</v>
      </c>
      <c r="BD46" s="89">
        <f t="shared" si="9"/>
        <v>0</v>
      </c>
      <c r="BE46" s="89">
        <f t="shared" si="9"/>
        <v>0</v>
      </c>
      <c r="BF46" s="89">
        <f t="shared" si="9"/>
        <v>0</v>
      </c>
      <c r="BG46" s="89">
        <f t="shared" si="9"/>
        <v>0</v>
      </c>
      <c r="BH46" s="89">
        <f t="shared" si="9"/>
        <v>0</v>
      </c>
      <c r="BI46" s="89">
        <f t="shared" si="9"/>
        <v>0</v>
      </c>
      <c r="BJ46" s="89">
        <f t="shared" si="9"/>
        <v>0</v>
      </c>
      <c r="BK46" s="89">
        <f t="shared" si="9"/>
        <v>0</v>
      </c>
      <c r="BL46" s="89">
        <f t="shared" si="9"/>
        <v>0</v>
      </c>
      <c r="BM46" s="89">
        <f t="shared" si="9"/>
        <v>0</v>
      </c>
      <c r="BN46" s="89">
        <f t="shared" si="9"/>
        <v>0</v>
      </c>
      <c r="BO46" s="89">
        <f t="shared" si="9"/>
        <v>0</v>
      </c>
      <c r="BP46" s="89">
        <f t="shared" si="9"/>
        <v>0</v>
      </c>
      <c r="BQ46" s="89">
        <f t="shared" si="9"/>
        <v>0</v>
      </c>
      <c r="BR46" s="89">
        <f t="shared" si="9"/>
        <v>0</v>
      </c>
      <c r="BS46" s="89">
        <f t="shared" si="9"/>
        <v>0</v>
      </c>
      <c r="BT46" s="89">
        <f t="shared" si="9"/>
        <v>0</v>
      </c>
      <c r="BU46" s="89">
        <f t="shared" si="9"/>
        <v>0</v>
      </c>
      <c r="BV46" s="89">
        <f t="shared" si="9"/>
        <v>0</v>
      </c>
      <c r="BW46" s="89">
        <f t="shared" si="9"/>
        <v>0</v>
      </c>
      <c r="BX46" s="89">
        <f t="shared" ref="BX46:CO48" si="10" xml:space="preserve"> IF( BW46 = "", $G46, 0 )</f>
        <v>0</v>
      </c>
      <c r="BY46" s="89">
        <f t="shared" si="10"/>
        <v>0</v>
      </c>
      <c r="BZ46" s="89">
        <f t="shared" si="10"/>
        <v>0</v>
      </c>
      <c r="CA46" s="89">
        <f t="shared" si="10"/>
        <v>0</v>
      </c>
      <c r="CB46" s="89">
        <f t="shared" si="10"/>
        <v>0</v>
      </c>
      <c r="CC46" s="89">
        <f t="shared" si="10"/>
        <v>0</v>
      </c>
      <c r="CD46" s="89">
        <f t="shared" si="10"/>
        <v>0</v>
      </c>
      <c r="CE46" s="89">
        <f t="shared" si="10"/>
        <v>0</v>
      </c>
      <c r="CF46" s="89">
        <f t="shared" si="10"/>
        <v>0</v>
      </c>
      <c r="CG46" s="89">
        <f t="shared" si="10"/>
        <v>0</v>
      </c>
      <c r="CH46" s="89">
        <f t="shared" si="10"/>
        <v>0</v>
      </c>
      <c r="CI46" s="89">
        <f t="shared" si="10"/>
        <v>0</v>
      </c>
      <c r="CJ46" s="89">
        <f t="shared" si="10"/>
        <v>0</v>
      </c>
      <c r="CK46" s="89">
        <f t="shared" si="10"/>
        <v>0</v>
      </c>
      <c r="CL46" s="89">
        <f t="shared" si="10"/>
        <v>0</v>
      </c>
      <c r="CM46" s="89">
        <f t="shared" si="10"/>
        <v>0</v>
      </c>
      <c r="CN46" s="89">
        <f t="shared" si="10"/>
        <v>0</v>
      </c>
      <c r="CO46" s="89">
        <f t="shared" si="10"/>
        <v>0</v>
      </c>
    </row>
    <row r="47" spans="5:93" outlineLevel="1" x14ac:dyDescent="0.2">
      <c r="E47" t="str">
        <f xml:space="preserve"> E44</f>
        <v>Mains application design and agreement</v>
      </c>
      <c r="F47">
        <f t="shared" ref="F47:H47" si="11" xml:space="preserve"> F44</f>
        <v>0</v>
      </c>
      <c r="G47" s="55">
        <f t="shared" si="11"/>
        <v>1781.92</v>
      </c>
      <c r="H47" s="197" t="str">
        <f t="shared" si="11"/>
        <v>£</v>
      </c>
      <c r="I47" s="222">
        <f xml:space="preserve"> SUM( K47:CO47 )</f>
        <v>1781.92</v>
      </c>
      <c r="K47" s="55">
        <f xml:space="preserve"> IF( $G$15, 0, K44 )</f>
        <v>1781.92</v>
      </c>
      <c r="L47" s="55">
        <f t="shared" ref="L47:BW47" si="12" xml:space="preserve"> IF( $G$15, 0, L44 )</f>
        <v>0</v>
      </c>
      <c r="M47" s="55">
        <f t="shared" si="12"/>
        <v>0</v>
      </c>
      <c r="N47" s="55">
        <f t="shared" si="12"/>
        <v>0</v>
      </c>
      <c r="O47" s="55">
        <f t="shared" si="12"/>
        <v>0</v>
      </c>
      <c r="P47" s="55">
        <f t="shared" si="12"/>
        <v>0</v>
      </c>
      <c r="Q47" s="55">
        <f t="shared" si="12"/>
        <v>0</v>
      </c>
      <c r="R47" s="55">
        <f t="shared" si="12"/>
        <v>0</v>
      </c>
      <c r="S47" s="55">
        <f t="shared" si="12"/>
        <v>0</v>
      </c>
      <c r="T47" s="55">
        <f t="shared" si="12"/>
        <v>0</v>
      </c>
      <c r="U47" s="55">
        <f t="shared" si="12"/>
        <v>0</v>
      </c>
      <c r="V47" s="55">
        <f t="shared" si="12"/>
        <v>0</v>
      </c>
      <c r="W47" s="55">
        <f t="shared" si="12"/>
        <v>0</v>
      </c>
      <c r="X47" s="55">
        <f t="shared" si="12"/>
        <v>0</v>
      </c>
      <c r="Y47" s="55">
        <f t="shared" si="12"/>
        <v>0</v>
      </c>
      <c r="Z47" s="55">
        <f t="shared" si="12"/>
        <v>0</v>
      </c>
      <c r="AA47" s="55">
        <f t="shared" si="12"/>
        <v>0</v>
      </c>
      <c r="AB47" s="55">
        <f t="shared" si="12"/>
        <v>0</v>
      </c>
      <c r="AC47" s="55">
        <f t="shared" si="12"/>
        <v>0</v>
      </c>
      <c r="AD47" s="55">
        <f t="shared" si="12"/>
        <v>0</v>
      </c>
      <c r="AE47" s="55">
        <f t="shared" si="12"/>
        <v>0</v>
      </c>
      <c r="AF47" s="55">
        <f t="shared" si="12"/>
        <v>0</v>
      </c>
      <c r="AG47" s="55">
        <f t="shared" si="12"/>
        <v>0</v>
      </c>
      <c r="AH47" s="55">
        <f t="shared" si="12"/>
        <v>0</v>
      </c>
      <c r="AI47" s="55">
        <f t="shared" si="12"/>
        <v>0</v>
      </c>
      <c r="AJ47" s="55">
        <f t="shared" si="12"/>
        <v>0</v>
      </c>
      <c r="AK47" s="55">
        <f t="shared" si="12"/>
        <v>0</v>
      </c>
      <c r="AL47" s="55">
        <f t="shared" si="12"/>
        <v>0</v>
      </c>
      <c r="AM47" s="55">
        <f t="shared" si="12"/>
        <v>0</v>
      </c>
      <c r="AN47" s="55">
        <f t="shared" si="12"/>
        <v>0</v>
      </c>
      <c r="AO47" s="55">
        <f t="shared" si="12"/>
        <v>0</v>
      </c>
      <c r="AP47" s="55">
        <f t="shared" si="12"/>
        <v>0</v>
      </c>
      <c r="AQ47" s="55">
        <f t="shared" si="12"/>
        <v>0</v>
      </c>
      <c r="AR47" s="55">
        <f t="shared" si="12"/>
        <v>0</v>
      </c>
      <c r="AS47" s="55">
        <f t="shared" si="12"/>
        <v>0</v>
      </c>
      <c r="AT47" s="55">
        <f t="shared" si="12"/>
        <v>0</v>
      </c>
      <c r="AU47" s="55">
        <f t="shared" si="12"/>
        <v>0</v>
      </c>
      <c r="AV47" s="55">
        <f t="shared" si="12"/>
        <v>0</v>
      </c>
      <c r="AW47" s="55">
        <f t="shared" si="12"/>
        <v>0</v>
      </c>
      <c r="AX47" s="55">
        <f t="shared" si="12"/>
        <v>0</v>
      </c>
      <c r="AY47" s="55">
        <f t="shared" si="12"/>
        <v>0</v>
      </c>
      <c r="AZ47" s="55">
        <f t="shared" si="12"/>
        <v>0</v>
      </c>
      <c r="BA47" s="55">
        <f t="shared" si="12"/>
        <v>0</v>
      </c>
      <c r="BB47" s="55">
        <f t="shared" si="12"/>
        <v>0</v>
      </c>
      <c r="BC47" s="55">
        <f t="shared" si="12"/>
        <v>0</v>
      </c>
      <c r="BD47" s="55">
        <f t="shared" si="12"/>
        <v>0</v>
      </c>
      <c r="BE47" s="55">
        <f t="shared" si="12"/>
        <v>0</v>
      </c>
      <c r="BF47" s="55">
        <f t="shared" si="12"/>
        <v>0</v>
      </c>
      <c r="BG47" s="55">
        <f t="shared" si="12"/>
        <v>0</v>
      </c>
      <c r="BH47" s="55">
        <f t="shared" si="12"/>
        <v>0</v>
      </c>
      <c r="BI47" s="55">
        <f t="shared" si="12"/>
        <v>0</v>
      </c>
      <c r="BJ47" s="55">
        <f t="shared" si="12"/>
        <v>0</v>
      </c>
      <c r="BK47" s="55">
        <f t="shared" si="12"/>
        <v>0</v>
      </c>
      <c r="BL47" s="55">
        <f t="shared" si="12"/>
        <v>0</v>
      </c>
      <c r="BM47" s="55">
        <f t="shared" si="12"/>
        <v>0</v>
      </c>
      <c r="BN47" s="55">
        <f t="shared" si="12"/>
        <v>0</v>
      </c>
      <c r="BO47" s="55">
        <f t="shared" si="12"/>
        <v>0</v>
      </c>
      <c r="BP47" s="55">
        <f t="shared" si="12"/>
        <v>0</v>
      </c>
      <c r="BQ47" s="55">
        <f t="shared" si="12"/>
        <v>0</v>
      </c>
      <c r="BR47" s="55">
        <f t="shared" si="12"/>
        <v>0</v>
      </c>
      <c r="BS47" s="55">
        <f t="shared" si="12"/>
        <v>0</v>
      </c>
      <c r="BT47" s="55">
        <f t="shared" si="12"/>
        <v>0</v>
      </c>
      <c r="BU47" s="55">
        <f t="shared" si="12"/>
        <v>0</v>
      </c>
      <c r="BV47" s="55">
        <f t="shared" si="12"/>
        <v>0</v>
      </c>
      <c r="BW47" s="55">
        <f t="shared" si="12"/>
        <v>0</v>
      </c>
      <c r="BX47" s="55">
        <f t="shared" ref="BX47:CO47" si="13" xml:space="preserve"> IF( $G$15, 0, BX44 )</f>
        <v>0</v>
      </c>
      <c r="BY47" s="55">
        <f t="shared" si="13"/>
        <v>0</v>
      </c>
      <c r="BZ47" s="55">
        <f t="shared" si="13"/>
        <v>0</v>
      </c>
      <c r="CA47" s="55">
        <f t="shared" si="13"/>
        <v>0</v>
      </c>
      <c r="CB47" s="55">
        <f t="shared" si="13"/>
        <v>0</v>
      </c>
      <c r="CC47" s="55">
        <f t="shared" si="13"/>
        <v>0</v>
      </c>
      <c r="CD47" s="55">
        <f t="shared" si="13"/>
        <v>0</v>
      </c>
      <c r="CE47" s="55">
        <f t="shared" si="13"/>
        <v>0</v>
      </c>
      <c r="CF47" s="55">
        <f t="shared" si="13"/>
        <v>0</v>
      </c>
      <c r="CG47" s="55">
        <f t="shared" si="13"/>
        <v>0</v>
      </c>
      <c r="CH47" s="55">
        <f t="shared" si="13"/>
        <v>0</v>
      </c>
      <c r="CI47" s="55">
        <f t="shared" si="13"/>
        <v>0</v>
      </c>
      <c r="CJ47" s="55">
        <f t="shared" si="13"/>
        <v>0</v>
      </c>
      <c r="CK47" s="55">
        <f t="shared" si="13"/>
        <v>0</v>
      </c>
      <c r="CL47" s="55">
        <f t="shared" si="13"/>
        <v>0</v>
      </c>
      <c r="CM47" s="55">
        <f t="shared" si="13"/>
        <v>0</v>
      </c>
      <c r="CN47" s="55">
        <f t="shared" si="13"/>
        <v>0</v>
      </c>
      <c r="CO47" s="55">
        <f t="shared" si="13"/>
        <v>0</v>
      </c>
    </row>
    <row r="48" spans="5:93" outlineLevel="1" x14ac:dyDescent="0.2">
      <c r="E48" s="45" t="str">
        <f xml:space="preserve"> ComSum!E125</f>
        <v>Contribution required from developer</v>
      </c>
      <c r="G48" s="213">
        <f xml:space="preserve"> ComSum!G125</f>
        <v>0</v>
      </c>
      <c r="H48" s="239" t="str">
        <f xml:space="preserve"> ComSum!H125</f>
        <v>£</v>
      </c>
      <c r="I48" s="223">
        <f xml:space="preserve"> SUM( K48:CO48 )</f>
        <v>0</v>
      </c>
      <c r="K48" s="142">
        <f xml:space="preserve"> IF( J48 = "", $G48, 0 )</f>
        <v>0</v>
      </c>
      <c r="L48" s="132">
        <f t="shared" si="9"/>
        <v>0</v>
      </c>
      <c r="M48" s="132">
        <f t="shared" si="9"/>
        <v>0</v>
      </c>
      <c r="N48" s="132">
        <f t="shared" si="9"/>
        <v>0</v>
      </c>
      <c r="O48" s="132">
        <f t="shared" si="9"/>
        <v>0</v>
      </c>
      <c r="P48" s="132">
        <f t="shared" si="9"/>
        <v>0</v>
      </c>
      <c r="Q48" s="132">
        <f t="shared" si="9"/>
        <v>0</v>
      </c>
      <c r="R48" s="132">
        <f t="shared" si="9"/>
        <v>0</v>
      </c>
      <c r="S48" s="132">
        <f t="shared" si="9"/>
        <v>0</v>
      </c>
      <c r="T48" s="132">
        <f t="shared" si="9"/>
        <v>0</v>
      </c>
      <c r="U48" s="132">
        <f t="shared" si="9"/>
        <v>0</v>
      </c>
      <c r="V48" s="132">
        <f t="shared" si="9"/>
        <v>0</v>
      </c>
      <c r="W48" s="132">
        <f t="shared" si="9"/>
        <v>0</v>
      </c>
      <c r="X48" s="132">
        <f t="shared" si="9"/>
        <v>0</v>
      </c>
      <c r="Y48" s="132">
        <f t="shared" si="9"/>
        <v>0</v>
      </c>
      <c r="Z48" s="132">
        <f t="shared" si="9"/>
        <v>0</v>
      </c>
      <c r="AA48" s="132">
        <f t="shared" si="9"/>
        <v>0</v>
      </c>
      <c r="AB48" s="132">
        <f t="shared" si="9"/>
        <v>0</v>
      </c>
      <c r="AC48" s="132">
        <f t="shared" si="9"/>
        <v>0</v>
      </c>
      <c r="AD48" s="132">
        <f t="shared" si="9"/>
        <v>0</v>
      </c>
      <c r="AE48" s="132">
        <f t="shared" si="9"/>
        <v>0</v>
      </c>
      <c r="AF48" s="132">
        <f t="shared" si="9"/>
        <v>0</v>
      </c>
      <c r="AG48" s="132">
        <f t="shared" si="9"/>
        <v>0</v>
      </c>
      <c r="AH48" s="132">
        <f t="shared" si="9"/>
        <v>0</v>
      </c>
      <c r="AI48" s="132">
        <f t="shared" si="9"/>
        <v>0</v>
      </c>
      <c r="AJ48" s="132">
        <f t="shared" si="9"/>
        <v>0</v>
      </c>
      <c r="AK48" s="132">
        <f t="shared" si="9"/>
        <v>0</v>
      </c>
      <c r="AL48" s="132">
        <f t="shared" si="9"/>
        <v>0</v>
      </c>
      <c r="AM48" s="132">
        <f t="shared" si="9"/>
        <v>0</v>
      </c>
      <c r="AN48" s="132">
        <f t="shared" si="9"/>
        <v>0</v>
      </c>
      <c r="AO48" s="132">
        <f t="shared" si="9"/>
        <v>0</v>
      </c>
      <c r="AP48" s="132">
        <f t="shared" si="9"/>
        <v>0</v>
      </c>
      <c r="AQ48" s="132">
        <f t="shared" si="9"/>
        <v>0</v>
      </c>
      <c r="AR48" s="132">
        <f t="shared" si="9"/>
        <v>0</v>
      </c>
      <c r="AS48" s="132">
        <f t="shared" si="9"/>
        <v>0</v>
      </c>
      <c r="AT48" s="132">
        <f t="shared" si="9"/>
        <v>0</v>
      </c>
      <c r="AU48" s="132">
        <f t="shared" si="9"/>
        <v>0</v>
      </c>
      <c r="AV48" s="132">
        <f t="shared" si="9"/>
        <v>0</v>
      </c>
      <c r="AW48" s="132">
        <f t="shared" si="9"/>
        <v>0</v>
      </c>
      <c r="AX48" s="132">
        <f t="shared" si="9"/>
        <v>0</v>
      </c>
      <c r="AY48" s="132">
        <f t="shared" si="9"/>
        <v>0</v>
      </c>
      <c r="AZ48" s="132">
        <f t="shared" si="9"/>
        <v>0</v>
      </c>
      <c r="BA48" s="132">
        <f t="shared" si="9"/>
        <v>0</v>
      </c>
      <c r="BB48" s="132">
        <f t="shared" si="9"/>
        <v>0</v>
      </c>
      <c r="BC48" s="132">
        <f t="shared" si="9"/>
        <v>0</v>
      </c>
      <c r="BD48" s="132">
        <f t="shared" si="9"/>
        <v>0</v>
      </c>
      <c r="BE48" s="132">
        <f t="shared" si="9"/>
        <v>0</v>
      </c>
      <c r="BF48" s="132">
        <f t="shared" si="9"/>
        <v>0</v>
      </c>
      <c r="BG48" s="132">
        <f t="shared" si="9"/>
        <v>0</v>
      </c>
      <c r="BH48" s="132">
        <f t="shared" si="9"/>
        <v>0</v>
      </c>
      <c r="BI48" s="132">
        <f t="shared" si="9"/>
        <v>0</v>
      </c>
      <c r="BJ48" s="132">
        <f t="shared" si="9"/>
        <v>0</v>
      </c>
      <c r="BK48" s="132">
        <f t="shared" si="9"/>
        <v>0</v>
      </c>
      <c r="BL48" s="132">
        <f t="shared" si="9"/>
        <v>0</v>
      </c>
      <c r="BM48" s="132">
        <f t="shared" si="9"/>
        <v>0</v>
      </c>
      <c r="BN48" s="132">
        <f t="shared" si="9"/>
        <v>0</v>
      </c>
      <c r="BO48" s="132">
        <f t="shared" si="9"/>
        <v>0</v>
      </c>
      <c r="BP48" s="132">
        <f t="shared" si="9"/>
        <v>0</v>
      </c>
      <c r="BQ48" s="132">
        <f t="shared" si="9"/>
        <v>0</v>
      </c>
      <c r="BR48" s="132">
        <f t="shared" si="9"/>
        <v>0</v>
      </c>
      <c r="BS48" s="132">
        <f t="shared" si="9"/>
        <v>0</v>
      </c>
      <c r="BT48" s="132">
        <f t="shared" si="9"/>
        <v>0</v>
      </c>
      <c r="BU48" s="132">
        <f t="shared" si="9"/>
        <v>0</v>
      </c>
      <c r="BV48" s="132">
        <f t="shared" si="9"/>
        <v>0</v>
      </c>
      <c r="BW48" s="132">
        <f t="shared" si="9"/>
        <v>0</v>
      </c>
      <c r="BX48" s="132">
        <f t="shared" si="10"/>
        <v>0</v>
      </c>
      <c r="BY48" s="132">
        <f t="shared" si="10"/>
        <v>0</v>
      </c>
      <c r="BZ48" s="132">
        <f t="shared" si="10"/>
        <v>0</v>
      </c>
      <c r="CA48" s="132">
        <f t="shared" si="10"/>
        <v>0</v>
      </c>
      <c r="CB48" s="132">
        <f t="shared" si="10"/>
        <v>0</v>
      </c>
      <c r="CC48" s="132">
        <f t="shared" si="10"/>
        <v>0</v>
      </c>
      <c r="CD48" s="132">
        <f t="shared" si="10"/>
        <v>0</v>
      </c>
      <c r="CE48" s="132">
        <f t="shared" si="10"/>
        <v>0</v>
      </c>
      <c r="CF48" s="132">
        <f t="shared" si="10"/>
        <v>0</v>
      </c>
      <c r="CG48" s="132">
        <f t="shared" si="10"/>
        <v>0</v>
      </c>
      <c r="CH48" s="132">
        <f t="shared" si="10"/>
        <v>0</v>
      </c>
      <c r="CI48" s="132">
        <f t="shared" si="10"/>
        <v>0</v>
      </c>
      <c r="CJ48" s="132">
        <f t="shared" si="10"/>
        <v>0</v>
      </c>
      <c r="CK48" s="132">
        <f t="shared" si="10"/>
        <v>0</v>
      </c>
      <c r="CL48" s="132">
        <f t="shared" si="10"/>
        <v>0</v>
      </c>
      <c r="CM48" s="132">
        <f t="shared" si="10"/>
        <v>0</v>
      </c>
      <c r="CN48" s="132">
        <f t="shared" si="10"/>
        <v>0</v>
      </c>
      <c r="CO48" s="132">
        <f t="shared" si="10"/>
        <v>0</v>
      </c>
    </row>
    <row r="49" spans="1:93" s="189" customFormat="1" outlineLevel="1" x14ac:dyDescent="0.2">
      <c r="A49" s="187"/>
      <c r="B49" s="188"/>
      <c r="D49" s="190"/>
      <c r="E49" s="130" t="s">
        <v>181</v>
      </c>
      <c r="G49" s="212">
        <f xml:space="preserve"> G46 + G47 - G48</f>
        <v>61661.881361223641</v>
      </c>
      <c r="H49" s="185" t="s">
        <v>8</v>
      </c>
      <c r="I49" s="235">
        <f xml:space="preserve"> SUM( K49:CO49 )</f>
        <v>61661.881361223641</v>
      </c>
      <c r="K49" s="212">
        <f xml:space="preserve"> K46 + K47 - K48</f>
        <v>61661.881361223641</v>
      </c>
      <c r="L49" s="212">
        <f t="shared" ref="L49:BW49" si="14" xml:space="preserve"> L46 + L47 - L48</f>
        <v>0</v>
      </c>
      <c r="M49" s="212">
        <f t="shared" si="14"/>
        <v>0</v>
      </c>
      <c r="N49" s="212">
        <f t="shared" si="14"/>
        <v>0</v>
      </c>
      <c r="O49" s="212">
        <f t="shared" si="14"/>
        <v>0</v>
      </c>
      <c r="P49" s="212">
        <f t="shared" si="14"/>
        <v>0</v>
      </c>
      <c r="Q49" s="212">
        <f t="shared" si="14"/>
        <v>0</v>
      </c>
      <c r="R49" s="212">
        <f t="shared" si="14"/>
        <v>0</v>
      </c>
      <c r="S49" s="212">
        <f t="shared" si="14"/>
        <v>0</v>
      </c>
      <c r="T49" s="212">
        <f t="shared" si="14"/>
        <v>0</v>
      </c>
      <c r="U49" s="212">
        <f t="shared" si="14"/>
        <v>0</v>
      </c>
      <c r="V49" s="212">
        <f t="shared" si="14"/>
        <v>0</v>
      </c>
      <c r="W49" s="212">
        <f t="shared" si="14"/>
        <v>0</v>
      </c>
      <c r="X49" s="212">
        <f t="shared" si="14"/>
        <v>0</v>
      </c>
      <c r="Y49" s="212">
        <f t="shared" si="14"/>
        <v>0</v>
      </c>
      <c r="Z49" s="212">
        <f t="shared" si="14"/>
        <v>0</v>
      </c>
      <c r="AA49" s="212">
        <f t="shared" si="14"/>
        <v>0</v>
      </c>
      <c r="AB49" s="212">
        <f t="shared" si="14"/>
        <v>0</v>
      </c>
      <c r="AC49" s="212">
        <f t="shared" si="14"/>
        <v>0</v>
      </c>
      <c r="AD49" s="212">
        <f t="shared" si="14"/>
        <v>0</v>
      </c>
      <c r="AE49" s="212">
        <f t="shared" si="14"/>
        <v>0</v>
      </c>
      <c r="AF49" s="212">
        <f t="shared" si="14"/>
        <v>0</v>
      </c>
      <c r="AG49" s="212">
        <f t="shared" si="14"/>
        <v>0</v>
      </c>
      <c r="AH49" s="212">
        <f t="shared" si="14"/>
        <v>0</v>
      </c>
      <c r="AI49" s="212">
        <f t="shared" si="14"/>
        <v>0</v>
      </c>
      <c r="AJ49" s="212">
        <f t="shared" si="14"/>
        <v>0</v>
      </c>
      <c r="AK49" s="212">
        <f t="shared" si="14"/>
        <v>0</v>
      </c>
      <c r="AL49" s="212">
        <f t="shared" si="14"/>
        <v>0</v>
      </c>
      <c r="AM49" s="212">
        <f t="shared" si="14"/>
        <v>0</v>
      </c>
      <c r="AN49" s="212">
        <f t="shared" si="14"/>
        <v>0</v>
      </c>
      <c r="AO49" s="212">
        <f t="shared" si="14"/>
        <v>0</v>
      </c>
      <c r="AP49" s="212">
        <f t="shared" si="14"/>
        <v>0</v>
      </c>
      <c r="AQ49" s="212">
        <f t="shared" si="14"/>
        <v>0</v>
      </c>
      <c r="AR49" s="212">
        <f t="shared" si="14"/>
        <v>0</v>
      </c>
      <c r="AS49" s="212">
        <f t="shared" si="14"/>
        <v>0</v>
      </c>
      <c r="AT49" s="212">
        <f t="shared" si="14"/>
        <v>0</v>
      </c>
      <c r="AU49" s="212">
        <f t="shared" si="14"/>
        <v>0</v>
      </c>
      <c r="AV49" s="212">
        <f t="shared" si="14"/>
        <v>0</v>
      </c>
      <c r="AW49" s="212">
        <f t="shared" si="14"/>
        <v>0</v>
      </c>
      <c r="AX49" s="212">
        <f t="shared" si="14"/>
        <v>0</v>
      </c>
      <c r="AY49" s="212">
        <f t="shared" si="14"/>
        <v>0</v>
      </c>
      <c r="AZ49" s="212">
        <f t="shared" si="14"/>
        <v>0</v>
      </c>
      <c r="BA49" s="212">
        <f t="shared" si="14"/>
        <v>0</v>
      </c>
      <c r="BB49" s="212">
        <f t="shared" si="14"/>
        <v>0</v>
      </c>
      <c r="BC49" s="212">
        <f t="shared" si="14"/>
        <v>0</v>
      </c>
      <c r="BD49" s="212">
        <f t="shared" si="14"/>
        <v>0</v>
      </c>
      <c r="BE49" s="212">
        <f t="shared" si="14"/>
        <v>0</v>
      </c>
      <c r="BF49" s="212">
        <f t="shared" si="14"/>
        <v>0</v>
      </c>
      <c r="BG49" s="212">
        <f t="shared" si="14"/>
        <v>0</v>
      </c>
      <c r="BH49" s="212">
        <f t="shared" si="14"/>
        <v>0</v>
      </c>
      <c r="BI49" s="212">
        <f t="shared" si="14"/>
        <v>0</v>
      </c>
      <c r="BJ49" s="212">
        <f t="shared" si="14"/>
        <v>0</v>
      </c>
      <c r="BK49" s="212">
        <f t="shared" si="14"/>
        <v>0</v>
      </c>
      <c r="BL49" s="212">
        <f t="shared" si="14"/>
        <v>0</v>
      </c>
      <c r="BM49" s="212">
        <f t="shared" si="14"/>
        <v>0</v>
      </c>
      <c r="BN49" s="212">
        <f t="shared" si="14"/>
        <v>0</v>
      </c>
      <c r="BO49" s="212">
        <f t="shared" si="14"/>
        <v>0</v>
      </c>
      <c r="BP49" s="212">
        <f t="shared" si="14"/>
        <v>0</v>
      </c>
      <c r="BQ49" s="212">
        <f t="shared" si="14"/>
        <v>0</v>
      </c>
      <c r="BR49" s="212">
        <f t="shared" si="14"/>
        <v>0</v>
      </c>
      <c r="BS49" s="212">
        <f t="shared" si="14"/>
        <v>0</v>
      </c>
      <c r="BT49" s="212">
        <f t="shared" si="14"/>
        <v>0</v>
      </c>
      <c r="BU49" s="212">
        <f t="shared" si="14"/>
        <v>0</v>
      </c>
      <c r="BV49" s="212">
        <f t="shared" si="14"/>
        <v>0</v>
      </c>
      <c r="BW49" s="212">
        <f t="shared" si="14"/>
        <v>0</v>
      </c>
      <c r="BX49" s="212">
        <f t="shared" ref="BX49:CO49" si="15" xml:space="preserve"> BX46 + BX47 - BX48</f>
        <v>0</v>
      </c>
      <c r="BY49" s="212">
        <f t="shared" si="15"/>
        <v>0</v>
      </c>
      <c r="BZ49" s="212">
        <f t="shared" si="15"/>
        <v>0</v>
      </c>
      <c r="CA49" s="212">
        <f t="shared" si="15"/>
        <v>0</v>
      </c>
      <c r="CB49" s="212">
        <f t="shared" si="15"/>
        <v>0</v>
      </c>
      <c r="CC49" s="212">
        <f t="shared" si="15"/>
        <v>0</v>
      </c>
      <c r="CD49" s="212">
        <f t="shared" si="15"/>
        <v>0</v>
      </c>
      <c r="CE49" s="212">
        <f t="shared" si="15"/>
        <v>0</v>
      </c>
      <c r="CF49" s="212">
        <f t="shared" si="15"/>
        <v>0</v>
      </c>
      <c r="CG49" s="212">
        <f t="shared" si="15"/>
        <v>0</v>
      </c>
      <c r="CH49" s="212">
        <f t="shared" si="15"/>
        <v>0</v>
      </c>
      <c r="CI49" s="212">
        <f t="shared" si="15"/>
        <v>0</v>
      </c>
      <c r="CJ49" s="212">
        <f t="shared" si="15"/>
        <v>0</v>
      </c>
      <c r="CK49" s="212">
        <f t="shared" si="15"/>
        <v>0</v>
      </c>
      <c r="CL49" s="212">
        <f t="shared" si="15"/>
        <v>0</v>
      </c>
      <c r="CM49" s="212">
        <f t="shared" si="15"/>
        <v>0</v>
      </c>
      <c r="CN49" s="212">
        <f t="shared" si="15"/>
        <v>0</v>
      </c>
      <c r="CO49" s="212">
        <f t="shared" si="15"/>
        <v>0</v>
      </c>
    </row>
    <row r="50" spans="1:93" ht="6.75" customHeight="1" outlineLevel="1" x14ac:dyDescent="0.2">
      <c r="I50" s="217"/>
    </row>
    <row r="51" spans="1:93" outlineLevel="1" x14ac:dyDescent="0.2">
      <c r="E51" t="s">
        <v>271</v>
      </c>
      <c r="H51" s="78" t="s">
        <v>8</v>
      </c>
      <c r="K51" s="55">
        <f xml:space="preserve"> K49 / $G$40</f>
        <v>868.47720227075547</v>
      </c>
    </row>
    <row r="52" spans="1:93" outlineLevel="1" x14ac:dyDescent="0.2">
      <c r="I52" s="217"/>
    </row>
    <row r="53" spans="1:93" outlineLevel="1" x14ac:dyDescent="0.2">
      <c r="B53" s="61" t="s">
        <v>157</v>
      </c>
      <c r="I53" s="217"/>
    </row>
    <row r="54" spans="1:93" outlineLevel="1" x14ac:dyDescent="0.2">
      <c r="E54" s="18" t="str">
        <f xml:space="preserve"> InpC!E18</f>
        <v>Water: Infra repairs coefficient</v>
      </c>
      <c r="G54" s="101">
        <f xml:space="preserve"> InpC!G18</f>
        <v>1.3160825363929702E-2</v>
      </c>
      <c r="H54" s="80" t="str">
        <f xml:space="preserve"> InpC!H18</f>
        <v>£/m</v>
      </c>
      <c r="I54" s="217"/>
    </row>
    <row r="55" spans="1:93" outlineLevel="1" x14ac:dyDescent="0.2">
      <c r="E55" s="18" t="str">
        <f xml:space="preserve"> InpC!E19</f>
        <v>Water: Infra repairs intercept</v>
      </c>
      <c r="G55" s="101">
        <f xml:space="preserve"> InpC!G19</f>
        <v>0.83384796034964592</v>
      </c>
      <c r="H55" s="80" t="str">
        <f xml:space="preserve"> InpC!H19</f>
        <v>£/m</v>
      </c>
      <c r="I55" s="217"/>
    </row>
    <row r="56" spans="1:93" s="20" customFormat="1" outlineLevel="1" x14ac:dyDescent="0.2">
      <c r="A56" s="87"/>
      <c r="B56" s="34"/>
      <c r="D56" s="88"/>
      <c r="E56" s="20" t="s">
        <v>258</v>
      </c>
      <c r="G56" s="240"/>
      <c r="H56" s="98" t="s">
        <v>150</v>
      </c>
      <c r="I56" s="225"/>
      <c r="K56" s="175">
        <f t="shared" ref="K56:AP56" si="16" xml:space="preserve"> K4 - $G4</f>
        <v>0</v>
      </c>
      <c r="L56" s="95">
        <f t="shared" si="16"/>
        <v>1</v>
      </c>
      <c r="M56" s="95">
        <f t="shared" si="16"/>
        <v>2</v>
      </c>
      <c r="N56" s="95">
        <f t="shared" si="16"/>
        <v>3</v>
      </c>
      <c r="O56" s="95">
        <f t="shared" si="16"/>
        <v>4</v>
      </c>
      <c r="P56" s="95">
        <f t="shared" si="16"/>
        <v>5</v>
      </c>
      <c r="Q56" s="95">
        <f t="shared" si="16"/>
        <v>6</v>
      </c>
      <c r="R56" s="95">
        <f t="shared" si="16"/>
        <v>7</v>
      </c>
      <c r="S56" s="95">
        <f t="shared" si="16"/>
        <v>8</v>
      </c>
      <c r="T56" s="95">
        <f t="shared" si="16"/>
        <v>9</v>
      </c>
      <c r="U56" s="95">
        <f t="shared" si="16"/>
        <v>10</v>
      </c>
      <c r="V56" s="95">
        <f t="shared" si="16"/>
        <v>11</v>
      </c>
      <c r="W56" s="95">
        <f t="shared" si="16"/>
        <v>12</v>
      </c>
      <c r="X56" s="95">
        <f t="shared" si="16"/>
        <v>13</v>
      </c>
      <c r="Y56" s="95">
        <f t="shared" si="16"/>
        <v>14</v>
      </c>
      <c r="Z56" s="95">
        <f t="shared" si="16"/>
        <v>15</v>
      </c>
      <c r="AA56" s="95">
        <f t="shared" si="16"/>
        <v>16</v>
      </c>
      <c r="AB56" s="95">
        <f t="shared" si="16"/>
        <v>17</v>
      </c>
      <c r="AC56" s="95">
        <f t="shared" si="16"/>
        <v>18</v>
      </c>
      <c r="AD56" s="95">
        <f t="shared" si="16"/>
        <v>19</v>
      </c>
      <c r="AE56" s="95">
        <f t="shared" si="16"/>
        <v>20</v>
      </c>
      <c r="AF56" s="95">
        <f t="shared" si="16"/>
        <v>21</v>
      </c>
      <c r="AG56" s="95">
        <f t="shared" si="16"/>
        <v>22</v>
      </c>
      <c r="AH56" s="95">
        <f t="shared" si="16"/>
        <v>23</v>
      </c>
      <c r="AI56" s="95">
        <f t="shared" si="16"/>
        <v>24</v>
      </c>
      <c r="AJ56" s="95">
        <f t="shared" si="16"/>
        <v>25</v>
      </c>
      <c r="AK56" s="95">
        <f t="shared" si="16"/>
        <v>26</v>
      </c>
      <c r="AL56" s="95">
        <f t="shared" si="16"/>
        <v>27</v>
      </c>
      <c r="AM56" s="95">
        <f t="shared" si="16"/>
        <v>28</v>
      </c>
      <c r="AN56" s="95">
        <f t="shared" si="16"/>
        <v>29</v>
      </c>
      <c r="AO56" s="95">
        <f t="shared" si="16"/>
        <v>30</v>
      </c>
      <c r="AP56" s="95">
        <f t="shared" si="16"/>
        <v>31</v>
      </c>
      <c r="AQ56" s="95">
        <f t="shared" ref="AQ56:BV56" si="17" xml:space="preserve"> AQ4 - $G4</f>
        <v>32</v>
      </c>
      <c r="AR56" s="95">
        <f t="shared" si="17"/>
        <v>33</v>
      </c>
      <c r="AS56" s="95">
        <f t="shared" si="17"/>
        <v>34</v>
      </c>
      <c r="AT56" s="95">
        <f t="shared" si="17"/>
        <v>35</v>
      </c>
      <c r="AU56" s="95">
        <f t="shared" si="17"/>
        <v>36</v>
      </c>
      <c r="AV56" s="95">
        <f t="shared" si="17"/>
        <v>37</v>
      </c>
      <c r="AW56" s="95">
        <f t="shared" si="17"/>
        <v>38</v>
      </c>
      <c r="AX56" s="95">
        <f t="shared" si="17"/>
        <v>39</v>
      </c>
      <c r="AY56" s="95">
        <f t="shared" si="17"/>
        <v>40</v>
      </c>
      <c r="AZ56" s="95">
        <f t="shared" si="17"/>
        <v>41</v>
      </c>
      <c r="BA56" s="95">
        <f t="shared" si="17"/>
        <v>42</v>
      </c>
      <c r="BB56" s="95">
        <f t="shared" si="17"/>
        <v>43</v>
      </c>
      <c r="BC56" s="95">
        <f t="shared" si="17"/>
        <v>44</v>
      </c>
      <c r="BD56" s="95">
        <f t="shared" si="17"/>
        <v>45</v>
      </c>
      <c r="BE56" s="95">
        <f t="shared" si="17"/>
        <v>46</v>
      </c>
      <c r="BF56" s="95">
        <f t="shared" si="17"/>
        <v>47</v>
      </c>
      <c r="BG56" s="95">
        <f t="shared" si="17"/>
        <v>48</v>
      </c>
      <c r="BH56" s="95">
        <f t="shared" si="17"/>
        <v>49</v>
      </c>
      <c r="BI56" s="95">
        <f t="shared" si="17"/>
        <v>50</v>
      </c>
      <c r="BJ56" s="95">
        <f t="shared" si="17"/>
        <v>51</v>
      </c>
      <c r="BK56" s="95">
        <f t="shared" si="17"/>
        <v>52</v>
      </c>
      <c r="BL56" s="95">
        <f t="shared" si="17"/>
        <v>53</v>
      </c>
      <c r="BM56" s="95">
        <f t="shared" si="17"/>
        <v>54</v>
      </c>
      <c r="BN56" s="95">
        <f t="shared" si="17"/>
        <v>55</v>
      </c>
      <c r="BO56" s="95">
        <f t="shared" si="17"/>
        <v>56</v>
      </c>
      <c r="BP56" s="95">
        <f t="shared" si="17"/>
        <v>57</v>
      </c>
      <c r="BQ56" s="95">
        <f t="shared" si="17"/>
        <v>58</v>
      </c>
      <c r="BR56" s="95">
        <f t="shared" si="17"/>
        <v>59</v>
      </c>
      <c r="BS56" s="95">
        <f t="shared" si="17"/>
        <v>60</v>
      </c>
      <c r="BT56" s="95">
        <f t="shared" si="17"/>
        <v>61</v>
      </c>
      <c r="BU56" s="95">
        <f t="shared" si="17"/>
        <v>62</v>
      </c>
      <c r="BV56" s="95">
        <f t="shared" si="17"/>
        <v>63</v>
      </c>
      <c r="BW56" s="95">
        <f t="shared" ref="BW56:CO56" si="18" xml:space="preserve"> BW4 - $G4</f>
        <v>64</v>
      </c>
      <c r="BX56" s="95">
        <f t="shared" si="18"/>
        <v>65</v>
      </c>
      <c r="BY56" s="95">
        <f t="shared" si="18"/>
        <v>66</v>
      </c>
      <c r="BZ56" s="95">
        <f t="shared" si="18"/>
        <v>67</v>
      </c>
      <c r="CA56" s="95">
        <f t="shared" si="18"/>
        <v>68</v>
      </c>
      <c r="CB56" s="95">
        <f t="shared" si="18"/>
        <v>69</v>
      </c>
      <c r="CC56" s="95">
        <f t="shared" si="18"/>
        <v>70</v>
      </c>
      <c r="CD56" s="95">
        <f t="shared" si="18"/>
        <v>71</v>
      </c>
      <c r="CE56" s="95">
        <f t="shared" si="18"/>
        <v>72</v>
      </c>
      <c r="CF56" s="95">
        <f t="shared" si="18"/>
        <v>73</v>
      </c>
      <c r="CG56" s="95">
        <f t="shared" si="18"/>
        <v>74</v>
      </c>
      <c r="CH56" s="95">
        <f t="shared" si="18"/>
        <v>75</v>
      </c>
      <c r="CI56" s="95">
        <f t="shared" si="18"/>
        <v>76</v>
      </c>
      <c r="CJ56" s="95">
        <f t="shared" si="18"/>
        <v>77</v>
      </c>
      <c r="CK56" s="95">
        <f t="shared" si="18"/>
        <v>78</v>
      </c>
      <c r="CL56" s="95">
        <f t="shared" si="18"/>
        <v>79</v>
      </c>
      <c r="CM56" s="95">
        <f t="shared" si="18"/>
        <v>80</v>
      </c>
      <c r="CN56" s="95">
        <f t="shared" si="18"/>
        <v>81</v>
      </c>
      <c r="CO56" s="95">
        <f t="shared" si="18"/>
        <v>82</v>
      </c>
    </row>
    <row r="57" spans="1:93" s="20" customFormat="1" outlineLevel="1" x14ac:dyDescent="0.2">
      <c r="A57" s="87"/>
      <c r="B57" s="34"/>
      <c r="D57" s="88"/>
      <c r="E57" s="20" t="s">
        <v>259</v>
      </c>
      <c r="G57" s="240"/>
      <c r="H57" s="98" t="s">
        <v>253</v>
      </c>
      <c r="I57" s="225"/>
      <c r="K57" s="241">
        <f xml:space="preserve"> K56 * $G54 + $G55</f>
        <v>0.83384796034964592</v>
      </c>
      <c r="L57" s="241">
        <f t="shared" ref="L57:BW57" si="19" xml:space="preserve"> L56 * $G54 + $G55</f>
        <v>0.84700878571357563</v>
      </c>
      <c r="M57" s="241">
        <f t="shared" si="19"/>
        <v>0.86016961107750534</v>
      </c>
      <c r="N57" s="241">
        <f t="shared" si="19"/>
        <v>0.87333043644143504</v>
      </c>
      <c r="O57" s="241">
        <f t="shared" si="19"/>
        <v>0.88649126180536475</v>
      </c>
      <c r="P57" s="241">
        <f t="shared" si="19"/>
        <v>0.89965208716929446</v>
      </c>
      <c r="Q57" s="241">
        <f t="shared" si="19"/>
        <v>0.91281291253322416</v>
      </c>
      <c r="R57" s="241">
        <f t="shared" si="19"/>
        <v>0.92597373789715387</v>
      </c>
      <c r="S57" s="241">
        <f t="shared" si="19"/>
        <v>0.93913456326108358</v>
      </c>
      <c r="T57" s="241">
        <f t="shared" si="19"/>
        <v>0.95229538862501328</v>
      </c>
      <c r="U57" s="241">
        <f t="shared" si="19"/>
        <v>0.96545621398894288</v>
      </c>
      <c r="V57" s="241">
        <f t="shared" si="19"/>
        <v>0.97861703935287259</v>
      </c>
      <c r="W57" s="241">
        <f t="shared" si="19"/>
        <v>0.99177786471680229</v>
      </c>
      <c r="X57" s="241">
        <f t="shared" si="19"/>
        <v>1.004938690080732</v>
      </c>
      <c r="Y57" s="241">
        <f t="shared" si="19"/>
        <v>1.0180995154446617</v>
      </c>
      <c r="Z57" s="241">
        <f t="shared" si="19"/>
        <v>1.0312603408085914</v>
      </c>
      <c r="AA57" s="241">
        <f t="shared" si="19"/>
        <v>1.0444211661725211</v>
      </c>
      <c r="AB57" s="241">
        <f t="shared" si="19"/>
        <v>1.0575819915364508</v>
      </c>
      <c r="AC57" s="241">
        <f t="shared" si="19"/>
        <v>1.0707428169003805</v>
      </c>
      <c r="AD57" s="241">
        <f t="shared" si="19"/>
        <v>1.0839036422643102</v>
      </c>
      <c r="AE57" s="241">
        <f t="shared" si="19"/>
        <v>1.0970644676282399</v>
      </c>
      <c r="AF57" s="241">
        <f t="shared" si="19"/>
        <v>1.1102252929921697</v>
      </c>
      <c r="AG57" s="241">
        <f t="shared" si="19"/>
        <v>1.1233861183560994</v>
      </c>
      <c r="AH57" s="241">
        <f t="shared" si="19"/>
        <v>1.1365469437200291</v>
      </c>
      <c r="AI57" s="241">
        <f t="shared" si="19"/>
        <v>1.1497077690839588</v>
      </c>
      <c r="AJ57" s="241">
        <f t="shared" si="19"/>
        <v>1.1628685944478885</v>
      </c>
      <c r="AK57" s="241">
        <f t="shared" si="19"/>
        <v>1.1760294198118182</v>
      </c>
      <c r="AL57" s="241">
        <f t="shared" si="19"/>
        <v>1.1891902451757479</v>
      </c>
      <c r="AM57" s="241">
        <f t="shared" si="19"/>
        <v>1.2023510705396776</v>
      </c>
      <c r="AN57" s="241">
        <f t="shared" si="19"/>
        <v>1.2155118959036073</v>
      </c>
      <c r="AO57" s="241">
        <f t="shared" si="19"/>
        <v>1.228672721267537</v>
      </c>
      <c r="AP57" s="241">
        <f t="shared" si="19"/>
        <v>1.2418335466314667</v>
      </c>
      <c r="AQ57" s="241">
        <f t="shared" si="19"/>
        <v>1.2549943719953964</v>
      </c>
      <c r="AR57" s="241">
        <f t="shared" si="19"/>
        <v>1.2681551973593261</v>
      </c>
      <c r="AS57" s="241">
        <f t="shared" si="19"/>
        <v>1.2813160227232558</v>
      </c>
      <c r="AT57" s="241">
        <f t="shared" si="19"/>
        <v>1.2944768480871855</v>
      </c>
      <c r="AU57" s="241">
        <f t="shared" si="19"/>
        <v>1.3076376734511153</v>
      </c>
      <c r="AV57" s="241">
        <f t="shared" si="19"/>
        <v>1.320798498815045</v>
      </c>
      <c r="AW57" s="241">
        <f t="shared" si="19"/>
        <v>1.3339593241789744</v>
      </c>
      <c r="AX57" s="241">
        <f t="shared" si="19"/>
        <v>1.3471201495429042</v>
      </c>
      <c r="AY57" s="241">
        <f t="shared" si="19"/>
        <v>1.3602809749068339</v>
      </c>
      <c r="AZ57" s="241">
        <f t="shared" si="19"/>
        <v>1.3734418002707636</v>
      </c>
      <c r="BA57" s="241">
        <f t="shared" si="19"/>
        <v>1.3866026256346933</v>
      </c>
      <c r="BB57" s="241">
        <f t="shared" si="19"/>
        <v>1.399763450998623</v>
      </c>
      <c r="BC57" s="241">
        <f t="shared" si="19"/>
        <v>1.4129242763625527</v>
      </c>
      <c r="BD57" s="241">
        <f t="shared" si="19"/>
        <v>1.4260851017264824</v>
      </c>
      <c r="BE57" s="241">
        <f t="shared" si="19"/>
        <v>1.4392459270904121</v>
      </c>
      <c r="BF57" s="241">
        <f t="shared" si="19"/>
        <v>1.4524067524543418</v>
      </c>
      <c r="BG57" s="241">
        <f t="shared" si="19"/>
        <v>1.4655675778182715</v>
      </c>
      <c r="BH57" s="241">
        <f t="shared" si="19"/>
        <v>1.4787284031822012</v>
      </c>
      <c r="BI57" s="241">
        <f t="shared" si="19"/>
        <v>1.4918892285461309</v>
      </c>
      <c r="BJ57" s="241">
        <f t="shared" si="19"/>
        <v>1.5050500539100606</v>
      </c>
      <c r="BK57" s="241">
        <f t="shared" si="19"/>
        <v>1.5182108792739903</v>
      </c>
      <c r="BL57" s="241">
        <f t="shared" si="19"/>
        <v>1.5313717046379201</v>
      </c>
      <c r="BM57" s="241">
        <f t="shared" si="19"/>
        <v>1.5445325300018498</v>
      </c>
      <c r="BN57" s="241">
        <f t="shared" si="19"/>
        <v>1.5576933553657795</v>
      </c>
      <c r="BO57" s="241">
        <f t="shared" si="19"/>
        <v>1.5708541807297092</v>
      </c>
      <c r="BP57" s="241">
        <f t="shared" si="19"/>
        <v>1.5840150060936389</v>
      </c>
      <c r="BQ57" s="241">
        <f t="shared" si="19"/>
        <v>1.5971758314575686</v>
      </c>
      <c r="BR57" s="241">
        <f t="shared" si="19"/>
        <v>1.6103366568214983</v>
      </c>
      <c r="BS57" s="241">
        <f t="shared" si="19"/>
        <v>1.623497482185428</v>
      </c>
      <c r="BT57" s="241">
        <f t="shared" si="19"/>
        <v>1.6366583075493577</v>
      </c>
      <c r="BU57" s="241">
        <f t="shared" si="19"/>
        <v>1.6498191329132874</v>
      </c>
      <c r="BV57" s="241">
        <f t="shared" si="19"/>
        <v>1.6629799582772171</v>
      </c>
      <c r="BW57" s="241">
        <f t="shared" si="19"/>
        <v>1.6761407836411468</v>
      </c>
      <c r="BX57" s="241">
        <f t="shared" ref="BX57:CO57" si="20" xml:space="preserve"> BX56 * $G54 + $G55</f>
        <v>1.6893016090050765</v>
      </c>
      <c r="BY57" s="241">
        <f t="shared" si="20"/>
        <v>1.7024624343690062</v>
      </c>
      <c r="BZ57" s="241">
        <f t="shared" si="20"/>
        <v>1.7156232597329359</v>
      </c>
      <c r="CA57" s="241">
        <f t="shared" si="20"/>
        <v>1.7287840850968657</v>
      </c>
      <c r="CB57" s="241">
        <f t="shared" si="20"/>
        <v>1.7419449104607954</v>
      </c>
      <c r="CC57" s="241">
        <f t="shared" si="20"/>
        <v>1.7551057358247251</v>
      </c>
      <c r="CD57" s="241">
        <f t="shared" si="20"/>
        <v>1.7682665611886548</v>
      </c>
      <c r="CE57" s="241">
        <f t="shared" si="20"/>
        <v>1.7814273865525845</v>
      </c>
      <c r="CF57" s="241">
        <f t="shared" si="20"/>
        <v>1.7945882119165142</v>
      </c>
      <c r="CG57" s="241">
        <f t="shared" si="20"/>
        <v>1.8077490372804439</v>
      </c>
      <c r="CH57" s="241">
        <f t="shared" si="20"/>
        <v>1.8209098626443736</v>
      </c>
      <c r="CI57" s="241">
        <f t="shared" si="20"/>
        <v>1.8340706880083033</v>
      </c>
      <c r="CJ57" s="241">
        <f t="shared" si="20"/>
        <v>1.847231513372233</v>
      </c>
      <c r="CK57" s="241">
        <f t="shared" si="20"/>
        <v>1.8603923387361627</v>
      </c>
      <c r="CL57" s="241">
        <f t="shared" si="20"/>
        <v>1.8735531641000924</v>
      </c>
      <c r="CM57" s="241">
        <f t="shared" si="20"/>
        <v>1.8867139894640221</v>
      </c>
      <c r="CN57" s="241">
        <f t="shared" si="20"/>
        <v>1.8998748148279518</v>
      </c>
      <c r="CO57" s="241">
        <f t="shared" si="20"/>
        <v>1.9130356401918815</v>
      </c>
    </row>
    <row r="58" spans="1:93" outlineLevel="1" x14ac:dyDescent="0.2">
      <c r="I58" s="217"/>
    </row>
    <row r="59" spans="1:93" outlineLevel="1" x14ac:dyDescent="0.2">
      <c r="E59" s="18" t="str">
        <f xml:space="preserve"> InpS!E$13</f>
        <v>Water: Infrastructure Maintenance (override)</v>
      </c>
      <c r="F59" s="18"/>
      <c r="G59" s="18"/>
      <c r="H59" s="80" t="str">
        <f xml:space="preserve"> InpS!H$13</f>
        <v>£/m</v>
      </c>
      <c r="I59" s="223">
        <f xml:space="preserve"> SUM( K59:CO59 )</f>
        <v>12.685326125436578</v>
      </c>
      <c r="J59" s="18">
        <f xml:space="preserve"> InpS!J$13</f>
        <v>0</v>
      </c>
      <c r="K59" s="66">
        <f xml:space="preserve"> InpS!K$13</f>
        <v>2.8778650396785475</v>
      </c>
      <c r="L59" s="66">
        <f xml:space="preserve"> InpS!L$13</f>
        <v>2.8778650396785475</v>
      </c>
      <c r="M59" s="66">
        <f xml:space="preserve"> InpS!M$13</f>
        <v>2.8778650396785475</v>
      </c>
      <c r="N59" s="66">
        <f xml:space="preserve"> InpS!N$13</f>
        <v>0.33085821758009648</v>
      </c>
      <c r="O59" s="66">
        <f xml:space="preserve"> InpS!O$13</f>
        <v>0.37002748703489952</v>
      </c>
      <c r="P59" s="66">
        <f xml:space="preserve"> InpS!P$13</f>
        <v>0.44588283507436138</v>
      </c>
      <c r="Q59" s="66">
        <f xml:space="preserve"> InpS!Q$13</f>
        <v>0.53728847066758323</v>
      </c>
      <c r="R59" s="66">
        <f xml:space="preserve"> InpS!R$13</f>
        <v>0.6474321907102939</v>
      </c>
      <c r="S59" s="66">
        <f xml:space="preserve"> InpS!S$13</f>
        <v>0.78015528799103351</v>
      </c>
      <c r="T59" s="66">
        <f xml:space="preserve"> InpS!T$13</f>
        <v>0.94008651734266513</v>
      </c>
      <c r="U59" s="66">
        <f xml:space="preserve"> InpS!U$13</f>
        <v>0</v>
      </c>
      <c r="V59" s="66">
        <f xml:space="preserve"> InpS!V$13</f>
        <v>0</v>
      </c>
      <c r="W59" s="66">
        <f xml:space="preserve"> InpS!W$13</f>
        <v>0</v>
      </c>
      <c r="X59" s="66">
        <f xml:space="preserve"> InpS!X$13</f>
        <v>0</v>
      </c>
      <c r="Y59" s="66">
        <f xml:space="preserve"> InpS!Y$13</f>
        <v>0</v>
      </c>
      <c r="Z59" s="66">
        <f xml:space="preserve"> InpS!Z$13</f>
        <v>0</v>
      </c>
      <c r="AA59" s="66">
        <f xml:space="preserve"> InpS!AA$13</f>
        <v>0</v>
      </c>
      <c r="AB59" s="66">
        <f xml:space="preserve"> InpS!AB$13</f>
        <v>0</v>
      </c>
      <c r="AC59" s="66">
        <f xml:space="preserve"> InpS!AC$13</f>
        <v>0</v>
      </c>
      <c r="AD59" s="66">
        <f xml:space="preserve"> InpS!AD$13</f>
        <v>0</v>
      </c>
      <c r="AE59" s="66">
        <f xml:space="preserve"> InpS!AE$13</f>
        <v>0</v>
      </c>
      <c r="AF59" s="66">
        <f xml:space="preserve"> InpS!AF$13</f>
        <v>0</v>
      </c>
      <c r="AG59" s="66">
        <f xml:space="preserve"> InpS!AG$13</f>
        <v>0</v>
      </c>
      <c r="AH59" s="66">
        <f xml:space="preserve"> InpS!AH$13</f>
        <v>0</v>
      </c>
      <c r="AI59" s="66">
        <f xml:space="preserve"> InpS!AI$13</f>
        <v>0</v>
      </c>
      <c r="AJ59" s="66">
        <f xml:space="preserve"> InpS!AJ$13</f>
        <v>0</v>
      </c>
      <c r="AK59" s="66">
        <f xml:space="preserve"> InpS!AK$13</f>
        <v>0</v>
      </c>
      <c r="AL59" s="66">
        <f xml:space="preserve"> InpS!AL$13</f>
        <v>0</v>
      </c>
      <c r="AM59" s="66">
        <f xml:space="preserve"> InpS!AM$13</f>
        <v>0</v>
      </c>
      <c r="AN59" s="66">
        <f xml:space="preserve"> InpS!AN$13</f>
        <v>0</v>
      </c>
      <c r="AO59" s="66">
        <f xml:space="preserve"> InpS!AO$13</f>
        <v>0</v>
      </c>
      <c r="AP59" s="66">
        <f xml:space="preserve"> InpS!AP$13</f>
        <v>0</v>
      </c>
      <c r="AQ59" s="66">
        <f xml:space="preserve"> InpS!AQ$13</f>
        <v>0</v>
      </c>
      <c r="AR59" s="66">
        <f xml:space="preserve"> InpS!AR$13</f>
        <v>0</v>
      </c>
      <c r="AS59" s="66">
        <f xml:space="preserve"> InpS!AS$13</f>
        <v>0</v>
      </c>
      <c r="AT59" s="66">
        <f xml:space="preserve"> InpS!AT$13</f>
        <v>0</v>
      </c>
      <c r="AU59" s="66">
        <f xml:space="preserve"> InpS!AU$13</f>
        <v>0</v>
      </c>
      <c r="AV59" s="66">
        <f xml:space="preserve"> InpS!AV$13</f>
        <v>0</v>
      </c>
      <c r="AW59" s="66">
        <f xml:space="preserve"> InpS!AW$13</f>
        <v>0</v>
      </c>
      <c r="AX59" s="66">
        <f xml:space="preserve"> InpS!AX$13</f>
        <v>0</v>
      </c>
      <c r="AY59" s="66">
        <f xml:space="preserve"> InpS!AY$13</f>
        <v>0</v>
      </c>
      <c r="AZ59" s="66">
        <f xml:space="preserve"> InpS!AZ$13</f>
        <v>0</v>
      </c>
      <c r="BA59" s="66">
        <f xml:space="preserve"> InpS!BA$13</f>
        <v>0</v>
      </c>
      <c r="BB59" s="66">
        <f xml:space="preserve"> InpS!BB$13</f>
        <v>0</v>
      </c>
      <c r="BC59" s="66">
        <f xml:space="preserve"> InpS!BC$13</f>
        <v>0</v>
      </c>
      <c r="BD59" s="66">
        <f xml:space="preserve"> InpS!BD$13</f>
        <v>0</v>
      </c>
      <c r="BE59" s="66">
        <f xml:space="preserve"> InpS!BE$13</f>
        <v>0</v>
      </c>
      <c r="BF59" s="66">
        <f xml:space="preserve"> InpS!BF$13</f>
        <v>0</v>
      </c>
      <c r="BG59" s="66">
        <f xml:space="preserve"> InpS!BG$13</f>
        <v>0</v>
      </c>
      <c r="BH59" s="66">
        <f xml:space="preserve"> InpS!BH$13</f>
        <v>0</v>
      </c>
      <c r="BI59" s="66">
        <f xml:space="preserve"> InpS!BI$13</f>
        <v>0</v>
      </c>
      <c r="BJ59" s="66">
        <f xml:space="preserve"> InpS!BJ$13</f>
        <v>0</v>
      </c>
      <c r="BK59" s="66">
        <f xml:space="preserve"> InpS!BK$13</f>
        <v>0</v>
      </c>
      <c r="BL59" s="66">
        <f xml:space="preserve"> InpS!BL$13</f>
        <v>0</v>
      </c>
      <c r="BM59" s="66">
        <f xml:space="preserve"> InpS!BM$13</f>
        <v>0</v>
      </c>
      <c r="BN59" s="66">
        <f xml:space="preserve"> InpS!BN$13</f>
        <v>0</v>
      </c>
      <c r="BO59" s="66">
        <f xml:space="preserve"> InpS!BO$13</f>
        <v>0</v>
      </c>
      <c r="BP59" s="66">
        <f xml:space="preserve"> InpS!BP$13</f>
        <v>0</v>
      </c>
      <c r="BQ59" s="66">
        <f xml:space="preserve"> InpS!BQ$13</f>
        <v>0</v>
      </c>
      <c r="BR59" s="66">
        <f xml:space="preserve"> InpS!BR$13</f>
        <v>0</v>
      </c>
      <c r="BS59" s="66">
        <f xml:space="preserve"> InpS!BS$13</f>
        <v>0</v>
      </c>
      <c r="BT59" s="66">
        <f xml:space="preserve"> InpS!BT$13</f>
        <v>0</v>
      </c>
      <c r="BU59" s="66">
        <f xml:space="preserve"> InpS!BU$13</f>
        <v>0</v>
      </c>
      <c r="BV59" s="66">
        <f xml:space="preserve"> InpS!BV$13</f>
        <v>0</v>
      </c>
      <c r="BW59" s="66">
        <f xml:space="preserve"> InpS!BW$13</f>
        <v>0</v>
      </c>
      <c r="BX59" s="66">
        <f xml:space="preserve"> InpS!BX$13</f>
        <v>0</v>
      </c>
      <c r="BY59" s="66">
        <f xml:space="preserve"> InpS!BY$13</f>
        <v>0</v>
      </c>
      <c r="BZ59" s="66">
        <f xml:space="preserve"> InpS!BZ$13</f>
        <v>0</v>
      </c>
      <c r="CA59" s="66">
        <f xml:space="preserve"> InpS!CA$13</f>
        <v>0</v>
      </c>
      <c r="CB59" s="66">
        <f xml:space="preserve"> InpS!CB$13</f>
        <v>0</v>
      </c>
      <c r="CC59" s="66">
        <f xml:space="preserve"> InpS!CC$13</f>
        <v>0</v>
      </c>
      <c r="CD59" s="66">
        <f xml:space="preserve"> InpS!CD$13</f>
        <v>0</v>
      </c>
      <c r="CE59" s="66">
        <f xml:space="preserve"> InpS!CE$13</f>
        <v>0</v>
      </c>
      <c r="CF59" s="66">
        <f xml:space="preserve"> InpS!CF$13</f>
        <v>0</v>
      </c>
      <c r="CG59" s="66">
        <f xml:space="preserve"> InpS!CG$13</f>
        <v>0</v>
      </c>
      <c r="CH59" s="66">
        <f xml:space="preserve"> InpS!CH$13</f>
        <v>0</v>
      </c>
      <c r="CI59" s="66">
        <f xml:space="preserve"> InpS!CI$13</f>
        <v>0</v>
      </c>
      <c r="CJ59" s="66">
        <f xml:space="preserve"> InpS!CJ$13</f>
        <v>0</v>
      </c>
      <c r="CK59" s="66">
        <f xml:space="preserve"> InpS!CK$13</f>
        <v>0</v>
      </c>
      <c r="CL59" s="66">
        <f xml:space="preserve"> InpS!CL$13</f>
        <v>0</v>
      </c>
      <c r="CM59" s="66">
        <f xml:space="preserve"> InpS!CM$13</f>
        <v>0</v>
      </c>
      <c r="CN59" s="66">
        <f xml:space="preserve"> InpS!CN$13</f>
        <v>0</v>
      </c>
      <c r="CO59" s="66">
        <f xml:space="preserve"> InpS!CO$13</f>
        <v>0</v>
      </c>
    </row>
    <row r="60" spans="1:93" s="20" customFormat="1" outlineLevel="1" x14ac:dyDescent="0.2">
      <c r="A60" s="87"/>
      <c r="B60" s="34"/>
      <c r="D60" s="88"/>
      <c r="E60" s="20" t="s">
        <v>262</v>
      </c>
      <c r="H60" s="98" t="s">
        <v>28</v>
      </c>
      <c r="I60" s="251">
        <f xml:space="preserve"> SUM( K60:CO60 )</f>
        <v>117.75027880303668</v>
      </c>
      <c r="K60" s="250">
        <f xml:space="preserve"> IF( K59 &lt;&gt; 0, K59, K57 )</f>
        <v>2.8778650396785475</v>
      </c>
      <c r="L60" s="250">
        <f t="shared" ref="L60:BW60" si="21" xml:space="preserve"> IF( L59 &lt;&gt; 0, L59, L57 )</f>
        <v>2.8778650396785475</v>
      </c>
      <c r="M60" s="250">
        <f t="shared" si="21"/>
        <v>2.8778650396785475</v>
      </c>
      <c r="N60" s="250">
        <f t="shared" si="21"/>
        <v>0.33085821758009648</v>
      </c>
      <c r="O60" s="250">
        <f t="shared" si="21"/>
        <v>0.37002748703489952</v>
      </c>
      <c r="P60" s="250">
        <f t="shared" si="21"/>
        <v>0.44588283507436138</v>
      </c>
      <c r="Q60" s="250">
        <f t="shared" si="21"/>
        <v>0.53728847066758323</v>
      </c>
      <c r="R60" s="250">
        <f t="shared" si="21"/>
        <v>0.6474321907102939</v>
      </c>
      <c r="S60" s="250">
        <f t="shared" si="21"/>
        <v>0.78015528799103351</v>
      </c>
      <c r="T60" s="250">
        <f t="shared" si="21"/>
        <v>0.94008651734266513</v>
      </c>
      <c r="U60" s="250">
        <f t="shared" si="21"/>
        <v>0.96545621398894288</v>
      </c>
      <c r="V60" s="250">
        <f t="shared" si="21"/>
        <v>0.97861703935287259</v>
      </c>
      <c r="W60" s="250">
        <f t="shared" si="21"/>
        <v>0.99177786471680229</v>
      </c>
      <c r="X60" s="250">
        <f t="shared" si="21"/>
        <v>1.004938690080732</v>
      </c>
      <c r="Y60" s="250">
        <f t="shared" si="21"/>
        <v>1.0180995154446617</v>
      </c>
      <c r="Z60" s="250">
        <f t="shared" si="21"/>
        <v>1.0312603408085914</v>
      </c>
      <c r="AA60" s="250">
        <f t="shared" si="21"/>
        <v>1.0444211661725211</v>
      </c>
      <c r="AB60" s="250">
        <f t="shared" si="21"/>
        <v>1.0575819915364508</v>
      </c>
      <c r="AC60" s="250">
        <f t="shared" si="21"/>
        <v>1.0707428169003805</v>
      </c>
      <c r="AD60" s="250">
        <f t="shared" si="21"/>
        <v>1.0839036422643102</v>
      </c>
      <c r="AE60" s="250">
        <f t="shared" si="21"/>
        <v>1.0970644676282399</v>
      </c>
      <c r="AF60" s="250">
        <f t="shared" si="21"/>
        <v>1.1102252929921697</v>
      </c>
      <c r="AG60" s="250">
        <f t="shared" si="21"/>
        <v>1.1233861183560994</v>
      </c>
      <c r="AH60" s="250">
        <f t="shared" si="21"/>
        <v>1.1365469437200291</v>
      </c>
      <c r="AI60" s="250">
        <f t="shared" si="21"/>
        <v>1.1497077690839588</v>
      </c>
      <c r="AJ60" s="250">
        <f t="shared" si="21"/>
        <v>1.1628685944478885</v>
      </c>
      <c r="AK60" s="250">
        <f t="shared" si="21"/>
        <v>1.1760294198118182</v>
      </c>
      <c r="AL60" s="250">
        <f t="shared" si="21"/>
        <v>1.1891902451757479</v>
      </c>
      <c r="AM60" s="250">
        <f t="shared" si="21"/>
        <v>1.2023510705396776</v>
      </c>
      <c r="AN60" s="250">
        <f t="shared" si="21"/>
        <v>1.2155118959036073</v>
      </c>
      <c r="AO60" s="250">
        <f t="shared" si="21"/>
        <v>1.228672721267537</v>
      </c>
      <c r="AP60" s="250">
        <f t="shared" si="21"/>
        <v>1.2418335466314667</v>
      </c>
      <c r="AQ60" s="250">
        <f t="shared" si="21"/>
        <v>1.2549943719953964</v>
      </c>
      <c r="AR60" s="250">
        <f t="shared" si="21"/>
        <v>1.2681551973593261</v>
      </c>
      <c r="AS60" s="250">
        <f t="shared" si="21"/>
        <v>1.2813160227232558</v>
      </c>
      <c r="AT60" s="250">
        <f t="shared" si="21"/>
        <v>1.2944768480871855</v>
      </c>
      <c r="AU60" s="250">
        <f t="shared" si="21"/>
        <v>1.3076376734511153</v>
      </c>
      <c r="AV60" s="250">
        <f t="shared" si="21"/>
        <v>1.320798498815045</v>
      </c>
      <c r="AW60" s="250">
        <f t="shared" si="21"/>
        <v>1.3339593241789744</v>
      </c>
      <c r="AX60" s="250">
        <f t="shared" si="21"/>
        <v>1.3471201495429042</v>
      </c>
      <c r="AY60" s="250">
        <f t="shared" si="21"/>
        <v>1.3602809749068339</v>
      </c>
      <c r="AZ60" s="250">
        <f t="shared" si="21"/>
        <v>1.3734418002707636</v>
      </c>
      <c r="BA60" s="250">
        <f t="shared" si="21"/>
        <v>1.3866026256346933</v>
      </c>
      <c r="BB60" s="250">
        <f t="shared" si="21"/>
        <v>1.399763450998623</v>
      </c>
      <c r="BC60" s="250">
        <f t="shared" si="21"/>
        <v>1.4129242763625527</v>
      </c>
      <c r="BD60" s="250">
        <f t="shared" si="21"/>
        <v>1.4260851017264824</v>
      </c>
      <c r="BE60" s="250">
        <f t="shared" si="21"/>
        <v>1.4392459270904121</v>
      </c>
      <c r="BF60" s="250">
        <f t="shared" si="21"/>
        <v>1.4524067524543418</v>
      </c>
      <c r="BG60" s="250">
        <f t="shared" si="21"/>
        <v>1.4655675778182715</v>
      </c>
      <c r="BH60" s="250">
        <f t="shared" si="21"/>
        <v>1.4787284031822012</v>
      </c>
      <c r="BI60" s="250">
        <f t="shared" si="21"/>
        <v>1.4918892285461309</v>
      </c>
      <c r="BJ60" s="250">
        <f t="shared" si="21"/>
        <v>1.5050500539100606</v>
      </c>
      <c r="BK60" s="250">
        <f t="shared" si="21"/>
        <v>1.5182108792739903</v>
      </c>
      <c r="BL60" s="250">
        <f t="shared" si="21"/>
        <v>1.5313717046379201</v>
      </c>
      <c r="BM60" s="250">
        <f t="shared" si="21"/>
        <v>1.5445325300018498</v>
      </c>
      <c r="BN60" s="250">
        <f t="shared" si="21"/>
        <v>1.5576933553657795</v>
      </c>
      <c r="BO60" s="250">
        <f t="shared" si="21"/>
        <v>1.5708541807297092</v>
      </c>
      <c r="BP60" s="250">
        <f t="shared" si="21"/>
        <v>1.5840150060936389</v>
      </c>
      <c r="BQ60" s="250">
        <f t="shared" si="21"/>
        <v>1.5971758314575686</v>
      </c>
      <c r="BR60" s="250">
        <f t="shared" si="21"/>
        <v>1.6103366568214983</v>
      </c>
      <c r="BS60" s="250">
        <f t="shared" si="21"/>
        <v>1.623497482185428</v>
      </c>
      <c r="BT60" s="250">
        <f t="shared" si="21"/>
        <v>1.6366583075493577</v>
      </c>
      <c r="BU60" s="250">
        <f t="shared" si="21"/>
        <v>1.6498191329132874</v>
      </c>
      <c r="BV60" s="250">
        <f t="shared" si="21"/>
        <v>1.6629799582772171</v>
      </c>
      <c r="BW60" s="250">
        <f t="shared" si="21"/>
        <v>1.6761407836411468</v>
      </c>
      <c r="BX60" s="250">
        <f t="shared" ref="BX60:CO60" si="22" xml:space="preserve"> IF( BX59 &lt;&gt; 0, BX59, BX57 )</f>
        <v>1.6893016090050765</v>
      </c>
      <c r="BY60" s="250">
        <f t="shared" si="22"/>
        <v>1.7024624343690062</v>
      </c>
      <c r="BZ60" s="250">
        <f t="shared" si="22"/>
        <v>1.7156232597329359</v>
      </c>
      <c r="CA60" s="250">
        <f t="shared" si="22"/>
        <v>1.7287840850968657</v>
      </c>
      <c r="CB60" s="250">
        <f t="shared" si="22"/>
        <v>1.7419449104607954</v>
      </c>
      <c r="CC60" s="250">
        <f t="shared" si="22"/>
        <v>1.7551057358247251</v>
      </c>
      <c r="CD60" s="250">
        <f t="shared" si="22"/>
        <v>1.7682665611886548</v>
      </c>
      <c r="CE60" s="250">
        <f t="shared" si="22"/>
        <v>1.7814273865525845</v>
      </c>
      <c r="CF60" s="250">
        <f t="shared" si="22"/>
        <v>1.7945882119165142</v>
      </c>
      <c r="CG60" s="250">
        <f t="shared" si="22"/>
        <v>1.8077490372804439</v>
      </c>
      <c r="CH60" s="250">
        <f t="shared" si="22"/>
        <v>1.8209098626443736</v>
      </c>
      <c r="CI60" s="250">
        <f t="shared" si="22"/>
        <v>1.8340706880083033</v>
      </c>
      <c r="CJ60" s="250">
        <f t="shared" si="22"/>
        <v>1.847231513372233</v>
      </c>
      <c r="CK60" s="250">
        <f t="shared" si="22"/>
        <v>1.8603923387361627</v>
      </c>
      <c r="CL60" s="250">
        <f t="shared" si="22"/>
        <v>1.8735531641000924</v>
      </c>
      <c r="CM60" s="250">
        <f t="shared" si="22"/>
        <v>1.8867139894640221</v>
      </c>
      <c r="CN60" s="250">
        <f t="shared" si="22"/>
        <v>1.8998748148279518</v>
      </c>
      <c r="CO60" s="250">
        <f t="shared" si="22"/>
        <v>1.9130356401918815</v>
      </c>
    </row>
    <row r="61" spans="1:93" outlineLevel="1" x14ac:dyDescent="0.2">
      <c r="E61" t="s">
        <v>182</v>
      </c>
      <c r="H61" s="78" t="s">
        <v>28</v>
      </c>
      <c r="I61" s="223">
        <f xml:space="preserve"> SUM( K61:CO61 )</f>
        <v>295.33489154351236</v>
      </c>
      <c r="K61" s="178">
        <f xml:space="preserve"> K60 * K$6 * K$8</f>
        <v>2.8778650396785475</v>
      </c>
      <c r="L61" s="178">
        <f t="shared" ref="L61:AQ61" si="23" xml:space="preserve"> IF( L59 &lt;&gt; 0, L59, L57 ) * L$6 * L$8</f>
        <v>2.8959186472713259</v>
      </c>
      <c r="M61" s="178">
        <f t="shared" si="23"/>
        <v>2.9413838457564485</v>
      </c>
      <c r="N61" s="178">
        <f t="shared" si="23"/>
        <v>0.34369601061805466</v>
      </c>
      <c r="O61" s="178">
        <f t="shared" si="23"/>
        <v>0.39080434460896157</v>
      </c>
      <c r="P61" s="178">
        <f t="shared" si="23"/>
        <v>0.47875172306029262</v>
      </c>
      <c r="Q61" s="178">
        <f t="shared" si="23"/>
        <v>0.58674338422484962</v>
      </c>
      <c r="R61" s="178">
        <f t="shared" si="23"/>
        <v>0.71979557616526457</v>
      </c>
      <c r="S61" s="178">
        <f t="shared" si="23"/>
        <v>0.88381270511931964</v>
      </c>
      <c r="T61" s="178">
        <f t="shared" si="23"/>
        <v>1.0852038045187766</v>
      </c>
      <c r="U61" s="178">
        <f t="shared" si="23"/>
        <v>1.1356391745729091</v>
      </c>
      <c r="V61" s="178">
        <f t="shared" si="23"/>
        <v>1.1729644672313628</v>
      </c>
      <c r="W61" s="178">
        <f t="shared" si="23"/>
        <v>1.2112974242060648</v>
      </c>
      <c r="X61" s="178">
        <f t="shared" si="23"/>
        <v>1.2506628484456288</v>
      </c>
      <c r="Y61" s="178">
        <f t="shared" si="23"/>
        <v>1.2910861213809512</v>
      </c>
      <c r="Z61" s="178">
        <f t="shared" si="23"/>
        <v>1.3325932159486844</v>
      </c>
      <c r="AA61" s="178">
        <f t="shared" si="23"/>
        <v>1.3752107099006783</v>
      </c>
      <c r="AB61" s="178">
        <f t="shared" si="23"/>
        <v>1.4189657994055507</v>
      </c>
      <c r="AC61" s="178">
        <f t="shared" si="23"/>
        <v>1.4638863129486781</v>
      </c>
      <c r="AD61" s="178">
        <f t="shared" si="23"/>
        <v>1.5100007255370425</v>
      </c>
      <c r="AE61" s="178">
        <f t="shared" si="23"/>
        <v>1.5573381732154878</v>
      </c>
      <c r="AF61" s="178">
        <f t="shared" si="23"/>
        <v>1.6059284679011021</v>
      </c>
      <c r="AG61" s="178">
        <f t="shared" si="23"/>
        <v>1.6558021125425613</v>
      </c>
      <c r="AH61" s="178">
        <f t="shared" si="23"/>
        <v>1.7069903166114311</v>
      </c>
      <c r="AI61" s="178">
        <f t="shared" si="23"/>
        <v>1.7595250119325696</v>
      </c>
      <c r="AJ61" s="178">
        <f t="shared" si="23"/>
        <v>1.8134388688609131</v>
      </c>
      <c r="AK61" s="178">
        <f t="shared" si="23"/>
        <v>1.8687653128120991</v>
      </c>
      <c r="AL61" s="178">
        <f t="shared" si="23"/>
        <v>1.9255385411545269</v>
      </c>
      <c r="AM61" s="178">
        <f t="shared" si="23"/>
        <v>1.9837935404706224</v>
      </c>
      <c r="AN61" s="178">
        <f t="shared" si="23"/>
        <v>2.0435661041952322</v>
      </c>
      <c r="AO61" s="178">
        <f t="shared" si="23"/>
        <v>2.1048928506392488</v>
      </c>
      <c r="AP61" s="178">
        <f t="shared" si="23"/>
        <v>2.1678112414067372</v>
      </c>
      <c r="AQ61" s="178">
        <f t="shared" si="23"/>
        <v>2.2323596002139992</v>
      </c>
      <c r="AR61" s="178">
        <f t="shared" ref="AR61:BW61" si="24" xml:space="preserve"> IF( AR59 &lt;&gt; 0, AR59, AR57 ) * AR$6 * AR$8</f>
        <v>2.298577132119207</v>
      </c>
      <c r="AS61" s="178">
        <f t="shared" si="24"/>
        <v>2.3665039431714079</v>
      </c>
      <c r="AT61" s="178">
        <f t="shared" si="24"/>
        <v>2.4361810604878871</v>
      </c>
      <c r="AU61" s="178">
        <f t="shared" si="24"/>
        <v>2.5076504527690804</v>
      </c>
      <c r="AV61" s="178">
        <f t="shared" si="24"/>
        <v>2.5809550512604047</v>
      </c>
      <c r="AW61" s="178">
        <f t="shared" si="24"/>
        <v>2.6561387711705855</v>
      </c>
      <c r="AX61" s="178">
        <f t="shared" si="24"/>
        <v>2.7332465335562519</v>
      </c>
      <c r="AY61" s="178">
        <f t="shared" si="24"/>
        <v>2.8123242876827916</v>
      </c>
      <c r="AZ61" s="178">
        <f t="shared" si="24"/>
        <v>2.8934190338716559</v>
      </c>
      <c r="BA61" s="178">
        <f t="shared" si="24"/>
        <v>2.976578846844522</v>
      </c>
      <c r="BB61" s="178">
        <f t="shared" si="24"/>
        <v>3.0618528995749466</v>
      </c>
      <c r="BC61" s="178">
        <f t="shared" si="24"/>
        <v>3.1492914876583655</v>
      </c>
      <c r="BD61" s="178">
        <f t="shared" si="24"/>
        <v>3.2389460542115156</v>
      </c>
      <c r="BE61" s="178">
        <f t="shared" si="24"/>
        <v>3.3308692153126107</v>
      </c>
      <c r="BF61" s="178">
        <f t="shared" si="24"/>
        <v>3.425114785993812</v>
      </c>
      <c r="BG61" s="178">
        <f t="shared" si="24"/>
        <v>3.5217378067978062</v>
      </c>
      <c r="BH61" s="178">
        <f t="shared" si="24"/>
        <v>3.6207945709105278</v>
      </c>
      <c r="BI61" s="178">
        <f t="shared" si="24"/>
        <v>3.7223426518823488</v>
      </c>
      <c r="BJ61" s="178">
        <f t="shared" si="24"/>
        <v>3.8264409319502741</v>
      </c>
      <c r="BK61" s="178">
        <f t="shared" si="24"/>
        <v>3.9331496309739911</v>
      </c>
      <c r="BL61" s="178">
        <f t="shared" si="24"/>
        <v>4.0425303359988574</v>
      </c>
      <c r="BM61" s="178">
        <f t="shared" si="24"/>
        <v>4.1546460314592153</v>
      </c>
      <c r="BN61" s="178">
        <f t="shared" si="24"/>
        <v>4.2695611300356751</v>
      </c>
      <c r="BO61" s="178">
        <f t="shared" si="24"/>
        <v>4.3873415041803163</v>
      </c>
      <c r="BP61" s="178">
        <f t="shared" si="24"/>
        <v>4.5080545183240526</v>
      </c>
      <c r="BQ61" s="178">
        <f t="shared" si="24"/>
        <v>4.6317690617806822</v>
      </c>
      <c r="BR61" s="178">
        <f t="shared" si="24"/>
        <v>4.7585555823624794</v>
      </c>
      <c r="BS61" s="178">
        <f t="shared" si="24"/>
        <v>4.8884861207224857</v>
      </c>
      <c r="BT61" s="178">
        <f t="shared" si="24"/>
        <v>5.0216343454389554</v>
      </c>
      <c r="BU61" s="178">
        <f t="shared" si="24"/>
        <v>5.1580755888577885</v>
      </c>
      <c r="BV61" s="178">
        <f t="shared" si="24"/>
        <v>5.2978868837090474</v>
      </c>
      <c r="BW61" s="178">
        <f t="shared" si="24"/>
        <v>5.4411470005140634</v>
      </c>
      <c r="BX61" s="178">
        <f t="shared" ref="BX61:CO61" si="25" xml:space="preserve"> IF( BX59 &lt;&gt; 0, BX59, BX57 ) * BX$6 * BX$8</f>
        <v>5.5879364857999292</v>
      </c>
      <c r="BY61" s="178">
        <f t="shared" si="25"/>
        <v>5.7383377011385583</v>
      </c>
      <c r="BZ61" s="178">
        <f t="shared" si="25"/>
        <v>5.892434863027848</v>
      </c>
      <c r="CA61" s="178">
        <f t="shared" si="25"/>
        <v>6.0503140836328386</v>
      </c>
      <c r="CB61" s="178">
        <f t="shared" si="25"/>
        <v>6.2120634124051533</v>
      </c>
      <c r="CC61" s="178">
        <f t="shared" si="25"/>
        <v>6.3777728785993881</v>
      </c>
      <c r="CD61" s="178">
        <f t="shared" si="25"/>
        <v>6.5475345347054876</v>
      </c>
      <c r="CE61" s="178">
        <f t="shared" si="25"/>
        <v>6.7214425008165737</v>
      </c>
      <c r="CF61" s="178">
        <f t="shared" si="25"/>
        <v>6.8995930099520937</v>
      </c>
      <c r="CG61" s="178">
        <f t="shared" si="25"/>
        <v>7.0820844543565604</v>
      </c>
      <c r="CH61" s="178">
        <f t="shared" si="25"/>
        <v>7.2690174327945822</v>
      </c>
      <c r="CI61" s="178">
        <f t="shared" si="25"/>
        <v>7.4604947988633432</v>
      </c>
      <c r="CJ61" s="178">
        <f t="shared" si="25"/>
        <v>7.6566217103441074</v>
      </c>
      <c r="CK61" s="178">
        <f t="shared" si="25"/>
        <v>7.8575056796147669</v>
      </c>
      <c r="CL61" s="178">
        <f t="shared" si="25"/>
        <v>8.0632566251459661</v>
      </c>
      <c r="CM61" s="178">
        <f t="shared" si="25"/>
        <v>8.2739869241037418</v>
      </c>
      <c r="CN61" s="178">
        <f t="shared" si="25"/>
        <v>8.4898114660821467</v>
      </c>
      <c r="CO61" s="178">
        <f t="shared" si="25"/>
        <v>8.7108477079898083</v>
      </c>
    </row>
    <row r="62" spans="1:93" outlineLevel="1" x14ac:dyDescent="0.2">
      <c r="E62" t="s">
        <v>261</v>
      </c>
      <c r="G62" s="55">
        <f xml:space="preserve"> G20 * G40</f>
        <v>596.4</v>
      </c>
      <c r="H62" s="78" t="s">
        <v>10</v>
      </c>
      <c r="I62" s="242"/>
      <c r="J62" s="82"/>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c r="CC62" s="243"/>
      <c r="CD62" s="243"/>
      <c r="CE62" s="243"/>
      <c r="CF62" s="243"/>
      <c r="CG62" s="243"/>
      <c r="CH62" s="243"/>
      <c r="CI62" s="243"/>
      <c r="CJ62" s="243"/>
      <c r="CK62" s="243"/>
      <c r="CL62" s="243"/>
      <c r="CM62" s="243"/>
      <c r="CN62" s="243"/>
      <c r="CO62" s="243"/>
    </row>
    <row r="63" spans="1:93" outlineLevel="1" x14ac:dyDescent="0.2">
      <c r="E63" s="18" t="str">
        <f xml:space="preserve"> InpC!E$31</f>
        <v>Overhead rate</v>
      </c>
      <c r="G63" s="60">
        <f xml:space="preserve"> InpC!G$31</f>
        <v>5.1900000000000002E-2</v>
      </c>
      <c r="H63" s="79" t="str">
        <f xml:space="preserve"> InpC!H$31</f>
        <v>%</v>
      </c>
      <c r="I63" s="218"/>
    </row>
    <row r="64" spans="1:93" outlineLevel="1" x14ac:dyDescent="0.2">
      <c r="E64" t="s">
        <v>306</v>
      </c>
      <c r="H64" s="78" t="s">
        <v>8</v>
      </c>
      <c r="I64" s="223">
        <f xml:space="preserve"> SUM( K64:CO64 )</f>
        <v>185279.27746807982</v>
      </c>
      <c r="K64" s="55">
        <f xml:space="preserve"> $G62 * K61 * ( 1 + $G$63 )</f>
        <v>1805.4377266958622</v>
      </c>
      <c r="L64" s="55">
        <f t="shared" ref="L64:BW64" si="26" xml:space="preserve"> $G62 * L61 * ( 1 + $G$63 )</f>
        <v>1816.7637144685916</v>
      </c>
      <c r="M64" s="55">
        <f t="shared" si="26"/>
        <v>1845.2864504082606</v>
      </c>
      <c r="N64" s="55">
        <f t="shared" si="26"/>
        <v>215.61877834063014</v>
      </c>
      <c r="O64" s="55">
        <f t="shared" si="26"/>
        <v>245.172340532161</v>
      </c>
      <c r="P64" s="55">
        <f t="shared" si="26"/>
        <v>300.34640631731946</v>
      </c>
      <c r="Q64" s="55">
        <f t="shared" si="26"/>
        <v>368.09531620255359</v>
      </c>
      <c r="R64" s="55">
        <f t="shared" si="26"/>
        <v>451.56602926129943</v>
      </c>
      <c r="S64" s="55">
        <f t="shared" si="26"/>
        <v>554.4626934047534</v>
      </c>
      <c r="T64" s="55">
        <f t="shared" si="26"/>
        <v>680.80603600887684</v>
      </c>
      <c r="U64" s="55">
        <f t="shared" si="26"/>
        <v>712.44682478810614</v>
      </c>
      <c r="V64" s="55">
        <f t="shared" si="26"/>
        <v>735.86296508531188</v>
      </c>
      <c r="W64" s="55">
        <f t="shared" si="26"/>
        <v>759.9112667755353</v>
      </c>
      <c r="X64" s="55">
        <f t="shared" si="26"/>
        <v>784.60729006696624</v>
      </c>
      <c r="Y64" s="55">
        <f t="shared" si="26"/>
        <v>809.96695808048344</v>
      </c>
      <c r="Z64" s="55">
        <f t="shared" si="26"/>
        <v>836.00656501996957</v>
      </c>
      <c r="AA64" s="55">
        <f t="shared" si="26"/>
        <v>862.74278452203384</v>
      </c>
      <c r="AB64" s="55">
        <f t="shared" si="26"/>
        <v>890.19267818899834</v>
      </c>
      <c r="AC64" s="55">
        <f t="shared" si="26"/>
        <v>918.3737043091021</v>
      </c>
      <c r="AD64" s="55">
        <f t="shared" si="26"/>
        <v>947.30372676795628</v>
      </c>
      <c r="AE64" s="55">
        <f t="shared" si="26"/>
        <v>977.00102415536367</v>
      </c>
      <c r="AF64" s="55">
        <f t="shared" si="26"/>
        <v>1007.484299071715</v>
      </c>
      <c r="AG64" s="55">
        <f t="shared" si="26"/>
        <v>1038.7726876382515</v>
      </c>
      <c r="AH64" s="55">
        <f t="shared" si="26"/>
        <v>1070.8857692155818</v>
      </c>
      <c r="AI64" s="55">
        <f t="shared" si="26"/>
        <v>1103.8435763349353</v>
      </c>
      <c r="AJ64" s="55">
        <f t="shared" si="26"/>
        <v>1137.6666048467196</v>
      </c>
      <c r="AK64" s="55">
        <f t="shared" si="26"/>
        <v>1172.375824291059</v>
      </c>
      <c r="AL64" s="55">
        <f t="shared" si="26"/>
        <v>1207.9926884950826</v>
      </c>
      <c r="AM64" s="55">
        <f t="shared" si="26"/>
        <v>1244.5391464018328</v>
      </c>
      <c r="AN64" s="55">
        <f t="shared" si="26"/>
        <v>1282.0376531357683</v>
      </c>
      <c r="AO64" s="55">
        <f t="shared" si="26"/>
        <v>1320.5111813099406</v>
      </c>
      <c r="AP64" s="55">
        <f t="shared" si="26"/>
        <v>1359.9832325800394</v>
      </c>
      <c r="AQ64" s="55">
        <f t="shared" si="26"/>
        <v>1400.477849450589</v>
      </c>
      <c r="AR64" s="55">
        <f t="shared" si="26"/>
        <v>1442.0196273387219</v>
      </c>
      <c r="AS64" s="55">
        <f t="shared" si="26"/>
        <v>1484.633726901043</v>
      </c>
      <c r="AT64" s="55">
        <f t="shared" si="26"/>
        <v>1528.3458866292269</v>
      </c>
      <c r="AU64" s="55">
        <f t="shared" si="26"/>
        <v>1573.1824357201135</v>
      </c>
      <c r="AV64" s="55">
        <f t="shared" si="26"/>
        <v>1619.1703072261769</v>
      </c>
      <c r="AW64" s="55">
        <f t="shared" si="26"/>
        <v>1666.3370514923838</v>
      </c>
      <c r="AX64" s="55">
        <f t="shared" si="26"/>
        <v>1714.7108498855607</v>
      </c>
      <c r="AY64" s="55">
        <f t="shared" si="26"/>
        <v>1764.3205288225483</v>
      </c>
      <c r="AZ64" s="55">
        <f t="shared" si="26"/>
        <v>1815.1955741035304</v>
      </c>
      <c r="BA64" s="55">
        <f t="shared" si="26"/>
        <v>1867.3661455570668</v>
      </c>
      <c r="BB64" s="55">
        <f t="shared" si="26"/>
        <v>1920.8630920035052</v>
      </c>
      <c r="BC64" s="55">
        <f t="shared" si="26"/>
        <v>1975.7179665435765</v>
      </c>
      <c r="BD64" s="55">
        <f t="shared" si="26"/>
        <v>2031.9630421791255</v>
      </c>
      <c r="BE64" s="55">
        <f t="shared" si="26"/>
        <v>2089.6313277730865</v>
      </c>
      <c r="BF64" s="55">
        <f t="shared" si="26"/>
        <v>2148.7565843559419</v>
      </c>
      <c r="BG64" s="55">
        <f t="shared" si="26"/>
        <v>2209.3733417860731</v>
      </c>
      <c r="BH64" s="55">
        <f t="shared" si="26"/>
        <v>2271.5169157715636</v>
      </c>
      <c r="BI64" s="55">
        <f t="shared" si="26"/>
        <v>2335.2234252611715</v>
      </c>
      <c r="BJ64" s="55">
        <f t="shared" si="26"/>
        <v>2400.5298102123493</v>
      </c>
      <c r="BK64" s="55">
        <f t="shared" si="26"/>
        <v>2467.4738497443668</v>
      </c>
      <c r="BL64" s="55">
        <f t="shared" si="26"/>
        <v>2536.094180684745</v>
      </c>
      <c r="BM64" s="55">
        <f t="shared" si="26"/>
        <v>2606.4303165173983</v>
      </c>
      <c r="BN64" s="55">
        <f t="shared" si="26"/>
        <v>2678.5226667410516</v>
      </c>
      <c r="BO64" s="55">
        <f t="shared" si="26"/>
        <v>2752.4125566466746</v>
      </c>
      <c r="BP64" s="55">
        <f t="shared" si="26"/>
        <v>2828.1422475228719</v>
      </c>
      <c r="BQ64" s="55">
        <f t="shared" si="26"/>
        <v>2905.7549572983462</v>
      </c>
      <c r="BR64" s="55">
        <f t="shared" si="26"/>
        <v>2985.2948816307421</v>
      </c>
      <c r="BS64" s="55">
        <f t="shared" si="26"/>
        <v>3066.8072154513925</v>
      </c>
      <c r="BT64" s="55">
        <f t="shared" si="26"/>
        <v>3150.3381749756604</v>
      </c>
      <c r="BU64" s="55">
        <f t="shared" si="26"/>
        <v>3235.9350201887946</v>
      </c>
      <c r="BV64" s="55">
        <f t="shared" si="26"/>
        <v>3323.6460778174232</v>
      </c>
      <c r="BW64" s="55">
        <f t="shared" si="26"/>
        <v>3413.5207647970192</v>
      </c>
      <c r="BX64" s="55">
        <f t="shared" ref="BX64:CO64" si="27" xml:space="preserve"> $G62 * BX61 * ( 1 + $G$63 )</f>
        <v>3505.6096122458812</v>
      </c>
      <c r="BY64" s="55">
        <f t="shared" si="27"/>
        <v>3599.9642899564101</v>
      </c>
      <c r="BZ64" s="55">
        <f t="shared" si="27"/>
        <v>3696.6376314146878</v>
      </c>
      <c r="CA64" s="55">
        <f t="shared" si="27"/>
        <v>3795.6836593595654</v>
      </c>
      <c r="CB64" s="55">
        <f t="shared" si="27"/>
        <v>3897.157611892756</v>
      </c>
      <c r="CC64" s="55">
        <f t="shared" si="27"/>
        <v>4001.1159691516227</v>
      </c>
      <c r="CD64" s="55">
        <f t="shared" si="27"/>
        <v>4107.6164805566177</v>
      </c>
      <c r="CE64" s="55">
        <f t="shared" si="27"/>
        <v>4216.7181926455796</v>
      </c>
      <c r="CF64" s="55">
        <f t="shared" si="27"/>
        <v>4328.4814775073573</v>
      </c>
      <c r="CG64" s="55">
        <f t="shared" si="27"/>
        <v>4442.9680618274642</v>
      </c>
      <c r="CH64" s="55">
        <f t="shared" si="27"/>
        <v>4560.2410565587688</v>
      </c>
      <c r="CI64" s="55">
        <f t="shared" si="27"/>
        <v>4680.3649872304832</v>
      </c>
      <c r="CJ64" s="55">
        <f t="shared" si="27"/>
        <v>4803.4058249089803</v>
      </c>
      <c r="CK64" s="55">
        <f t="shared" si="27"/>
        <v>4929.4310178242722</v>
      </c>
      <c r="CL64" s="55">
        <f t="shared" si="27"/>
        <v>5058.5095236762572</v>
      </c>
      <c r="CM64" s="55">
        <f t="shared" si="27"/>
        <v>5190.7118426351626</v>
      </c>
      <c r="CN64" s="55">
        <f t="shared" si="27"/>
        <v>5326.1100510508677</v>
      </c>
      <c r="CO64" s="55">
        <f t="shared" si="27"/>
        <v>5464.7778358861633</v>
      </c>
    </row>
    <row r="65" spans="1:93" outlineLevel="1" x14ac:dyDescent="0.2">
      <c r="I65" s="217"/>
    </row>
    <row r="66" spans="1:93" outlineLevel="1" x14ac:dyDescent="0.2">
      <c r="E66" t="s">
        <v>183</v>
      </c>
      <c r="G66" s="130"/>
      <c r="H66" s="78" t="s">
        <v>8</v>
      </c>
      <c r="I66" s="217"/>
      <c r="K66" s="55">
        <f xml:space="preserve"> K49 + K64</f>
        <v>63467.319087919503</v>
      </c>
      <c r="L66" s="55">
        <f t="shared" ref="L66:BW66" si="28" xml:space="preserve"> L49 + L64</f>
        <v>1816.7637144685916</v>
      </c>
      <c r="M66" s="55">
        <f t="shared" si="28"/>
        <v>1845.2864504082606</v>
      </c>
      <c r="N66" s="55">
        <f t="shared" si="28"/>
        <v>215.61877834063014</v>
      </c>
      <c r="O66" s="55">
        <f t="shared" si="28"/>
        <v>245.172340532161</v>
      </c>
      <c r="P66" s="55">
        <f t="shared" si="28"/>
        <v>300.34640631731946</v>
      </c>
      <c r="Q66" s="55">
        <f t="shared" si="28"/>
        <v>368.09531620255359</v>
      </c>
      <c r="R66" s="55">
        <f t="shared" si="28"/>
        <v>451.56602926129943</v>
      </c>
      <c r="S66" s="55">
        <f t="shared" si="28"/>
        <v>554.4626934047534</v>
      </c>
      <c r="T66" s="55">
        <f t="shared" si="28"/>
        <v>680.80603600887684</v>
      </c>
      <c r="U66" s="55">
        <f t="shared" si="28"/>
        <v>712.44682478810614</v>
      </c>
      <c r="V66" s="55">
        <f t="shared" si="28"/>
        <v>735.86296508531188</v>
      </c>
      <c r="W66" s="55">
        <f t="shared" si="28"/>
        <v>759.9112667755353</v>
      </c>
      <c r="X66" s="55">
        <f t="shared" si="28"/>
        <v>784.60729006696624</v>
      </c>
      <c r="Y66" s="55">
        <f t="shared" si="28"/>
        <v>809.96695808048344</v>
      </c>
      <c r="Z66" s="55">
        <f t="shared" si="28"/>
        <v>836.00656501996957</v>
      </c>
      <c r="AA66" s="55">
        <f t="shared" si="28"/>
        <v>862.74278452203384</v>
      </c>
      <c r="AB66" s="55">
        <f t="shared" si="28"/>
        <v>890.19267818899834</v>
      </c>
      <c r="AC66" s="55">
        <f t="shared" si="28"/>
        <v>918.3737043091021</v>
      </c>
      <c r="AD66" s="55">
        <f t="shared" si="28"/>
        <v>947.30372676795628</v>
      </c>
      <c r="AE66" s="55">
        <f t="shared" si="28"/>
        <v>977.00102415536367</v>
      </c>
      <c r="AF66" s="55">
        <f t="shared" si="28"/>
        <v>1007.484299071715</v>
      </c>
      <c r="AG66" s="55">
        <f t="shared" si="28"/>
        <v>1038.7726876382515</v>
      </c>
      <c r="AH66" s="55">
        <f t="shared" si="28"/>
        <v>1070.8857692155818</v>
      </c>
      <c r="AI66" s="55">
        <f t="shared" si="28"/>
        <v>1103.8435763349353</v>
      </c>
      <c r="AJ66" s="55">
        <f t="shared" si="28"/>
        <v>1137.6666048467196</v>
      </c>
      <c r="AK66" s="55">
        <f t="shared" si="28"/>
        <v>1172.375824291059</v>
      </c>
      <c r="AL66" s="55">
        <f t="shared" si="28"/>
        <v>1207.9926884950826</v>
      </c>
      <c r="AM66" s="55">
        <f t="shared" si="28"/>
        <v>1244.5391464018328</v>
      </c>
      <c r="AN66" s="55">
        <f t="shared" si="28"/>
        <v>1282.0376531357683</v>
      </c>
      <c r="AO66" s="55">
        <f t="shared" si="28"/>
        <v>1320.5111813099406</v>
      </c>
      <c r="AP66" s="55">
        <f t="shared" si="28"/>
        <v>1359.9832325800394</v>
      </c>
      <c r="AQ66" s="55">
        <f t="shared" si="28"/>
        <v>1400.477849450589</v>
      </c>
      <c r="AR66" s="55">
        <f t="shared" si="28"/>
        <v>1442.0196273387219</v>
      </c>
      <c r="AS66" s="55">
        <f t="shared" si="28"/>
        <v>1484.633726901043</v>
      </c>
      <c r="AT66" s="55">
        <f t="shared" si="28"/>
        <v>1528.3458866292269</v>
      </c>
      <c r="AU66" s="55">
        <f t="shared" si="28"/>
        <v>1573.1824357201135</v>
      </c>
      <c r="AV66" s="55">
        <f t="shared" si="28"/>
        <v>1619.1703072261769</v>
      </c>
      <c r="AW66" s="55">
        <f t="shared" si="28"/>
        <v>1666.3370514923838</v>
      </c>
      <c r="AX66" s="55">
        <f t="shared" si="28"/>
        <v>1714.7108498855607</v>
      </c>
      <c r="AY66" s="55">
        <f t="shared" si="28"/>
        <v>1764.3205288225483</v>
      </c>
      <c r="AZ66" s="55">
        <f t="shared" si="28"/>
        <v>1815.1955741035304</v>
      </c>
      <c r="BA66" s="55">
        <f t="shared" si="28"/>
        <v>1867.3661455570668</v>
      </c>
      <c r="BB66" s="55">
        <f t="shared" si="28"/>
        <v>1920.8630920035052</v>
      </c>
      <c r="BC66" s="55">
        <f t="shared" si="28"/>
        <v>1975.7179665435765</v>
      </c>
      <c r="BD66" s="55">
        <f t="shared" si="28"/>
        <v>2031.9630421791255</v>
      </c>
      <c r="BE66" s="55">
        <f t="shared" si="28"/>
        <v>2089.6313277730865</v>
      </c>
      <c r="BF66" s="55">
        <f t="shared" si="28"/>
        <v>2148.7565843559419</v>
      </c>
      <c r="BG66" s="55">
        <f t="shared" si="28"/>
        <v>2209.3733417860731</v>
      </c>
      <c r="BH66" s="55">
        <f t="shared" si="28"/>
        <v>2271.5169157715636</v>
      </c>
      <c r="BI66" s="55">
        <f t="shared" si="28"/>
        <v>2335.2234252611715</v>
      </c>
      <c r="BJ66" s="55">
        <f t="shared" si="28"/>
        <v>2400.5298102123493</v>
      </c>
      <c r="BK66" s="55">
        <f t="shared" si="28"/>
        <v>2467.4738497443668</v>
      </c>
      <c r="BL66" s="55">
        <f t="shared" si="28"/>
        <v>2536.094180684745</v>
      </c>
      <c r="BM66" s="55">
        <f t="shared" si="28"/>
        <v>2606.4303165173983</v>
      </c>
      <c r="BN66" s="55">
        <f t="shared" si="28"/>
        <v>2678.5226667410516</v>
      </c>
      <c r="BO66" s="55">
        <f t="shared" si="28"/>
        <v>2752.4125566466746</v>
      </c>
      <c r="BP66" s="55">
        <f t="shared" si="28"/>
        <v>2828.1422475228719</v>
      </c>
      <c r="BQ66" s="55">
        <f t="shared" si="28"/>
        <v>2905.7549572983462</v>
      </c>
      <c r="BR66" s="55">
        <f t="shared" si="28"/>
        <v>2985.2948816307421</v>
      </c>
      <c r="BS66" s="55">
        <f t="shared" si="28"/>
        <v>3066.8072154513925</v>
      </c>
      <c r="BT66" s="55">
        <f t="shared" si="28"/>
        <v>3150.3381749756604</v>
      </c>
      <c r="BU66" s="55">
        <f t="shared" si="28"/>
        <v>3235.9350201887946</v>
      </c>
      <c r="BV66" s="55">
        <f t="shared" si="28"/>
        <v>3323.6460778174232</v>
      </c>
      <c r="BW66" s="55">
        <f t="shared" si="28"/>
        <v>3413.5207647970192</v>
      </c>
      <c r="BX66" s="55">
        <f t="shared" ref="BX66:CO66" si="29" xml:space="preserve"> BX49 + BX64</f>
        <v>3505.6096122458812</v>
      </c>
      <c r="BY66" s="55">
        <f t="shared" si="29"/>
        <v>3599.9642899564101</v>
      </c>
      <c r="BZ66" s="55">
        <f t="shared" si="29"/>
        <v>3696.6376314146878</v>
      </c>
      <c r="CA66" s="55">
        <f t="shared" si="29"/>
        <v>3795.6836593595654</v>
      </c>
      <c r="CB66" s="55">
        <f t="shared" si="29"/>
        <v>3897.157611892756</v>
      </c>
      <c r="CC66" s="55">
        <f t="shared" si="29"/>
        <v>4001.1159691516227</v>
      </c>
      <c r="CD66" s="55">
        <f t="shared" si="29"/>
        <v>4107.6164805566177</v>
      </c>
      <c r="CE66" s="55">
        <f t="shared" si="29"/>
        <v>4216.7181926455796</v>
      </c>
      <c r="CF66" s="55">
        <f t="shared" si="29"/>
        <v>4328.4814775073573</v>
      </c>
      <c r="CG66" s="55">
        <f t="shared" si="29"/>
        <v>4442.9680618274642</v>
      </c>
      <c r="CH66" s="55">
        <f t="shared" si="29"/>
        <v>4560.2410565587688</v>
      </c>
      <c r="CI66" s="55">
        <f t="shared" si="29"/>
        <v>4680.3649872304832</v>
      </c>
      <c r="CJ66" s="55">
        <f t="shared" si="29"/>
        <v>4803.4058249089803</v>
      </c>
      <c r="CK66" s="55">
        <f t="shared" si="29"/>
        <v>4929.4310178242722</v>
      </c>
      <c r="CL66" s="55">
        <f t="shared" si="29"/>
        <v>5058.5095236762572</v>
      </c>
      <c r="CM66" s="55">
        <f t="shared" si="29"/>
        <v>5190.7118426351626</v>
      </c>
      <c r="CN66" s="55">
        <f t="shared" si="29"/>
        <v>5326.1100510508677</v>
      </c>
      <c r="CO66" s="55">
        <f t="shared" si="29"/>
        <v>5464.7778358861633</v>
      </c>
    </row>
    <row r="67" spans="1:93" ht="6.75" customHeight="1" outlineLevel="1" x14ac:dyDescent="0.2">
      <c r="I67" s="217"/>
    </row>
    <row r="68" spans="1:93" outlineLevel="1" x14ac:dyDescent="0.2">
      <c r="E68" t="s">
        <v>282</v>
      </c>
      <c r="H68" s="78" t="s">
        <v>8</v>
      </c>
      <c r="K68" s="55">
        <f t="shared" ref="K68:AP68" si="30" xml:space="preserve"> K66 / $G$40</f>
        <v>893.90590264675359</v>
      </c>
      <c r="L68" s="55">
        <f t="shared" si="30"/>
        <v>25.588221330543544</v>
      </c>
      <c r="M68" s="55">
        <f t="shared" si="30"/>
        <v>25.989950005750149</v>
      </c>
      <c r="N68" s="55">
        <f t="shared" si="30"/>
        <v>3.0368842019807061</v>
      </c>
      <c r="O68" s="55">
        <f t="shared" si="30"/>
        <v>3.4531315567909999</v>
      </c>
      <c r="P68" s="55">
        <f t="shared" si="30"/>
        <v>4.2302310748918233</v>
      </c>
      <c r="Q68" s="55">
        <f t="shared" si="30"/>
        <v>5.1844410732754023</v>
      </c>
      <c r="R68" s="55">
        <f t="shared" si="30"/>
        <v>6.3600849191732314</v>
      </c>
      <c r="S68" s="55">
        <f t="shared" si="30"/>
        <v>7.8093337099261042</v>
      </c>
      <c r="T68" s="55">
        <f t="shared" si="30"/>
        <v>9.5888174085757303</v>
      </c>
      <c r="U68" s="55">
        <f t="shared" si="30"/>
        <v>10.034462320959241</v>
      </c>
      <c r="V68" s="55">
        <f t="shared" si="30"/>
        <v>10.364267113877633</v>
      </c>
      <c r="W68" s="55">
        <f t="shared" si="30"/>
        <v>10.702975588387821</v>
      </c>
      <c r="X68" s="55">
        <f t="shared" si="30"/>
        <v>11.050806902351637</v>
      </c>
      <c r="Y68" s="55">
        <f t="shared" si="30"/>
        <v>11.407985325077231</v>
      </c>
      <c r="Z68" s="55">
        <f t="shared" si="30"/>
        <v>11.774740352393938</v>
      </c>
      <c r="AA68" s="55">
        <f t="shared" si="30"/>
        <v>12.151306824253998</v>
      </c>
      <c r="AB68" s="55">
        <f t="shared" si="30"/>
        <v>12.53792504491547</v>
      </c>
      <c r="AC68" s="55">
        <f t="shared" si="30"/>
        <v>12.934840905762002</v>
      </c>
      <c r="AD68" s="55">
        <f t="shared" si="30"/>
        <v>13.342306010816285</v>
      </c>
      <c r="AE68" s="55">
        <f t="shared" si="30"/>
        <v>13.760577805005122</v>
      </c>
      <c r="AF68" s="55">
        <f t="shared" si="30"/>
        <v>14.189919705235422</v>
      </c>
      <c r="AG68" s="55">
        <f t="shared" si="30"/>
        <v>14.630601234341571</v>
      </c>
      <c r="AH68" s="55">
        <f t="shared" si="30"/>
        <v>15.082898157965941</v>
      </c>
      <c r="AI68" s="55">
        <f t="shared" si="30"/>
        <v>15.547092624435708</v>
      </c>
      <c r="AJ68" s="55">
        <f t="shared" si="30"/>
        <v>16.023473307700275</v>
      </c>
      <c r="AK68" s="55">
        <f t="shared" si="30"/>
        <v>16.512335553395197</v>
      </c>
      <c r="AL68" s="55">
        <f t="shared" si="30"/>
        <v>17.013981528099755</v>
      </c>
      <c r="AM68" s="55">
        <f t="shared" si="30"/>
        <v>17.528720371856799</v>
      </c>
      <c r="AN68" s="55">
        <f t="shared" si="30"/>
        <v>18.056868354024907</v>
      </c>
      <c r="AO68" s="55">
        <f t="shared" si="30"/>
        <v>18.598749032534375</v>
      </c>
      <c r="AP68" s="55">
        <f t="shared" si="30"/>
        <v>19.154693416620272</v>
      </c>
      <c r="AQ68" s="55">
        <f t="shared" ref="AQ68:BV68" si="31" xml:space="preserve"> AQ66 / $G$40</f>
        <v>19.725040133106887</v>
      </c>
      <c r="AR68" s="55">
        <f t="shared" si="31"/>
        <v>20.310135596320027</v>
      </c>
      <c r="AS68" s="55">
        <f t="shared" si="31"/>
        <v>20.91033418170483</v>
      </c>
      <c r="AT68" s="55">
        <f t="shared" si="31"/>
        <v>21.525998403228549</v>
      </c>
      <c r="AU68" s="55">
        <f t="shared" si="31"/>
        <v>22.157499094649488</v>
      </c>
      <c r="AV68" s="55">
        <f t="shared" si="31"/>
        <v>22.805215594734886</v>
      </c>
      <c r="AW68" s="55">
        <f t="shared" si="31"/>
        <v>23.469535936512447</v>
      </c>
      <c r="AX68" s="55">
        <f t="shared" si="31"/>
        <v>24.1508570406417</v>
      </c>
      <c r="AY68" s="55">
        <f t="shared" si="31"/>
        <v>24.849584912993638</v>
      </c>
      <c r="AZ68" s="55">
        <f t="shared" si="31"/>
        <v>25.566134846528598</v>
      </c>
      <c r="BA68" s="55">
        <f t="shared" si="31"/>
        <v>26.300931627564321</v>
      </c>
      <c r="BB68" s="55">
        <f t="shared" si="31"/>
        <v>27.054409746528243</v>
      </c>
      <c r="BC68" s="55">
        <f t="shared" si="31"/>
        <v>27.827013613289811</v>
      </c>
      <c r="BD68" s="55">
        <f t="shared" si="31"/>
        <v>28.619197777170783</v>
      </c>
      <c r="BE68" s="55">
        <f t="shared" si="31"/>
        <v>29.431427151733612</v>
      </c>
      <c r="BF68" s="55">
        <f t="shared" si="31"/>
        <v>30.264177244449886</v>
      </c>
      <c r="BG68" s="55">
        <f t="shared" si="31"/>
        <v>31.117934391353142</v>
      </c>
      <c r="BH68" s="55">
        <f t="shared" si="31"/>
        <v>31.993195996782585</v>
      </c>
      <c r="BI68" s="55">
        <f t="shared" si="31"/>
        <v>32.89047077832636</v>
      </c>
      <c r="BJ68" s="55">
        <f t="shared" si="31"/>
        <v>33.810279017075345</v>
      </c>
      <c r="BK68" s="55">
        <f t="shared" si="31"/>
        <v>34.753152813300943</v>
      </c>
      <c r="BL68" s="55">
        <f t="shared" si="31"/>
        <v>35.719636347672463</v>
      </c>
      <c r="BM68" s="55">
        <f t="shared" si="31"/>
        <v>36.710286148132369</v>
      </c>
      <c r="BN68" s="55">
        <f t="shared" si="31"/>
        <v>37.725671362550024</v>
      </c>
      <c r="BO68" s="55">
        <f t="shared" si="31"/>
        <v>38.76637403727711</v>
      </c>
      <c r="BP68" s="55">
        <f t="shared" si="31"/>
        <v>39.832989401730593</v>
      </c>
      <c r="BQ68" s="55">
        <f t="shared" si="31"/>
        <v>40.926126159131634</v>
      </c>
      <c r="BR68" s="55">
        <f t="shared" si="31"/>
        <v>42.04640678353158</v>
      </c>
      <c r="BS68" s="55">
        <f t="shared" si="31"/>
        <v>43.194467823259046</v>
      </c>
      <c r="BT68" s="55">
        <f t="shared" si="31"/>
        <v>44.370960210924792</v>
      </c>
      <c r="BU68" s="55">
        <f t="shared" si="31"/>
        <v>45.576549580123867</v>
      </c>
      <c r="BV68" s="55">
        <f t="shared" si="31"/>
        <v>46.811916588977795</v>
      </c>
      <c r="BW68" s="55">
        <f t="shared" ref="BW68:CO68" si="32" xml:space="preserve"> BW66 / $G$40</f>
        <v>48.077757250662245</v>
      </c>
      <c r="BX68" s="55">
        <f t="shared" si="32"/>
        <v>49.37478327106875</v>
      </c>
      <c r="BY68" s="55">
        <f t="shared" si="32"/>
        <v>50.703722393752251</v>
      </c>
      <c r="BZ68" s="55">
        <f t="shared" si="32"/>
        <v>52.065318752319548</v>
      </c>
      <c r="CA68" s="55">
        <f t="shared" si="32"/>
        <v>53.460333230416417</v>
      </c>
      <c r="CB68" s="55">
        <f t="shared" si="32"/>
        <v>54.889543829475436</v>
      </c>
      <c r="CC68" s="55">
        <f t="shared" si="32"/>
        <v>56.353746044389055</v>
      </c>
      <c r="CD68" s="55">
        <f t="shared" si="32"/>
        <v>57.853753247276309</v>
      </c>
      <c r="CE68" s="55">
        <f t="shared" si="32"/>
        <v>59.390397079515203</v>
      </c>
      <c r="CF68" s="55">
        <f t="shared" si="32"/>
        <v>60.9645278522163</v>
      </c>
      <c r="CG68" s="55">
        <f t="shared" si="32"/>
        <v>62.5770149553164</v>
      </c>
      <c r="CH68" s="55">
        <f t="shared" si="32"/>
        <v>64.228747275475612</v>
      </c>
      <c r="CI68" s="55">
        <f t="shared" si="32"/>
        <v>65.920633622964559</v>
      </c>
      <c r="CJ68" s="55">
        <f t="shared" si="32"/>
        <v>67.653603167732115</v>
      </c>
      <c r="CK68" s="55">
        <f t="shared" si="32"/>
        <v>69.428605884848906</v>
      </c>
      <c r="CL68" s="55">
        <f t="shared" si="32"/>
        <v>71.246613009524751</v>
      </c>
      <c r="CM68" s="55">
        <f t="shared" si="32"/>
        <v>73.108617501903694</v>
      </c>
      <c r="CN68" s="55">
        <f t="shared" si="32"/>
        <v>75.015634521843211</v>
      </c>
      <c r="CO68" s="55">
        <f t="shared" si="32"/>
        <v>76.968701913889618</v>
      </c>
    </row>
    <row r="69" spans="1:93" outlineLevel="1" x14ac:dyDescent="0.2">
      <c r="G69" s="130"/>
      <c r="I69" s="217"/>
    </row>
    <row r="70" spans="1:93" outlineLevel="1" x14ac:dyDescent="0.2">
      <c r="G70" s="130"/>
      <c r="I70" s="217"/>
    </row>
    <row r="71" spans="1:93" ht="13.5" thickBot="1" x14ac:dyDescent="0.25">
      <c r="A71" s="58" t="s">
        <v>141</v>
      </c>
      <c r="B71" s="9"/>
      <c r="C71" s="8"/>
      <c r="D71" s="72"/>
      <c r="E71" s="11"/>
      <c r="F71" s="12"/>
      <c r="G71" s="12"/>
      <c r="H71" s="12"/>
      <c r="I71" s="21"/>
      <c r="J71" s="13"/>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row>
    <row r="72" spans="1:93" ht="3" customHeight="1" outlineLevel="1" thickTop="1" x14ac:dyDescent="0.2">
      <c r="A72" s="14"/>
      <c r="B72" s="14"/>
      <c r="C72" s="7"/>
      <c r="D72" s="73"/>
      <c r="E72" s="16"/>
      <c r="F72" s="17"/>
      <c r="G72" s="16"/>
      <c r="H72" s="76"/>
      <c r="I72" s="214"/>
      <c r="J72" s="13"/>
      <c r="K72" s="16"/>
    </row>
    <row r="73" spans="1:93" outlineLevel="1" x14ac:dyDescent="0.2">
      <c r="B73" s="61" t="s">
        <v>156</v>
      </c>
      <c r="I73" s="217"/>
    </row>
    <row r="74" spans="1:93" outlineLevel="1" x14ac:dyDescent="0.2">
      <c r="E74" s="18" t="str">
        <f xml:space="preserve"> UserInput!E$8</f>
        <v>Pre-AMP7 NAV</v>
      </c>
      <c r="G74" s="54" t="b">
        <f xml:space="preserve"> UserInput!G$8</f>
        <v>0</v>
      </c>
      <c r="H74" s="45" t="str">
        <f xml:space="preserve"> UserInput!H$8</f>
        <v>Boolean</v>
      </c>
      <c r="I74" s="217"/>
    </row>
    <row r="75" spans="1:93" outlineLevel="1" x14ac:dyDescent="0.2">
      <c r="E75" s="20" t="str">
        <f xml:space="preserve"> E43</f>
        <v>Wales</v>
      </c>
      <c r="G75" s="95" t="b">
        <f xml:space="preserve"> G43</f>
        <v>1</v>
      </c>
      <c r="H75" s="144" t="str">
        <f xml:space="preserve"> H43</f>
        <v>Boolean</v>
      </c>
      <c r="I75" s="217"/>
    </row>
    <row r="76" spans="1:93" outlineLevel="1" x14ac:dyDescent="0.2">
      <c r="E76" s="18" t="str">
        <f xml:space="preserve"> InpC!E$31</f>
        <v>Overhead rate</v>
      </c>
      <c r="G76" s="323">
        <f xml:space="preserve"> InpC!G$31</f>
        <v>5.1900000000000002E-2</v>
      </c>
      <c r="H76" s="79" t="str">
        <f xml:space="preserve"> InpC!H$31</f>
        <v>%</v>
      </c>
      <c r="I76" s="218"/>
    </row>
    <row r="77" spans="1:93" outlineLevel="1" x14ac:dyDescent="0.2">
      <c r="E77" s="125" t="str">
        <f xml:space="preserve"> InpC!E$9</f>
        <v>Meter capital cost - 15mm (weighted average)</v>
      </c>
      <c r="G77" s="126">
        <f xml:space="preserve"> InpC!G9 * OR( $G$74, $G$75 )</f>
        <v>58.18</v>
      </c>
      <c r="H77" s="245" t="str">
        <f xml:space="preserve"> InpC!H$9</f>
        <v>£</v>
      </c>
      <c r="I77" s="217"/>
      <c r="K77" s="55">
        <f t="shared" ref="K77:T78" si="33" xml:space="preserve"> $G77 * (1 + $G$76 ) * K$6 * K$8</f>
        <v>61.199542000000001</v>
      </c>
      <c r="L77" s="55">
        <f t="shared" si="33"/>
        <v>61.583462893055213</v>
      </c>
      <c r="M77" s="55">
        <f t="shared" si="33"/>
        <v>62.550307858286594</v>
      </c>
      <c r="N77" s="55">
        <f t="shared" si="33"/>
        <v>63.574175642048289</v>
      </c>
      <c r="O77" s="55">
        <f t="shared" si="33"/>
        <v>64.635865549693236</v>
      </c>
      <c r="P77" s="55">
        <f t="shared" si="33"/>
        <v>65.710953367636108</v>
      </c>
      <c r="Q77" s="55">
        <f t="shared" si="33"/>
        <v>66.832676199946093</v>
      </c>
      <c r="R77" s="55">
        <f t="shared" si="33"/>
        <v>68.03980436408645</v>
      </c>
      <c r="S77" s="55">
        <f t="shared" si="33"/>
        <v>69.330982689827096</v>
      </c>
      <c r="T77" s="55">
        <f t="shared" si="33"/>
        <v>70.646663459165978</v>
      </c>
      <c r="U77" s="55">
        <f t="shared" ref="U77:AD78" si="34" xml:space="preserve"> $G77 * (1 + $G$76 ) * U$6 * U$8</f>
        <v>71.987311650278585</v>
      </c>
      <c r="V77" s="55">
        <f t="shared" si="34"/>
        <v>73.353401065142307</v>
      </c>
      <c r="W77" s="55">
        <f t="shared" si="34"/>
        <v>74.74541449698377</v>
      </c>
      <c r="X77" s="55">
        <f t="shared" si="34"/>
        <v>76.163843900904084</v>
      </c>
      <c r="Y77" s="55">
        <f t="shared" si="34"/>
        <v>77.609190567742075</v>
      </c>
      <c r="Z77" s="55">
        <f t="shared" si="34"/>
        <v>79.081965301236707</v>
      </c>
      <c r="AA77" s="55">
        <f t="shared" si="34"/>
        <v>80.582688598551599</v>
      </c>
      <c r="AB77" s="55">
        <f t="shared" si="34"/>
        <v>82.111890834225235</v>
      </c>
      <c r="AC77" s="55">
        <f t="shared" si="34"/>
        <v>83.670112447612112</v>
      </c>
      <c r="AD77" s="55">
        <f t="shared" si="34"/>
        <v>85.257904133880714</v>
      </c>
      <c r="AE77" s="55">
        <f t="shared" ref="AE77:AN78" si="35" xml:space="preserve"> $G77 * (1 + $G$76 ) * AE$6 * AE$8</f>
        <v>86.875827038636245</v>
      </c>
      <c r="AF77" s="55">
        <f t="shared" si="35"/>
        <v>88.524452956236459</v>
      </c>
      <c r="AG77" s="55">
        <f t="shared" si="35"/>
        <v>90.204364531871036</v>
      </c>
      <c r="AH77" s="55">
        <f t="shared" si="35"/>
        <v>91.916155467475733</v>
      </c>
      <c r="AI77" s="55">
        <f t="shared" si="35"/>
        <v>93.660430731554172</v>
      </c>
      <c r="AJ77" s="55">
        <f t="shared" si="35"/>
        <v>95.437806772981318</v>
      </c>
      <c r="AK77" s="55">
        <f t="shared" si="35"/>
        <v>97.248911738864209</v>
      </c>
      <c r="AL77" s="55">
        <f t="shared" si="35"/>
        <v>99.094385696537216</v>
      </c>
      <c r="AM77" s="55">
        <f t="shared" si="35"/>
        <v>100.97488085976977</v>
      </c>
      <c r="AN77" s="55">
        <f t="shared" si="35"/>
        <v>102.89106181926699</v>
      </c>
      <c r="AO77" s="55">
        <f t="shared" ref="AO77:AX78" si="36" xml:space="preserve"> $G77 * (1 + $G$76 ) * AO$6 * AO$8</f>
        <v>104.84360577754448</v>
      </c>
      <c r="AP77" s="55">
        <f t="shared" si="36"/>
        <v>106.83320278826011</v>
      </c>
      <c r="AQ77" s="55">
        <f t="shared" si="36"/>
        <v>108.86055600008777</v>
      </c>
      <c r="AR77" s="55">
        <f t="shared" si="36"/>
        <v>110.92638190521897</v>
      </c>
      <c r="AS77" s="55">
        <f t="shared" si="36"/>
        <v>113.03141059258023</v>
      </c>
      <c r="AT77" s="55">
        <f t="shared" si="36"/>
        <v>115.17638600585559</v>
      </c>
      <c r="AU77" s="55">
        <f t="shared" si="36"/>
        <v>117.36206620640588</v>
      </c>
      <c r="AV77" s="55">
        <f t="shared" si="36"/>
        <v>119.58922364117704</v>
      </c>
      <c r="AW77" s="55">
        <f t="shared" si="36"/>
        <v>121.85864541569265</v>
      </c>
      <c r="AX77" s="55">
        <f t="shared" si="36"/>
        <v>124.17113357222691</v>
      </c>
      <c r="AY77" s="55">
        <f t="shared" ref="AY77:BH78" si="37" xml:space="preserve"> $G77 * (1 + $G$76 ) * AY$6 * AY$8</f>
        <v>126.52750537325656</v>
      </c>
      <c r="AZ77" s="55">
        <f t="shared" si="37"/>
        <v>128.92859359029168</v>
      </c>
      <c r="BA77" s="55">
        <f t="shared" si="37"/>
        <v>131.3752467981877</v>
      </c>
      <c r="BB77" s="55">
        <f t="shared" si="37"/>
        <v>133.86832967504242</v>
      </c>
      <c r="BC77" s="55">
        <f t="shared" si="37"/>
        <v>136.40872330778419</v>
      </c>
      <c r="BD77" s="55">
        <f t="shared" si="37"/>
        <v>138.99732550355901</v>
      </c>
      <c r="BE77" s="55">
        <f t="shared" si="37"/>
        <v>141.63505110702712</v>
      </c>
      <c r="BF77" s="55">
        <f t="shared" si="37"/>
        <v>144.3228323236805</v>
      </c>
      <c r="BG77" s="55">
        <f t="shared" si="37"/>
        <v>147.06161904929607</v>
      </c>
      <c r="BH77" s="55">
        <f t="shared" si="37"/>
        <v>149.85237920564074</v>
      </c>
      <c r="BI77" s="55">
        <f t="shared" ref="BI77:BR78" si="38" xml:space="preserve"> $G77 * (1 + $G$76 ) * BI$6 * BI$8</f>
        <v>152.69609908254739</v>
      </c>
      <c r="BJ77" s="55">
        <f t="shared" si="38"/>
        <v>155.59378368648194</v>
      </c>
      <c r="BK77" s="55">
        <f t="shared" si="38"/>
        <v>158.5464570957254</v>
      </c>
      <c r="BL77" s="55">
        <f t="shared" si="38"/>
        <v>161.55516282229601</v>
      </c>
      <c r="BM77" s="55">
        <f t="shared" si="38"/>
        <v>164.62096418073958</v>
      </c>
      <c r="BN77" s="55">
        <f t="shared" si="38"/>
        <v>167.7449446639182</v>
      </c>
      <c r="BO77" s="55">
        <f t="shared" si="38"/>
        <v>170.92820832593043</v>
      </c>
      <c r="BP77" s="55">
        <f t="shared" si="38"/>
        <v>174.17188017229768</v>
      </c>
      <c r="BQ77" s="55">
        <f t="shared" si="38"/>
        <v>177.47710655755566</v>
      </c>
      <c r="BR77" s="55">
        <f t="shared" si="38"/>
        <v>180.84505559039025</v>
      </c>
      <c r="BS77" s="55">
        <f t="shared" ref="BS77:CB78" si="39" xml:space="preserve"> $G77 * (1 + $G$76 ) * BS$6 * BS$8</f>
        <v>184.27691754646204</v>
      </c>
      <c r="BT77" s="55">
        <f t="shared" si="39"/>
        <v>187.77390528906463</v>
      </c>
      <c r="BU77" s="55">
        <f t="shared" si="39"/>
        <v>191.3372546977659</v>
      </c>
      <c r="BV77" s="55">
        <f t="shared" si="39"/>
        <v>194.96822510518336</v>
      </c>
      <c r="BW77" s="55">
        <f t="shared" si="39"/>
        <v>198.66809974204833</v>
      </c>
      <c r="BX77" s="55">
        <f t="shared" si="39"/>
        <v>202.43818619071561</v>
      </c>
      <c r="BY77" s="55">
        <f t="shared" si="39"/>
        <v>206.27981684727976</v>
      </c>
      <c r="BZ77" s="55">
        <f t="shared" si="39"/>
        <v>210.19434939246068</v>
      </c>
      <c r="CA77" s="55">
        <f t="shared" si="39"/>
        <v>214.18316727142499</v>
      </c>
      <c r="CB77" s="55">
        <f t="shared" si="39"/>
        <v>218.24768018271311</v>
      </c>
      <c r="CC77" s="55">
        <f t="shared" ref="CC77:CO78" si="40" xml:space="preserve"> $G77 * (1 + $G$76 ) * CC$6 * CC$8</f>
        <v>222.38932457644447</v>
      </c>
      <c r="CD77" s="55">
        <f t="shared" si="40"/>
        <v>226.609564161977</v>
      </c>
      <c r="CE77" s="55">
        <f t="shared" si="40"/>
        <v>230.9098904252007</v>
      </c>
      <c r="CF77" s="55">
        <f t="shared" si="40"/>
        <v>235.29182315564722</v>
      </c>
      <c r="CG77" s="55">
        <f t="shared" si="40"/>
        <v>239.75691098360301</v>
      </c>
      <c r="CH77" s="55">
        <f t="shared" si="40"/>
        <v>244.30673192741452</v>
      </c>
      <c r="CI77" s="55">
        <f t="shared" si="40"/>
        <v>248.94289395118</v>
      </c>
      <c r="CJ77" s="55">
        <f t="shared" si="40"/>
        <v>253.66703553302406</v>
      </c>
      <c r="CK77" s="55">
        <f t="shared" si="40"/>
        <v>258.48082624415673</v>
      </c>
      <c r="CL77" s="55">
        <f t="shared" si="40"/>
        <v>263.38596733892086</v>
      </c>
      <c r="CM77" s="55">
        <f t="shared" si="40"/>
        <v>268.38419235603681</v>
      </c>
      <c r="CN77" s="55">
        <f t="shared" si="40"/>
        <v>273.47726773125692</v>
      </c>
      <c r="CO77" s="55">
        <f t="shared" si="40"/>
        <v>278.66699342164634</v>
      </c>
    </row>
    <row r="78" spans="1:93" outlineLevel="1" x14ac:dyDescent="0.2">
      <c r="E78" s="125" t="str">
        <f xml:space="preserve"> InpC!E$10</f>
        <v>New boundary box dig and meter installation (metalled)</v>
      </c>
      <c r="G78" s="126">
        <f xml:space="preserve"> InpC!G10 * OR( $G$74, $G$75 )</f>
        <v>165.18</v>
      </c>
      <c r="H78" s="245" t="str">
        <f xml:space="preserve"> InpC!H$10</f>
        <v>£</v>
      </c>
      <c r="I78" s="217"/>
      <c r="K78" s="55">
        <f t="shared" si="33"/>
        <v>173.75284200000002</v>
      </c>
      <c r="L78" s="55">
        <f t="shared" si="33"/>
        <v>174.84283947533277</v>
      </c>
      <c r="M78" s="55">
        <f t="shared" si="33"/>
        <v>177.58782832643143</v>
      </c>
      <c r="N78" s="55">
        <f t="shared" si="33"/>
        <v>180.4947118005077</v>
      </c>
      <c r="O78" s="55">
        <f t="shared" si="33"/>
        <v>183.50897682190319</v>
      </c>
      <c r="P78" s="55">
        <f t="shared" si="33"/>
        <v>186.56128011801536</v>
      </c>
      <c r="Q78" s="55">
        <f t="shared" si="33"/>
        <v>189.74598581483494</v>
      </c>
      <c r="R78" s="55">
        <f t="shared" si="33"/>
        <v>193.17316749501208</v>
      </c>
      <c r="S78" s="55">
        <f t="shared" si="33"/>
        <v>196.8389776676803</v>
      </c>
      <c r="T78" s="55">
        <f t="shared" si="33"/>
        <v>200.57435321734334</v>
      </c>
      <c r="U78" s="55">
        <f t="shared" si="34"/>
        <v>204.38061427282599</v>
      </c>
      <c r="V78" s="55">
        <f t="shared" si="34"/>
        <v>208.25910601478526</v>
      </c>
      <c r="W78" s="55">
        <f t="shared" si="34"/>
        <v>212.21119915111342</v>
      </c>
      <c r="X78" s="55">
        <f t="shared" si="34"/>
        <v>216.23829040136363</v>
      </c>
      <c r="Y78" s="55">
        <f t="shared" si="34"/>
        <v>220.34180299036845</v>
      </c>
      <c r="Z78" s="55">
        <f t="shared" si="34"/>
        <v>224.52318715122519</v>
      </c>
      <c r="AA78" s="55">
        <f t="shared" si="34"/>
        <v>228.78392063782664</v>
      </c>
      <c r="AB78" s="55">
        <f t="shared" si="34"/>
        <v>233.12550924711798</v>
      </c>
      <c r="AC78" s="55">
        <f t="shared" si="34"/>
        <v>237.5494873512645</v>
      </c>
      <c r="AD78" s="55">
        <f t="shared" si="34"/>
        <v>242.05741843991783</v>
      </c>
      <c r="AE78" s="55">
        <f t="shared" si="35"/>
        <v>246.65089567277306</v>
      </c>
      <c r="AF78" s="55">
        <f t="shared" si="35"/>
        <v>251.33154244261155</v>
      </c>
      <c r="AG78" s="55">
        <f t="shared" si="35"/>
        <v>256.10101294902819</v>
      </c>
      <c r="AH78" s="55">
        <f t="shared" si="35"/>
        <v>260.96099278304644</v>
      </c>
      <c r="AI78" s="55">
        <f t="shared" si="35"/>
        <v>265.91319952282777</v>
      </c>
      <c r="AJ78" s="55">
        <f t="shared" si="35"/>
        <v>270.95938334068501</v>
      </c>
      <c r="AK78" s="55">
        <f t="shared" si="35"/>
        <v>276.10132762161555</v>
      </c>
      <c r="AL78" s="55">
        <f t="shared" si="35"/>
        <v>281.34084959357193</v>
      </c>
      <c r="AM78" s="55">
        <f t="shared" si="35"/>
        <v>286.67980096969359</v>
      </c>
      <c r="AN78" s="55">
        <f t="shared" si="35"/>
        <v>292.1200686027247</v>
      </c>
      <c r="AO78" s="55">
        <f t="shared" si="36"/>
        <v>297.66357515185285</v>
      </c>
      <c r="AP78" s="55">
        <f t="shared" si="36"/>
        <v>303.31227976220015</v>
      </c>
      <c r="AQ78" s="55">
        <f t="shared" si="36"/>
        <v>309.06817875721038</v>
      </c>
      <c r="AR78" s="55">
        <f t="shared" si="36"/>
        <v>314.93330634417447</v>
      </c>
      <c r="AS78" s="55">
        <f t="shared" si="36"/>
        <v>320.90973533314548</v>
      </c>
      <c r="AT78" s="55">
        <f t="shared" si="36"/>
        <v>326.99957786949517</v>
      </c>
      <c r="AU78" s="55">
        <f t="shared" si="36"/>
        <v>333.20498618037345</v>
      </c>
      <c r="AV78" s="55">
        <f t="shared" si="36"/>
        <v>339.52815333533215</v>
      </c>
      <c r="AW78" s="55">
        <f t="shared" si="36"/>
        <v>345.97131402138388</v>
      </c>
      <c r="AX78" s="55">
        <f t="shared" si="36"/>
        <v>352.53674533276802</v>
      </c>
      <c r="AY78" s="55">
        <f t="shared" si="37"/>
        <v>359.22676757570508</v>
      </c>
      <c r="AZ78" s="55">
        <f t="shared" si="37"/>
        <v>366.04374508842182</v>
      </c>
      <c r="BA78" s="55">
        <f t="shared" si="37"/>
        <v>372.99008707673846</v>
      </c>
      <c r="BB78" s="55">
        <f t="shared" si="37"/>
        <v>380.06824846551234</v>
      </c>
      <c r="BC78" s="55">
        <f t="shared" si="37"/>
        <v>387.28073076623912</v>
      </c>
      <c r="BD78" s="55">
        <f t="shared" si="37"/>
        <v>394.63008296111855</v>
      </c>
      <c r="BE78" s="55">
        <f t="shared" si="37"/>
        <v>402.11890240389727</v>
      </c>
      <c r="BF78" s="55">
        <f t="shared" si="37"/>
        <v>409.74983573780594</v>
      </c>
      <c r="BG78" s="55">
        <f t="shared" si="37"/>
        <v>417.52557983091651</v>
      </c>
      <c r="BH78" s="55">
        <f t="shared" si="37"/>
        <v>425.44888272924959</v>
      </c>
      <c r="BI78" s="55">
        <f t="shared" si="38"/>
        <v>433.52254462796799</v>
      </c>
      <c r="BJ78" s="55">
        <f t="shared" si="38"/>
        <v>441.74941886100186</v>
      </c>
      <c r="BK78" s="55">
        <f t="shared" si="38"/>
        <v>450.13241290945211</v>
      </c>
      <c r="BL78" s="55">
        <f t="shared" si="38"/>
        <v>458.67448942913126</v>
      </c>
      <c r="BM78" s="55">
        <f t="shared" si="38"/>
        <v>467.37866729760339</v>
      </c>
      <c r="BN78" s="55">
        <f t="shared" si="38"/>
        <v>476.24802268109335</v>
      </c>
      <c r="BO78" s="55">
        <f t="shared" si="38"/>
        <v>485.28569012164292</v>
      </c>
      <c r="BP78" s="55">
        <f t="shared" si="38"/>
        <v>494.49486364489741</v>
      </c>
      <c r="BQ78" s="55">
        <f t="shared" si="38"/>
        <v>503.87879788891451</v>
      </c>
      <c r="BR78" s="55">
        <f t="shared" si="38"/>
        <v>513.44080925439437</v>
      </c>
      <c r="BS78" s="55">
        <f t="shared" si="39"/>
        <v>523.18427707673777</v>
      </c>
      <c r="BT78" s="55">
        <f t="shared" si="39"/>
        <v>533.11264482034539</v>
      </c>
      <c r="BU78" s="55">
        <f t="shared" si="39"/>
        <v>543.22942129558214</v>
      </c>
      <c r="BV78" s="55">
        <f t="shared" si="39"/>
        <v>553.53818189883452</v>
      </c>
      <c r="BW78" s="55">
        <f t="shared" si="39"/>
        <v>564.04256987610086</v>
      </c>
      <c r="BX78" s="55">
        <f t="shared" si="39"/>
        <v>574.74629761056042</v>
      </c>
      <c r="BY78" s="55">
        <f t="shared" si="39"/>
        <v>585.65314793457674</v>
      </c>
      <c r="BZ78" s="55">
        <f t="shared" si="39"/>
        <v>596.76697546659773</v>
      </c>
      <c r="CA78" s="55">
        <f t="shared" si="39"/>
        <v>608.09170797342699</v>
      </c>
      <c r="CB78" s="55">
        <f t="shared" si="39"/>
        <v>619.63134775834578</v>
      </c>
      <c r="CC78" s="55">
        <f t="shared" si="40"/>
        <v>631.38997307557759</v>
      </c>
      <c r="CD78" s="55">
        <f t="shared" si="40"/>
        <v>643.3717395715945</v>
      </c>
      <c r="CE78" s="55">
        <f t="shared" si="40"/>
        <v>655.58088175377543</v>
      </c>
      <c r="CF78" s="55">
        <f t="shared" si="40"/>
        <v>668.02171448693389</v>
      </c>
      <c r="CG78" s="55">
        <f t="shared" si="40"/>
        <v>680.69863451824585</v>
      </c>
      <c r="CH78" s="55">
        <f t="shared" si="40"/>
        <v>693.61612203111611</v>
      </c>
      <c r="CI78" s="55">
        <f t="shared" si="40"/>
        <v>706.77874222853075</v>
      </c>
      <c r="CJ78" s="55">
        <f t="shared" si="40"/>
        <v>720.19114694645793</v>
      </c>
      <c r="CK78" s="55">
        <f t="shared" si="40"/>
        <v>733.85807629786552</v>
      </c>
      <c r="CL78" s="55">
        <f t="shared" si="40"/>
        <v>747.78436034793663</v>
      </c>
      <c r="CM78" s="55">
        <f t="shared" si="40"/>
        <v>761.97492082107533</v>
      </c>
      <c r="CN78" s="55">
        <f t="shared" si="40"/>
        <v>776.43477284030632</v>
      </c>
      <c r="CO78" s="55">
        <f t="shared" si="40"/>
        <v>791.16902669968283</v>
      </c>
    </row>
    <row r="79" spans="1:93" outlineLevel="1" x14ac:dyDescent="0.2">
      <c r="I79" s="217"/>
    </row>
    <row r="80" spans="1:93" outlineLevel="1" x14ac:dyDescent="0.2">
      <c r="E80" s="18" t="str">
        <f xml:space="preserve"> ComSum!E60</f>
        <v>Properties constructed in year</v>
      </c>
      <c r="F80" s="18"/>
      <c r="G80" s="143"/>
      <c r="H80" s="80" t="str">
        <f xml:space="preserve"> ComSum!H60</f>
        <v>Nr</v>
      </c>
      <c r="I80" s="224">
        <f xml:space="preserve"> ComSum!I60</f>
        <v>80</v>
      </c>
      <c r="J80" s="18">
        <f xml:space="preserve"> ComSum!J60</f>
        <v>0</v>
      </c>
      <c r="K80" s="54">
        <f xml:space="preserve"> ComSum!K60</f>
        <v>59.835616438356169</v>
      </c>
      <c r="L80" s="19">
        <f xml:space="preserve"> ComSum!L60</f>
        <v>20.164383561643838</v>
      </c>
      <c r="M80" s="19">
        <f xml:space="preserve"> ComSum!M60</f>
        <v>0</v>
      </c>
      <c r="N80" s="19">
        <f xml:space="preserve"> ComSum!N60</f>
        <v>0</v>
      </c>
      <c r="O80" s="19">
        <f xml:space="preserve"> ComSum!O60</f>
        <v>0</v>
      </c>
      <c r="P80" s="19">
        <f xml:space="preserve"> ComSum!P60</f>
        <v>0</v>
      </c>
      <c r="Q80" s="19">
        <f xml:space="preserve"> ComSum!Q60</f>
        <v>0</v>
      </c>
      <c r="R80" s="19">
        <f xml:space="preserve"> ComSum!R60</f>
        <v>0</v>
      </c>
      <c r="S80" s="19">
        <f xml:space="preserve"> ComSum!S60</f>
        <v>0</v>
      </c>
      <c r="T80" s="19">
        <f xml:space="preserve"> ComSum!T60</f>
        <v>0</v>
      </c>
      <c r="U80" s="19">
        <f xml:space="preserve"> ComSum!U60</f>
        <v>0</v>
      </c>
      <c r="V80" s="19">
        <f xml:space="preserve"> ComSum!V60</f>
        <v>0</v>
      </c>
      <c r="W80" s="19">
        <f xml:space="preserve"> ComSum!W60</f>
        <v>0</v>
      </c>
      <c r="X80" s="19">
        <f xml:space="preserve"> ComSum!X60</f>
        <v>0</v>
      </c>
      <c r="Y80" s="19">
        <f xml:space="preserve"> ComSum!Y60</f>
        <v>0</v>
      </c>
      <c r="Z80" s="19">
        <f xml:space="preserve"> ComSum!Z60</f>
        <v>0</v>
      </c>
      <c r="AA80" s="19">
        <f xml:space="preserve"> ComSum!AA60</f>
        <v>0</v>
      </c>
      <c r="AB80" s="19">
        <f xml:space="preserve"> ComSum!AB60</f>
        <v>0</v>
      </c>
      <c r="AC80" s="19">
        <f xml:space="preserve"> ComSum!AC60</f>
        <v>0</v>
      </c>
      <c r="AD80" s="19">
        <f xml:space="preserve"> ComSum!AD60</f>
        <v>0</v>
      </c>
      <c r="AE80" s="19">
        <f xml:space="preserve"> ComSum!AE60</f>
        <v>0</v>
      </c>
      <c r="AF80" s="19">
        <f xml:space="preserve"> ComSum!AF60</f>
        <v>0</v>
      </c>
      <c r="AG80" s="19">
        <f xml:space="preserve"> ComSum!AG60</f>
        <v>0</v>
      </c>
      <c r="AH80" s="19">
        <f xml:space="preserve"> ComSum!AH60</f>
        <v>0</v>
      </c>
      <c r="AI80" s="19">
        <f xml:space="preserve"> ComSum!AI60</f>
        <v>0</v>
      </c>
      <c r="AJ80" s="19">
        <f xml:space="preserve"> ComSum!AJ60</f>
        <v>0</v>
      </c>
      <c r="AK80" s="19">
        <f xml:space="preserve"> ComSum!AK60</f>
        <v>0</v>
      </c>
      <c r="AL80" s="19">
        <f xml:space="preserve"> ComSum!AL60</f>
        <v>0</v>
      </c>
      <c r="AM80" s="19">
        <f xml:space="preserve"> ComSum!AM60</f>
        <v>0</v>
      </c>
      <c r="AN80" s="19">
        <f xml:space="preserve"> ComSum!AN60</f>
        <v>0</v>
      </c>
      <c r="AO80" s="19">
        <f xml:space="preserve"> ComSum!AO60</f>
        <v>0</v>
      </c>
      <c r="AP80" s="19">
        <f xml:space="preserve"> ComSum!AP60</f>
        <v>0</v>
      </c>
      <c r="AQ80" s="19">
        <f xml:space="preserve"> ComSum!AQ60</f>
        <v>0</v>
      </c>
      <c r="AR80" s="19">
        <f xml:space="preserve"> ComSum!AR60</f>
        <v>0</v>
      </c>
      <c r="AS80" s="19">
        <f xml:space="preserve"> ComSum!AS60</f>
        <v>0</v>
      </c>
      <c r="AT80" s="19">
        <f xml:space="preserve"> ComSum!AT60</f>
        <v>0</v>
      </c>
      <c r="AU80" s="19">
        <f xml:space="preserve"> ComSum!AU60</f>
        <v>0</v>
      </c>
      <c r="AV80" s="19">
        <f xml:space="preserve"> ComSum!AV60</f>
        <v>0</v>
      </c>
      <c r="AW80" s="19">
        <f xml:space="preserve"> ComSum!AW60</f>
        <v>0</v>
      </c>
      <c r="AX80" s="19">
        <f xml:space="preserve"> ComSum!AX60</f>
        <v>0</v>
      </c>
      <c r="AY80" s="19">
        <f xml:space="preserve"> ComSum!AY60</f>
        <v>0</v>
      </c>
      <c r="AZ80" s="19">
        <f xml:space="preserve"> ComSum!AZ60</f>
        <v>0</v>
      </c>
      <c r="BA80" s="19">
        <f xml:space="preserve"> ComSum!BA60</f>
        <v>0</v>
      </c>
      <c r="BB80" s="19">
        <f xml:space="preserve"> ComSum!BB60</f>
        <v>0</v>
      </c>
      <c r="BC80" s="19">
        <f xml:space="preserve"> ComSum!BC60</f>
        <v>0</v>
      </c>
      <c r="BD80" s="19">
        <f xml:space="preserve"> ComSum!BD60</f>
        <v>0</v>
      </c>
      <c r="BE80" s="19">
        <f xml:space="preserve"> ComSum!BE60</f>
        <v>0</v>
      </c>
      <c r="BF80" s="19">
        <f xml:space="preserve"> ComSum!BF60</f>
        <v>0</v>
      </c>
      <c r="BG80" s="19">
        <f xml:space="preserve"> ComSum!BG60</f>
        <v>0</v>
      </c>
      <c r="BH80" s="19">
        <f xml:space="preserve"> ComSum!BH60</f>
        <v>0</v>
      </c>
      <c r="BI80" s="19">
        <f xml:space="preserve"> ComSum!BI60</f>
        <v>0</v>
      </c>
      <c r="BJ80" s="19">
        <f xml:space="preserve"> ComSum!BJ60</f>
        <v>0</v>
      </c>
      <c r="BK80" s="19">
        <f xml:space="preserve"> ComSum!BK60</f>
        <v>0</v>
      </c>
      <c r="BL80" s="19">
        <f xml:space="preserve"> ComSum!BL60</f>
        <v>0</v>
      </c>
      <c r="BM80" s="19">
        <f xml:space="preserve"> ComSum!BM60</f>
        <v>0</v>
      </c>
      <c r="BN80" s="19">
        <f xml:space="preserve"> ComSum!BN60</f>
        <v>0</v>
      </c>
      <c r="BO80" s="19">
        <f xml:space="preserve"> ComSum!BO60</f>
        <v>0</v>
      </c>
      <c r="BP80" s="19">
        <f xml:space="preserve"> ComSum!BP60</f>
        <v>0</v>
      </c>
      <c r="BQ80" s="19">
        <f xml:space="preserve"> ComSum!BQ60</f>
        <v>0</v>
      </c>
      <c r="BR80" s="19">
        <f xml:space="preserve"> ComSum!BR60</f>
        <v>0</v>
      </c>
      <c r="BS80" s="19">
        <f xml:space="preserve"> ComSum!BS60</f>
        <v>0</v>
      </c>
      <c r="BT80" s="19">
        <f xml:space="preserve"> ComSum!BT60</f>
        <v>0</v>
      </c>
      <c r="BU80" s="19">
        <f xml:space="preserve"> ComSum!BU60</f>
        <v>0</v>
      </c>
      <c r="BV80" s="19">
        <f xml:space="preserve"> ComSum!BV60</f>
        <v>0</v>
      </c>
      <c r="BW80" s="19">
        <f xml:space="preserve"> ComSum!BW60</f>
        <v>0</v>
      </c>
      <c r="BX80" s="19">
        <f xml:space="preserve"> ComSum!BX60</f>
        <v>0</v>
      </c>
      <c r="BY80" s="19">
        <f xml:space="preserve"> ComSum!BY60</f>
        <v>0</v>
      </c>
      <c r="BZ80" s="19">
        <f xml:space="preserve"> ComSum!BZ60</f>
        <v>0</v>
      </c>
      <c r="CA80" s="19">
        <f xml:space="preserve"> ComSum!CA60</f>
        <v>0</v>
      </c>
      <c r="CB80" s="19">
        <f xml:space="preserve"> ComSum!CB60</f>
        <v>0</v>
      </c>
      <c r="CC80" s="19">
        <f xml:space="preserve"> ComSum!CC60</f>
        <v>0</v>
      </c>
      <c r="CD80" s="19">
        <f xml:space="preserve"> ComSum!CD60</f>
        <v>0</v>
      </c>
      <c r="CE80" s="19">
        <f xml:space="preserve"> ComSum!CE60</f>
        <v>0</v>
      </c>
      <c r="CF80" s="19">
        <f xml:space="preserve"> ComSum!CF60</f>
        <v>0</v>
      </c>
      <c r="CG80" s="19">
        <f xml:space="preserve"> ComSum!CG60</f>
        <v>0</v>
      </c>
      <c r="CH80" s="19">
        <f xml:space="preserve"> ComSum!CH60</f>
        <v>0</v>
      </c>
      <c r="CI80" s="19">
        <f xml:space="preserve"> ComSum!CI60</f>
        <v>0</v>
      </c>
      <c r="CJ80" s="19">
        <f xml:space="preserve"> ComSum!CJ60</f>
        <v>0</v>
      </c>
      <c r="CK80" s="19">
        <f xml:space="preserve"> ComSum!CK60</f>
        <v>0</v>
      </c>
      <c r="CL80" s="19">
        <f xml:space="preserve"> ComSum!CL60</f>
        <v>0</v>
      </c>
      <c r="CM80" s="19">
        <f xml:space="preserve"> ComSum!CM60</f>
        <v>0</v>
      </c>
      <c r="CN80" s="19">
        <f xml:space="preserve"> ComSum!CN60</f>
        <v>0</v>
      </c>
      <c r="CO80" s="19">
        <f xml:space="preserve"> ComSum!CO60</f>
        <v>0</v>
      </c>
    </row>
    <row r="81" spans="1:93" outlineLevel="1" x14ac:dyDescent="0.2">
      <c r="E81" s="20" t="s">
        <v>144</v>
      </c>
      <c r="G81" s="128"/>
      <c r="H81" s="78" t="s">
        <v>8</v>
      </c>
      <c r="I81" s="220">
        <f xml:space="preserve"> SUM( K81:CO81 )</f>
        <v>4903.7048881448945</v>
      </c>
      <c r="K81" s="55">
        <f xml:space="preserve"> K77 * K$80</f>
        <v>3661.9123213150688</v>
      </c>
      <c r="L81" s="55">
        <f t="shared" ref="L81:BW81" si="41" xml:space="preserve"> L77 * L$80</f>
        <v>1241.7925668298258</v>
      </c>
      <c r="M81" s="55">
        <f t="shared" si="41"/>
        <v>0</v>
      </c>
      <c r="N81" s="55">
        <f t="shared" si="41"/>
        <v>0</v>
      </c>
      <c r="O81" s="55">
        <f t="shared" si="41"/>
        <v>0</v>
      </c>
      <c r="P81" s="55">
        <f t="shared" si="41"/>
        <v>0</v>
      </c>
      <c r="Q81" s="55">
        <f t="shared" si="41"/>
        <v>0</v>
      </c>
      <c r="R81" s="55">
        <f t="shared" si="41"/>
        <v>0</v>
      </c>
      <c r="S81" s="55">
        <f t="shared" si="41"/>
        <v>0</v>
      </c>
      <c r="T81" s="55">
        <f t="shared" si="41"/>
        <v>0</v>
      </c>
      <c r="U81" s="55">
        <f t="shared" si="41"/>
        <v>0</v>
      </c>
      <c r="V81" s="55">
        <f t="shared" si="41"/>
        <v>0</v>
      </c>
      <c r="W81" s="55">
        <f t="shared" si="41"/>
        <v>0</v>
      </c>
      <c r="X81" s="55">
        <f t="shared" si="41"/>
        <v>0</v>
      </c>
      <c r="Y81" s="55">
        <f t="shared" si="41"/>
        <v>0</v>
      </c>
      <c r="Z81" s="55">
        <f t="shared" si="41"/>
        <v>0</v>
      </c>
      <c r="AA81" s="55">
        <f t="shared" si="41"/>
        <v>0</v>
      </c>
      <c r="AB81" s="55">
        <f t="shared" si="41"/>
        <v>0</v>
      </c>
      <c r="AC81" s="55">
        <f t="shared" si="41"/>
        <v>0</v>
      </c>
      <c r="AD81" s="55">
        <f t="shared" si="41"/>
        <v>0</v>
      </c>
      <c r="AE81" s="55">
        <f t="shared" si="41"/>
        <v>0</v>
      </c>
      <c r="AF81" s="55">
        <f t="shared" si="41"/>
        <v>0</v>
      </c>
      <c r="AG81" s="55">
        <f t="shared" si="41"/>
        <v>0</v>
      </c>
      <c r="AH81" s="55">
        <f t="shared" si="41"/>
        <v>0</v>
      </c>
      <c r="AI81" s="55">
        <f t="shared" si="41"/>
        <v>0</v>
      </c>
      <c r="AJ81" s="55">
        <f t="shared" si="41"/>
        <v>0</v>
      </c>
      <c r="AK81" s="55">
        <f t="shared" si="41"/>
        <v>0</v>
      </c>
      <c r="AL81" s="55">
        <f t="shared" si="41"/>
        <v>0</v>
      </c>
      <c r="AM81" s="55">
        <f t="shared" si="41"/>
        <v>0</v>
      </c>
      <c r="AN81" s="55">
        <f t="shared" si="41"/>
        <v>0</v>
      </c>
      <c r="AO81" s="55">
        <f t="shared" si="41"/>
        <v>0</v>
      </c>
      <c r="AP81" s="55">
        <f t="shared" si="41"/>
        <v>0</v>
      </c>
      <c r="AQ81" s="55">
        <f t="shared" si="41"/>
        <v>0</v>
      </c>
      <c r="AR81" s="55">
        <f t="shared" si="41"/>
        <v>0</v>
      </c>
      <c r="AS81" s="55">
        <f t="shared" si="41"/>
        <v>0</v>
      </c>
      <c r="AT81" s="55">
        <f t="shared" si="41"/>
        <v>0</v>
      </c>
      <c r="AU81" s="55">
        <f t="shared" si="41"/>
        <v>0</v>
      </c>
      <c r="AV81" s="55">
        <f t="shared" si="41"/>
        <v>0</v>
      </c>
      <c r="AW81" s="55">
        <f t="shared" si="41"/>
        <v>0</v>
      </c>
      <c r="AX81" s="55">
        <f t="shared" si="41"/>
        <v>0</v>
      </c>
      <c r="AY81" s="55">
        <f t="shared" si="41"/>
        <v>0</v>
      </c>
      <c r="AZ81" s="55">
        <f t="shared" si="41"/>
        <v>0</v>
      </c>
      <c r="BA81" s="55">
        <f t="shared" si="41"/>
        <v>0</v>
      </c>
      <c r="BB81" s="55">
        <f t="shared" si="41"/>
        <v>0</v>
      </c>
      <c r="BC81" s="55">
        <f t="shared" si="41"/>
        <v>0</v>
      </c>
      <c r="BD81" s="55">
        <f t="shared" si="41"/>
        <v>0</v>
      </c>
      <c r="BE81" s="55">
        <f t="shared" si="41"/>
        <v>0</v>
      </c>
      <c r="BF81" s="55">
        <f t="shared" si="41"/>
        <v>0</v>
      </c>
      <c r="BG81" s="55">
        <f t="shared" si="41"/>
        <v>0</v>
      </c>
      <c r="BH81" s="55">
        <f t="shared" si="41"/>
        <v>0</v>
      </c>
      <c r="BI81" s="55">
        <f t="shared" si="41"/>
        <v>0</v>
      </c>
      <c r="BJ81" s="55">
        <f t="shared" si="41"/>
        <v>0</v>
      </c>
      <c r="BK81" s="55">
        <f t="shared" si="41"/>
        <v>0</v>
      </c>
      <c r="BL81" s="55">
        <f t="shared" si="41"/>
        <v>0</v>
      </c>
      <c r="BM81" s="55">
        <f t="shared" si="41"/>
        <v>0</v>
      </c>
      <c r="BN81" s="55">
        <f t="shared" si="41"/>
        <v>0</v>
      </c>
      <c r="BO81" s="55">
        <f t="shared" si="41"/>
        <v>0</v>
      </c>
      <c r="BP81" s="55">
        <f t="shared" si="41"/>
        <v>0</v>
      </c>
      <c r="BQ81" s="55">
        <f t="shared" si="41"/>
        <v>0</v>
      </c>
      <c r="BR81" s="55">
        <f t="shared" si="41"/>
        <v>0</v>
      </c>
      <c r="BS81" s="55">
        <f t="shared" si="41"/>
        <v>0</v>
      </c>
      <c r="BT81" s="55">
        <f t="shared" si="41"/>
        <v>0</v>
      </c>
      <c r="BU81" s="55">
        <f t="shared" si="41"/>
        <v>0</v>
      </c>
      <c r="BV81" s="55">
        <f t="shared" si="41"/>
        <v>0</v>
      </c>
      <c r="BW81" s="55">
        <f t="shared" si="41"/>
        <v>0</v>
      </c>
      <c r="BX81" s="55">
        <f t="shared" ref="BX81:CO81" si="42" xml:space="preserve"> BX77 * BX$80</f>
        <v>0</v>
      </c>
      <c r="BY81" s="55">
        <f t="shared" si="42"/>
        <v>0</v>
      </c>
      <c r="BZ81" s="55">
        <f t="shared" si="42"/>
        <v>0</v>
      </c>
      <c r="CA81" s="55">
        <f t="shared" si="42"/>
        <v>0</v>
      </c>
      <c r="CB81" s="55">
        <f t="shared" si="42"/>
        <v>0</v>
      </c>
      <c r="CC81" s="55">
        <f t="shared" si="42"/>
        <v>0</v>
      </c>
      <c r="CD81" s="55">
        <f t="shared" si="42"/>
        <v>0</v>
      </c>
      <c r="CE81" s="55">
        <f t="shared" si="42"/>
        <v>0</v>
      </c>
      <c r="CF81" s="55">
        <f t="shared" si="42"/>
        <v>0</v>
      </c>
      <c r="CG81" s="55">
        <f t="shared" si="42"/>
        <v>0</v>
      </c>
      <c r="CH81" s="55">
        <f t="shared" si="42"/>
        <v>0</v>
      </c>
      <c r="CI81" s="55">
        <f t="shared" si="42"/>
        <v>0</v>
      </c>
      <c r="CJ81" s="55">
        <f t="shared" si="42"/>
        <v>0</v>
      </c>
      <c r="CK81" s="55">
        <f t="shared" si="42"/>
        <v>0</v>
      </c>
      <c r="CL81" s="55">
        <f t="shared" si="42"/>
        <v>0</v>
      </c>
      <c r="CM81" s="55">
        <f t="shared" si="42"/>
        <v>0</v>
      </c>
      <c r="CN81" s="55">
        <f t="shared" si="42"/>
        <v>0</v>
      </c>
      <c r="CO81" s="55">
        <f t="shared" si="42"/>
        <v>0</v>
      </c>
    </row>
    <row r="82" spans="1:93" s="189" customFormat="1" outlineLevel="1" x14ac:dyDescent="0.2">
      <c r="A82" s="187"/>
      <c r="B82" s="188"/>
      <c r="D82" s="190"/>
      <c r="E82" s="189" t="s">
        <v>158</v>
      </c>
      <c r="H82" s="185" t="s">
        <v>8</v>
      </c>
      <c r="I82" s="237">
        <f xml:space="preserve"> SUM( K82:CO82 )</f>
        <v>13922.206487173837</v>
      </c>
      <c r="K82" s="212">
        <f xml:space="preserve"> K78 * K$80</f>
        <v>10396.608408986303</v>
      </c>
      <c r="L82" s="212">
        <f t="shared" ref="L82:BW82" si="43" xml:space="preserve"> L78 * L$80</f>
        <v>3525.5980781875323</v>
      </c>
      <c r="M82" s="212">
        <f t="shared" si="43"/>
        <v>0</v>
      </c>
      <c r="N82" s="212">
        <f t="shared" si="43"/>
        <v>0</v>
      </c>
      <c r="O82" s="212">
        <f t="shared" si="43"/>
        <v>0</v>
      </c>
      <c r="P82" s="212">
        <f t="shared" si="43"/>
        <v>0</v>
      </c>
      <c r="Q82" s="212">
        <f t="shared" si="43"/>
        <v>0</v>
      </c>
      <c r="R82" s="212">
        <f t="shared" si="43"/>
        <v>0</v>
      </c>
      <c r="S82" s="212">
        <f t="shared" si="43"/>
        <v>0</v>
      </c>
      <c r="T82" s="212">
        <f t="shared" si="43"/>
        <v>0</v>
      </c>
      <c r="U82" s="212">
        <f t="shared" si="43"/>
        <v>0</v>
      </c>
      <c r="V82" s="212">
        <f t="shared" si="43"/>
        <v>0</v>
      </c>
      <c r="W82" s="212">
        <f t="shared" si="43"/>
        <v>0</v>
      </c>
      <c r="X82" s="212">
        <f t="shared" si="43"/>
        <v>0</v>
      </c>
      <c r="Y82" s="212">
        <f t="shared" si="43"/>
        <v>0</v>
      </c>
      <c r="Z82" s="212">
        <f t="shared" si="43"/>
        <v>0</v>
      </c>
      <c r="AA82" s="212">
        <f t="shared" si="43"/>
        <v>0</v>
      </c>
      <c r="AB82" s="212">
        <f t="shared" si="43"/>
        <v>0</v>
      </c>
      <c r="AC82" s="212">
        <f t="shared" si="43"/>
        <v>0</v>
      </c>
      <c r="AD82" s="212">
        <f t="shared" si="43"/>
        <v>0</v>
      </c>
      <c r="AE82" s="212">
        <f t="shared" si="43"/>
        <v>0</v>
      </c>
      <c r="AF82" s="212">
        <f t="shared" si="43"/>
        <v>0</v>
      </c>
      <c r="AG82" s="212">
        <f t="shared" si="43"/>
        <v>0</v>
      </c>
      <c r="AH82" s="212">
        <f t="shared" si="43"/>
        <v>0</v>
      </c>
      <c r="AI82" s="212">
        <f t="shared" si="43"/>
        <v>0</v>
      </c>
      <c r="AJ82" s="212">
        <f t="shared" si="43"/>
        <v>0</v>
      </c>
      <c r="AK82" s="212">
        <f t="shared" si="43"/>
        <v>0</v>
      </c>
      <c r="AL82" s="212">
        <f t="shared" si="43"/>
        <v>0</v>
      </c>
      <c r="AM82" s="212">
        <f t="shared" si="43"/>
        <v>0</v>
      </c>
      <c r="AN82" s="212">
        <f t="shared" si="43"/>
        <v>0</v>
      </c>
      <c r="AO82" s="212">
        <f t="shared" si="43"/>
        <v>0</v>
      </c>
      <c r="AP82" s="212">
        <f t="shared" si="43"/>
        <v>0</v>
      </c>
      <c r="AQ82" s="212">
        <f t="shared" si="43"/>
        <v>0</v>
      </c>
      <c r="AR82" s="212">
        <f t="shared" si="43"/>
        <v>0</v>
      </c>
      <c r="AS82" s="212">
        <f t="shared" si="43"/>
        <v>0</v>
      </c>
      <c r="AT82" s="212">
        <f t="shared" si="43"/>
        <v>0</v>
      </c>
      <c r="AU82" s="212">
        <f t="shared" si="43"/>
        <v>0</v>
      </c>
      <c r="AV82" s="212">
        <f t="shared" si="43"/>
        <v>0</v>
      </c>
      <c r="AW82" s="212">
        <f t="shared" si="43"/>
        <v>0</v>
      </c>
      <c r="AX82" s="212">
        <f t="shared" si="43"/>
        <v>0</v>
      </c>
      <c r="AY82" s="212">
        <f t="shared" si="43"/>
        <v>0</v>
      </c>
      <c r="AZ82" s="212">
        <f t="shared" si="43"/>
        <v>0</v>
      </c>
      <c r="BA82" s="212">
        <f t="shared" si="43"/>
        <v>0</v>
      </c>
      <c r="BB82" s="212">
        <f t="shared" si="43"/>
        <v>0</v>
      </c>
      <c r="BC82" s="212">
        <f t="shared" si="43"/>
        <v>0</v>
      </c>
      <c r="BD82" s="212">
        <f t="shared" si="43"/>
        <v>0</v>
      </c>
      <c r="BE82" s="212">
        <f t="shared" si="43"/>
        <v>0</v>
      </c>
      <c r="BF82" s="212">
        <f t="shared" si="43"/>
        <v>0</v>
      </c>
      <c r="BG82" s="212">
        <f t="shared" si="43"/>
        <v>0</v>
      </c>
      <c r="BH82" s="212">
        <f t="shared" si="43"/>
        <v>0</v>
      </c>
      <c r="BI82" s="212">
        <f t="shared" si="43"/>
        <v>0</v>
      </c>
      <c r="BJ82" s="212">
        <f t="shared" si="43"/>
        <v>0</v>
      </c>
      <c r="BK82" s="212">
        <f t="shared" si="43"/>
        <v>0</v>
      </c>
      <c r="BL82" s="212">
        <f t="shared" si="43"/>
        <v>0</v>
      </c>
      <c r="BM82" s="212">
        <f t="shared" si="43"/>
        <v>0</v>
      </c>
      <c r="BN82" s="212">
        <f t="shared" si="43"/>
        <v>0</v>
      </c>
      <c r="BO82" s="212">
        <f t="shared" si="43"/>
        <v>0</v>
      </c>
      <c r="BP82" s="212">
        <f t="shared" si="43"/>
        <v>0</v>
      </c>
      <c r="BQ82" s="212">
        <f t="shared" si="43"/>
        <v>0</v>
      </c>
      <c r="BR82" s="212">
        <f t="shared" si="43"/>
        <v>0</v>
      </c>
      <c r="BS82" s="212">
        <f t="shared" si="43"/>
        <v>0</v>
      </c>
      <c r="BT82" s="212">
        <f t="shared" si="43"/>
        <v>0</v>
      </c>
      <c r="BU82" s="212">
        <f t="shared" si="43"/>
        <v>0</v>
      </c>
      <c r="BV82" s="212">
        <f t="shared" si="43"/>
        <v>0</v>
      </c>
      <c r="BW82" s="212">
        <f t="shared" si="43"/>
        <v>0</v>
      </c>
      <c r="BX82" s="212">
        <f t="shared" ref="BX82:CO82" si="44" xml:space="preserve"> BX78 * BX$80</f>
        <v>0</v>
      </c>
      <c r="BY82" s="212">
        <f t="shared" si="44"/>
        <v>0</v>
      </c>
      <c r="BZ82" s="212">
        <f t="shared" si="44"/>
        <v>0</v>
      </c>
      <c r="CA82" s="212">
        <f t="shared" si="44"/>
        <v>0</v>
      </c>
      <c r="CB82" s="212">
        <f t="shared" si="44"/>
        <v>0</v>
      </c>
      <c r="CC82" s="212">
        <f t="shared" si="44"/>
        <v>0</v>
      </c>
      <c r="CD82" s="212">
        <f t="shared" si="44"/>
        <v>0</v>
      </c>
      <c r="CE82" s="212">
        <f t="shared" si="44"/>
        <v>0</v>
      </c>
      <c r="CF82" s="212">
        <f t="shared" si="44"/>
        <v>0</v>
      </c>
      <c r="CG82" s="212">
        <f t="shared" si="44"/>
        <v>0</v>
      </c>
      <c r="CH82" s="212">
        <f t="shared" si="44"/>
        <v>0</v>
      </c>
      <c r="CI82" s="212">
        <f t="shared" si="44"/>
        <v>0</v>
      </c>
      <c r="CJ82" s="212">
        <f t="shared" si="44"/>
        <v>0</v>
      </c>
      <c r="CK82" s="212">
        <f t="shared" si="44"/>
        <v>0</v>
      </c>
      <c r="CL82" s="212">
        <f t="shared" si="44"/>
        <v>0</v>
      </c>
      <c r="CM82" s="212">
        <f t="shared" si="44"/>
        <v>0</v>
      </c>
      <c r="CN82" s="212">
        <f t="shared" si="44"/>
        <v>0</v>
      </c>
      <c r="CO82" s="212">
        <f t="shared" si="44"/>
        <v>0</v>
      </c>
    </row>
    <row r="83" spans="1:93" outlineLevel="1" x14ac:dyDescent="0.2">
      <c r="I83" s="217"/>
    </row>
    <row r="84" spans="1:93" outlineLevel="1" x14ac:dyDescent="0.2">
      <c r="B84" s="61" t="s">
        <v>157</v>
      </c>
      <c r="H84" s="246"/>
      <c r="I84" s="217"/>
    </row>
    <row r="85" spans="1:93" outlineLevel="1" x14ac:dyDescent="0.2">
      <c r="E85" s="125" t="str">
        <f xml:space="preserve"> InpC!E$11</f>
        <v xml:space="preserve">Full exchange of small meter </v>
      </c>
      <c r="F85" s="125"/>
      <c r="G85" s="127">
        <f xml:space="preserve"> InpC!G$11</f>
        <v>58.18</v>
      </c>
      <c r="H85" s="245" t="str">
        <f xml:space="preserve"> InpC!H$11</f>
        <v>£</v>
      </c>
      <c r="I85" s="217"/>
      <c r="K85" s="55">
        <f t="shared" ref="K85:T87" si="45" xml:space="preserve"> $G85 * (1 + $G$76 ) * K$6 * K$8</f>
        <v>61.199542000000001</v>
      </c>
      <c r="L85" s="55">
        <f t="shared" si="45"/>
        <v>61.583462893055213</v>
      </c>
      <c r="M85" s="55">
        <f t="shared" si="45"/>
        <v>62.550307858286594</v>
      </c>
      <c r="N85" s="55">
        <f t="shared" si="45"/>
        <v>63.574175642048289</v>
      </c>
      <c r="O85" s="55">
        <f t="shared" si="45"/>
        <v>64.635865549693236</v>
      </c>
      <c r="P85" s="55">
        <f t="shared" si="45"/>
        <v>65.710953367636108</v>
      </c>
      <c r="Q85" s="55">
        <f t="shared" si="45"/>
        <v>66.832676199946093</v>
      </c>
      <c r="R85" s="55">
        <f t="shared" si="45"/>
        <v>68.03980436408645</v>
      </c>
      <c r="S85" s="55">
        <f t="shared" si="45"/>
        <v>69.330982689827096</v>
      </c>
      <c r="T85" s="55">
        <f t="shared" si="45"/>
        <v>70.646663459165978</v>
      </c>
      <c r="U85" s="55">
        <f t="shared" ref="U85:AD87" si="46" xml:space="preserve"> $G85 * (1 + $G$76 ) * U$6 * U$8</f>
        <v>71.987311650278585</v>
      </c>
      <c r="V85" s="55">
        <f t="shared" si="46"/>
        <v>73.353401065142307</v>
      </c>
      <c r="W85" s="55">
        <f t="shared" si="46"/>
        <v>74.74541449698377</v>
      </c>
      <c r="X85" s="55">
        <f t="shared" si="46"/>
        <v>76.163843900904084</v>
      </c>
      <c r="Y85" s="55">
        <f t="shared" si="46"/>
        <v>77.609190567742075</v>
      </c>
      <c r="Z85" s="55">
        <f t="shared" si="46"/>
        <v>79.081965301236707</v>
      </c>
      <c r="AA85" s="55">
        <f t="shared" si="46"/>
        <v>80.582688598551599</v>
      </c>
      <c r="AB85" s="55">
        <f t="shared" si="46"/>
        <v>82.111890834225235</v>
      </c>
      <c r="AC85" s="55">
        <f t="shared" si="46"/>
        <v>83.670112447612112</v>
      </c>
      <c r="AD85" s="55">
        <f t="shared" si="46"/>
        <v>85.257904133880714</v>
      </c>
      <c r="AE85" s="55">
        <f t="shared" ref="AE85:AN87" si="47" xml:space="preserve"> $G85 * (1 + $G$76 ) * AE$6 * AE$8</f>
        <v>86.875827038636245</v>
      </c>
      <c r="AF85" s="55">
        <f t="shared" si="47"/>
        <v>88.524452956236459</v>
      </c>
      <c r="AG85" s="55">
        <f t="shared" si="47"/>
        <v>90.204364531871036</v>
      </c>
      <c r="AH85" s="55">
        <f t="shared" si="47"/>
        <v>91.916155467475733</v>
      </c>
      <c r="AI85" s="55">
        <f t="shared" si="47"/>
        <v>93.660430731554172</v>
      </c>
      <c r="AJ85" s="55">
        <f t="shared" si="47"/>
        <v>95.437806772981318</v>
      </c>
      <c r="AK85" s="55">
        <f t="shared" si="47"/>
        <v>97.248911738864209</v>
      </c>
      <c r="AL85" s="55">
        <f t="shared" si="47"/>
        <v>99.094385696537216</v>
      </c>
      <c r="AM85" s="55">
        <f t="shared" si="47"/>
        <v>100.97488085976977</v>
      </c>
      <c r="AN85" s="55">
        <f t="shared" si="47"/>
        <v>102.89106181926699</v>
      </c>
      <c r="AO85" s="55">
        <f t="shared" ref="AO85:AX87" si="48" xml:space="preserve"> $G85 * (1 + $G$76 ) * AO$6 * AO$8</f>
        <v>104.84360577754448</v>
      </c>
      <c r="AP85" s="55">
        <f t="shared" si="48"/>
        <v>106.83320278826011</v>
      </c>
      <c r="AQ85" s="55">
        <f t="shared" si="48"/>
        <v>108.86055600008777</v>
      </c>
      <c r="AR85" s="55">
        <f t="shared" si="48"/>
        <v>110.92638190521897</v>
      </c>
      <c r="AS85" s="55">
        <f t="shared" si="48"/>
        <v>113.03141059258023</v>
      </c>
      <c r="AT85" s="55">
        <f t="shared" si="48"/>
        <v>115.17638600585559</v>
      </c>
      <c r="AU85" s="55">
        <f t="shared" si="48"/>
        <v>117.36206620640588</v>
      </c>
      <c r="AV85" s="55">
        <f t="shared" si="48"/>
        <v>119.58922364117704</v>
      </c>
      <c r="AW85" s="55">
        <f t="shared" si="48"/>
        <v>121.85864541569265</v>
      </c>
      <c r="AX85" s="55">
        <f t="shared" si="48"/>
        <v>124.17113357222691</v>
      </c>
      <c r="AY85" s="55">
        <f t="shared" ref="AY85:BH87" si="49" xml:space="preserve"> $G85 * (1 + $G$76 ) * AY$6 * AY$8</f>
        <v>126.52750537325656</v>
      </c>
      <c r="AZ85" s="55">
        <f t="shared" si="49"/>
        <v>128.92859359029168</v>
      </c>
      <c r="BA85" s="55">
        <f t="shared" si="49"/>
        <v>131.3752467981877</v>
      </c>
      <c r="BB85" s="55">
        <f t="shared" si="49"/>
        <v>133.86832967504242</v>
      </c>
      <c r="BC85" s="55">
        <f t="shared" si="49"/>
        <v>136.40872330778419</v>
      </c>
      <c r="BD85" s="55">
        <f t="shared" si="49"/>
        <v>138.99732550355901</v>
      </c>
      <c r="BE85" s="55">
        <f t="shared" si="49"/>
        <v>141.63505110702712</v>
      </c>
      <c r="BF85" s="55">
        <f t="shared" si="49"/>
        <v>144.3228323236805</v>
      </c>
      <c r="BG85" s="55">
        <f t="shared" si="49"/>
        <v>147.06161904929607</v>
      </c>
      <c r="BH85" s="55">
        <f t="shared" si="49"/>
        <v>149.85237920564074</v>
      </c>
      <c r="BI85" s="55">
        <f t="shared" ref="BI85:BR87" si="50" xml:space="preserve"> $G85 * (1 + $G$76 ) * BI$6 * BI$8</f>
        <v>152.69609908254739</v>
      </c>
      <c r="BJ85" s="55">
        <f t="shared" si="50"/>
        <v>155.59378368648194</v>
      </c>
      <c r="BK85" s="55">
        <f t="shared" si="50"/>
        <v>158.5464570957254</v>
      </c>
      <c r="BL85" s="55">
        <f t="shared" si="50"/>
        <v>161.55516282229601</v>
      </c>
      <c r="BM85" s="55">
        <f t="shared" si="50"/>
        <v>164.62096418073958</v>
      </c>
      <c r="BN85" s="55">
        <f t="shared" si="50"/>
        <v>167.7449446639182</v>
      </c>
      <c r="BO85" s="55">
        <f t="shared" si="50"/>
        <v>170.92820832593043</v>
      </c>
      <c r="BP85" s="55">
        <f t="shared" si="50"/>
        <v>174.17188017229768</v>
      </c>
      <c r="BQ85" s="55">
        <f t="shared" si="50"/>
        <v>177.47710655755566</v>
      </c>
      <c r="BR85" s="55">
        <f t="shared" si="50"/>
        <v>180.84505559039025</v>
      </c>
      <c r="BS85" s="55">
        <f t="shared" ref="BS85:CB87" si="51" xml:space="preserve"> $G85 * (1 + $G$76 ) * BS$6 * BS$8</f>
        <v>184.27691754646204</v>
      </c>
      <c r="BT85" s="55">
        <f t="shared" si="51"/>
        <v>187.77390528906463</v>
      </c>
      <c r="BU85" s="55">
        <f t="shared" si="51"/>
        <v>191.3372546977659</v>
      </c>
      <c r="BV85" s="55">
        <f t="shared" si="51"/>
        <v>194.96822510518336</v>
      </c>
      <c r="BW85" s="55">
        <f t="shared" si="51"/>
        <v>198.66809974204833</v>
      </c>
      <c r="BX85" s="55">
        <f t="shared" si="51"/>
        <v>202.43818619071561</v>
      </c>
      <c r="BY85" s="55">
        <f t="shared" si="51"/>
        <v>206.27981684727976</v>
      </c>
      <c r="BZ85" s="55">
        <f t="shared" si="51"/>
        <v>210.19434939246068</v>
      </c>
      <c r="CA85" s="55">
        <f t="shared" si="51"/>
        <v>214.18316727142499</v>
      </c>
      <c r="CB85" s="55">
        <f t="shared" si="51"/>
        <v>218.24768018271311</v>
      </c>
      <c r="CC85" s="55">
        <f t="shared" ref="CC85:CO87" si="52" xml:space="preserve"> $G85 * (1 + $G$76 ) * CC$6 * CC$8</f>
        <v>222.38932457644447</v>
      </c>
      <c r="CD85" s="55">
        <f t="shared" si="52"/>
        <v>226.609564161977</v>
      </c>
      <c r="CE85" s="55">
        <f t="shared" si="52"/>
        <v>230.9098904252007</v>
      </c>
      <c r="CF85" s="55">
        <f t="shared" si="52"/>
        <v>235.29182315564722</v>
      </c>
      <c r="CG85" s="55">
        <f t="shared" si="52"/>
        <v>239.75691098360301</v>
      </c>
      <c r="CH85" s="55">
        <f t="shared" si="52"/>
        <v>244.30673192741452</v>
      </c>
      <c r="CI85" s="55">
        <f t="shared" si="52"/>
        <v>248.94289395118</v>
      </c>
      <c r="CJ85" s="55">
        <f t="shared" si="52"/>
        <v>253.66703553302406</v>
      </c>
      <c r="CK85" s="55">
        <f t="shared" si="52"/>
        <v>258.48082624415673</v>
      </c>
      <c r="CL85" s="55">
        <f t="shared" si="52"/>
        <v>263.38596733892086</v>
      </c>
      <c r="CM85" s="55">
        <f t="shared" si="52"/>
        <v>268.38419235603681</v>
      </c>
      <c r="CN85" s="55">
        <f t="shared" si="52"/>
        <v>273.47726773125692</v>
      </c>
      <c r="CO85" s="55">
        <f t="shared" si="52"/>
        <v>278.66699342164634</v>
      </c>
    </row>
    <row r="86" spans="1:93" outlineLevel="1" x14ac:dyDescent="0.2">
      <c r="E86" s="125" t="str">
        <f xml:space="preserve"> InpC!E$12</f>
        <v>New boundary box at time of exchange</v>
      </c>
      <c r="F86" s="125"/>
      <c r="G86" s="127">
        <f xml:space="preserve"> InpC!G$12</f>
        <v>107</v>
      </c>
      <c r="H86" s="245" t="str">
        <f xml:space="preserve"> InpC!H$12</f>
        <v>£</v>
      </c>
      <c r="I86" s="217"/>
      <c r="K86" s="55">
        <f t="shared" si="45"/>
        <v>112.55330000000001</v>
      </c>
      <c r="L86" s="55">
        <f t="shared" si="45"/>
        <v>113.25937658227757</v>
      </c>
      <c r="M86" s="55">
        <f t="shared" si="45"/>
        <v>115.03752046814482</v>
      </c>
      <c r="N86" s="55">
        <f t="shared" si="45"/>
        <v>116.9205361584594</v>
      </c>
      <c r="O86" s="55">
        <f t="shared" si="45"/>
        <v>118.87311127220995</v>
      </c>
      <c r="P86" s="55">
        <f t="shared" si="45"/>
        <v>120.85032675037924</v>
      </c>
      <c r="Q86" s="55">
        <f t="shared" si="45"/>
        <v>122.91330961488883</v>
      </c>
      <c r="R86" s="55">
        <f t="shared" si="45"/>
        <v>125.1333631309256</v>
      </c>
      <c r="S86" s="55">
        <f t="shared" si="45"/>
        <v>127.5079949778532</v>
      </c>
      <c r="T86" s="55">
        <f t="shared" si="45"/>
        <v>129.92768975817737</v>
      </c>
      <c r="U86" s="55">
        <f t="shared" si="46"/>
        <v>132.39330262254742</v>
      </c>
      <c r="V86" s="55">
        <f t="shared" si="46"/>
        <v>134.90570494964294</v>
      </c>
      <c r="W86" s="55">
        <f t="shared" si="46"/>
        <v>137.46578465412964</v>
      </c>
      <c r="X86" s="55">
        <f t="shared" si="46"/>
        <v>140.07444650045954</v>
      </c>
      <c r="Y86" s="55">
        <f t="shared" si="46"/>
        <v>142.73261242262637</v>
      </c>
      <c r="Z86" s="55">
        <f t="shared" si="46"/>
        <v>145.44122184998847</v>
      </c>
      <c r="AA86" s="55">
        <f t="shared" si="46"/>
        <v>148.20123203927503</v>
      </c>
      <c r="AB86" s="55">
        <f t="shared" si="46"/>
        <v>151.01361841289275</v>
      </c>
      <c r="AC86" s="55">
        <f t="shared" si="46"/>
        <v>153.87937490365238</v>
      </c>
      <c r="AD86" s="55">
        <f t="shared" si="46"/>
        <v>156.79951430603708</v>
      </c>
      <c r="AE86" s="55">
        <f t="shared" si="47"/>
        <v>159.7750686341368</v>
      </c>
      <c r="AF86" s="55">
        <f t="shared" si="47"/>
        <v>162.80708948637508</v>
      </c>
      <c r="AG86" s="55">
        <f t="shared" si="47"/>
        <v>165.89664841715711</v>
      </c>
      <c r="AH86" s="55">
        <f t="shared" si="47"/>
        <v>169.0448373155707</v>
      </c>
      <c r="AI86" s="55">
        <f t="shared" si="47"/>
        <v>172.25276879127358</v>
      </c>
      <c r="AJ86" s="55">
        <f t="shared" si="47"/>
        <v>175.5215765677037</v>
      </c>
      <c r="AK86" s="55">
        <f t="shared" si="47"/>
        <v>178.8524158827513</v>
      </c>
      <c r="AL86" s="55">
        <f t="shared" si="47"/>
        <v>182.24646389703474</v>
      </c>
      <c r="AM86" s="55">
        <f t="shared" si="47"/>
        <v>185.70492010992376</v>
      </c>
      <c r="AN86" s="55">
        <f t="shared" si="47"/>
        <v>189.22900678345769</v>
      </c>
      <c r="AO86" s="55">
        <f t="shared" si="48"/>
        <v>192.81996937430836</v>
      </c>
      <c r="AP86" s="55">
        <f t="shared" si="48"/>
        <v>196.47907697394007</v>
      </c>
      <c r="AQ86" s="55">
        <f t="shared" si="48"/>
        <v>200.20762275712258</v>
      </c>
      <c r="AR86" s="55">
        <f t="shared" si="48"/>
        <v>204.00692443895551</v>
      </c>
      <c r="AS86" s="55">
        <f t="shared" si="48"/>
        <v>207.87832474056523</v>
      </c>
      <c r="AT86" s="55">
        <f t="shared" si="48"/>
        <v>211.82319186363955</v>
      </c>
      <c r="AU86" s="55">
        <f t="shared" si="48"/>
        <v>215.8429199739675</v>
      </c>
      <c r="AV86" s="55">
        <f t="shared" si="48"/>
        <v>219.93892969415509</v>
      </c>
      <c r="AW86" s="55">
        <f t="shared" si="48"/>
        <v>224.1126686056912</v>
      </c>
      <c r="AX86" s="55">
        <f t="shared" si="48"/>
        <v>228.3656117605411</v>
      </c>
      <c r="AY86" s="55">
        <f t="shared" si="49"/>
        <v>232.69926220244847</v>
      </c>
      <c r="AZ86" s="55">
        <f t="shared" si="49"/>
        <v>237.11515149813013</v>
      </c>
      <c r="BA86" s="55">
        <f t="shared" si="49"/>
        <v>241.61484027855079</v>
      </c>
      <c r="BB86" s="55">
        <f t="shared" si="49"/>
        <v>246.19991879046995</v>
      </c>
      <c r="BC86" s="55">
        <f t="shared" si="49"/>
        <v>250.87200745845493</v>
      </c>
      <c r="BD86" s="55">
        <f t="shared" si="49"/>
        <v>255.63275745755951</v>
      </c>
      <c r="BE86" s="55">
        <f t="shared" si="49"/>
        <v>260.48385129687011</v>
      </c>
      <c r="BF86" s="55">
        <f t="shared" si="49"/>
        <v>265.42700341412541</v>
      </c>
      <c r="BG86" s="55">
        <f t="shared" si="49"/>
        <v>270.46396078162047</v>
      </c>
      <c r="BH86" s="55">
        <f t="shared" si="49"/>
        <v>275.59650352360882</v>
      </c>
      <c r="BI86" s="55">
        <f t="shared" si="50"/>
        <v>280.82644554542065</v>
      </c>
      <c r="BJ86" s="55">
        <f t="shared" si="50"/>
        <v>286.15563517451989</v>
      </c>
      <c r="BK86" s="55">
        <f t="shared" si="50"/>
        <v>291.58595581372668</v>
      </c>
      <c r="BL86" s="55">
        <f t="shared" si="50"/>
        <v>297.11932660683522</v>
      </c>
      <c r="BM86" s="55">
        <f t="shared" si="50"/>
        <v>302.75770311686375</v>
      </c>
      <c r="BN86" s="55">
        <f t="shared" si="50"/>
        <v>308.50307801717514</v>
      </c>
      <c r="BO86" s="55">
        <f t="shared" si="50"/>
        <v>314.35748179571254</v>
      </c>
      <c r="BP86" s="55">
        <f t="shared" si="50"/>
        <v>320.32298347259973</v>
      </c>
      <c r="BQ86" s="55">
        <f t="shared" si="50"/>
        <v>326.40169133135879</v>
      </c>
      <c r="BR86" s="55">
        <f t="shared" si="50"/>
        <v>332.59575366400406</v>
      </c>
      <c r="BS86" s="55">
        <f t="shared" si="51"/>
        <v>338.9073595302757</v>
      </c>
      <c r="BT86" s="55">
        <f t="shared" si="51"/>
        <v>345.33873953128074</v>
      </c>
      <c r="BU86" s="55">
        <f t="shared" si="51"/>
        <v>351.8921665978163</v>
      </c>
      <c r="BV86" s="55">
        <f t="shared" si="51"/>
        <v>358.56995679365116</v>
      </c>
      <c r="BW86" s="55">
        <f t="shared" si="51"/>
        <v>365.3744701340525</v>
      </c>
      <c r="BX86" s="55">
        <f t="shared" si="51"/>
        <v>372.30811141984481</v>
      </c>
      <c r="BY86" s="55">
        <f t="shared" si="51"/>
        <v>379.37333108729695</v>
      </c>
      <c r="BZ86" s="55">
        <f t="shared" si="51"/>
        <v>386.57262607413702</v>
      </c>
      <c r="CA86" s="55">
        <f t="shared" si="51"/>
        <v>393.90854070200197</v>
      </c>
      <c r="CB86" s="55">
        <f t="shared" si="51"/>
        <v>401.38366757563261</v>
      </c>
      <c r="CC86" s="55">
        <f t="shared" si="52"/>
        <v>409.00064849913304</v>
      </c>
      <c r="CD86" s="55">
        <f t="shared" si="52"/>
        <v>416.76217540961744</v>
      </c>
      <c r="CE86" s="55">
        <f t="shared" si="52"/>
        <v>424.6709913285747</v>
      </c>
      <c r="CF86" s="55">
        <f t="shared" si="52"/>
        <v>432.72989133128658</v>
      </c>
      <c r="CG86" s="55">
        <f t="shared" si="52"/>
        <v>440.94172353464285</v>
      </c>
      <c r="CH86" s="55">
        <f t="shared" si="52"/>
        <v>449.3093901037015</v>
      </c>
      <c r="CI86" s="55">
        <f t="shared" si="52"/>
        <v>457.83584827735064</v>
      </c>
      <c r="CJ86" s="55">
        <f t="shared" si="52"/>
        <v>466.52411141343379</v>
      </c>
      <c r="CK86" s="55">
        <f t="shared" si="52"/>
        <v>475.37725005370868</v>
      </c>
      <c r="CL86" s="55">
        <f t="shared" si="52"/>
        <v>484.39839300901576</v>
      </c>
      <c r="CM86" s="55">
        <f t="shared" si="52"/>
        <v>493.59072846503847</v>
      </c>
      <c r="CN86" s="55">
        <f t="shared" si="52"/>
        <v>502.95750510904935</v>
      </c>
      <c r="CO86" s="55">
        <f t="shared" si="52"/>
        <v>512.50203327803649</v>
      </c>
    </row>
    <row r="87" spans="1:93" s="20" customFormat="1" outlineLevel="1" x14ac:dyDescent="0.2">
      <c r="A87" s="87"/>
      <c r="B87" s="34"/>
      <c r="D87" s="88"/>
      <c r="E87" s="133" t="s">
        <v>162</v>
      </c>
      <c r="F87" s="133"/>
      <c r="G87" s="135">
        <f xml:space="preserve"> G86 - G85</f>
        <v>48.82</v>
      </c>
      <c r="H87" s="247" t="s">
        <v>8</v>
      </c>
      <c r="I87" s="225"/>
      <c r="K87" s="55">
        <f t="shared" si="45"/>
        <v>51.353758000000006</v>
      </c>
      <c r="L87" s="55">
        <f t="shared" si="45"/>
        <v>51.675913689222348</v>
      </c>
      <c r="M87" s="55">
        <f t="shared" si="45"/>
        <v>52.487212609858233</v>
      </c>
      <c r="N87" s="55">
        <f t="shared" si="45"/>
        <v>53.346360516411096</v>
      </c>
      <c r="O87" s="55">
        <f t="shared" si="45"/>
        <v>54.237245722516732</v>
      </c>
      <c r="P87" s="55">
        <f t="shared" si="45"/>
        <v>55.13937338274313</v>
      </c>
      <c r="Q87" s="55">
        <f t="shared" si="45"/>
        <v>56.080633414942739</v>
      </c>
      <c r="R87" s="55">
        <f t="shared" si="45"/>
        <v>57.093558766839145</v>
      </c>
      <c r="S87" s="55">
        <f t="shared" si="45"/>
        <v>58.177012288026113</v>
      </c>
      <c r="T87" s="55">
        <f t="shared" si="45"/>
        <v>59.281026299011394</v>
      </c>
      <c r="U87" s="55">
        <f t="shared" si="46"/>
        <v>60.405990972268832</v>
      </c>
      <c r="V87" s="55">
        <f t="shared" si="46"/>
        <v>61.552303884500645</v>
      </c>
      <c r="W87" s="55">
        <f t="shared" si="46"/>
        <v>62.720370157145886</v>
      </c>
      <c r="X87" s="55">
        <f t="shared" si="46"/>
        <v>63.910602599555475</v>
      </c>
      <c r="Y87" s="55">
        <f t="shared" si="46"/>
        <v>65.123421854884299</v>
      </c>
      <c r="Z87" s="55">
        <f t="shared" si="46"/>
        <v>66.359256548751745</v>
      </c>
      <c r="AA87" s="55">
        <f t="shared" si="46"/>
        <v>67.618543440723428</v>
      </c>
      <c r="AB87" s="55">
        <f t="shared" si="46"/>
        <v>68.901727578667519</v>
      </c>
      <c r="AC87" s="55">
        <f t="shared" si="46"/>
        <v>70.209262456040278</v>
      </c>
      <c r="AD87" s="55">
        <f t="shared" si="46"/>
        <v>71.541610172156368</v>
      </c>
      <c r="AE87" s="55">
        <f t="shared" si="47"/>
        <v>72.899241595500555</v>
      </c>
      <c r="AF87" s="55">
        <f t="shared" si="47"/>
        <v>74.282636530138618</v>
      </c>
      <c r="AG87" s="55">
        <f t="shared" si="47"/>
        <v>75.692283885286088</v>
      </c>
      <c r="AH87" s="55">
        <f t="shared" si="47"/>
        <v>77.128681848094971</v>
      </c>
      <c r="AI87" s="55">
        <f t="shared" si="47"/>
        <v>78.59233805971941</v>
      </c>
      <c r="AJ87" s="55">
        <f t="shared" si="47"/>
        <v>80.083769794722372</v>
      </c>
      <c r="AK87" s="55">
        <f t="shared" si="47"/>
        <v>81.603504143887093</v>
      </c>
      <c r="AL87" s="55">
        <f t="shared" si="47"/>
        <v>83.152078200497542</v>
      </c>
      <c r="AM87" s="55">
        <f t="shared" si="47"/>
        <v>84.730039250154007</v>
      </c>
      <c r="AN87" s="55">
        <f t="shared" si="47"/>
        <v>86.337944964190712</v>
      </c>
      <c r="AO87" s="55">
        <f t="shared" si="48"/>
        <v>87.976363596763875</v>
      </c>
      <c r="AP87" s="55">
        <f t="shared" si="48"/>
        <v>89.645874185679943</v>
      </c>
      <c r="AQ87" s="55">
        <f t="shared" si="48"/>
        <v>91.347066757034824</v>
      </c>
      <c r="AR87" s="55">
        <f t="shared" si="48"/>
        <v>93.080542533736534</v>
      </c>
      <c r="AS87" s="55">
        <f t="shared" si="48"/>
        <v>94.846914147985004</v>
      </c>
      <c r="AT87" s="55">
        <f t="shared" si="48"/>
        <v>96.64680585778396</v>
      </c>
      <c r="AU87" s="55">
        <f t="shared" si="48"/>
        <v>98.480853767561641</v>
      </c>
      <c r="AV87" s="55">
        <f t="shared" si="48"/>
        <v>100.34970605297806</v>
      </c>
      <c r="AW87" s="55">
        <f t="shared" si="48"/>
        <v>102.25402318999855</v>
      </c>
      <c r="AX87" s="55">
        <f t="shared" si="48"/>
        <v>104.19447818831418</v>
      </c>
      <c r="AY87" s="55">
        <f t="shared" si="49"/>
        <v>106.17175682919192</v>
      </c>
      <c r="AZ87" s="55">
        <f t="shared" si="49"/>
        <v>108.18655790783843</v>
      </c>
      <c r="BA87" s="55">
        <f t="shared" si="49"/>
        <v>110.23959348036308</v>
      </c>
      <c r="BB87" s="55">
        <f t="shared" si="49"/>
        <v>112.33158911542749</v>
      </c>
      <c r="BC87" s="55">
        <f t="shared" si="49"/>
        <v>114.46328415067073</v>
      </c>
      <c r="BD87" s="55">
        <f t="shared" si="49"/>
        <v>116.63543195400052</v>
      </c>
      <c r="BE87" s="55">
        <f t="shared" si="49"/>
        <v>118.84880018984299</v>
      </c>
      <c r="BF87" s="55">
        <f t="shared" si="49"/>
        <v>121.10417109044488</v>
      </c>
      <c r="BG87" s="55">
        <f t="shared" si="49"/>
        <v>123.40234173232442</v>
      </c>
      <c r="BH87" s="55">
        <f t="shared" si="49"/>
        <v>125.74412431796806</v>
      </c>
      <c r="BI87" s="55">
        <f t="shared" si="50"/>
        <v>128.13034646287323</v>
      </c>
      <c r="BJ87" s="55">
        <f t="shared" si="50"/>
        <v>130.56185148803797</v>
      </c>
      <c r="BK87" s="55">
        <f t="shared" si="50"/>
        <v>133.03949871800128</v>
      </c>
      <c r="BL87" s="55">
        <f t="shared" si="50"/>
        <v>135.56416378453923</v>
      </c>
      <c r="BM87" s="55">
        <f t="shared" si="50"/>
        <v>138.13673893612423</v>
      </c>
      <c r="BN87" s="55">
        <f t="shared" si="50"/>
        <v>140.75813335325691</v>
      </c>
      <c r="BO87" s="55">
        <f t="shared" si="50"/>
        <v>143.42927346978212</v>
      </c>
      <c r="BP87" s="55">
        <f t="shared" si="50"/>
        <v>146.15110330030205</v>
      </c>
      <c r="BQ87" s="55">
        <f t="shared" si="50"/>
        <v>148.92458477380316</v>
      </c>
      <c r="BR87" s="55">
        <f t="shared" si="50"/>
        <v>151.75069807361385</v>
      </c>
      <c r="BS87" s="55">
        <f t="shared" si="51"/>
        <v>154.63044198381363</v>
      </c>
      <c r="BT87" s="55">
        <f t="shared" si="51"/>
        <v>157.56483424221616</v>
      </c>
      <c r="BU87" s="55">
        <f t="shared" si="51"/>
        <v>160.55491190005037</v>
      </c>
      <c r="BV87" s="55">
        <f t="shared" si="51"/>
        <v>163.60173168846777</v>
      </c>
      <c r="BW87" s="55">
        <f t="shared" si="51"/>
        <v>166.70637039200412</v>
      </c>
      <c r="BX87" s="55">
        <f t="shared" si="51"/>
        <v>169.86992522912919</v>
      </c>
      <c r="BY87" s="55">
        <f t="shared" si="51"/>
        <v>173.09351424001719</v>
      </c>
      <c r="BZ87" s="55">
        <f t="shared" si="51"/>
        <v>176.37827668167637</v>
      </c>
      <c r="CA87" s="55">
        <f t="shared" si="51"/>
        <v>179.72537343057701</v>
      </c>
      <c r="CB87" s="55">
        <f t="shared" si="51"/>
        <v>183.13598739291947</v>
      </c>
      <c r="CC87" s="55">
        <f t="shared" si="52"/>
        <v>186.61132392268857</v>
      </c>
      <c r="CD87" s="55">
        <f t="shared" si="52"/>
        <v>190.15261124764044</v>
      </c>
      <c r="CE87" s="55">
        <f t="shared" si="52"/>
        <v>193.761100903374</v>
      </c>
      <c r="CF87" s="55">
        <f t="shared" si="52"/>
        <v>197.43806817563936</v>
      </c>
      <c r="CG87" s="55">
        <f t="shared" si="52"/>
        <v>201.18481255103987</v>
      </c>
      <c r="CH87" s="55">
        <f t="shared" si="52"/>
        <v>205.00265817628701</v>
      </c>
      <c r="CI87" s="55">
        <f t="shared" si="52"/>
        <v>208.89295432617064</v>
      </c>
      <c r="CJ87" s="55">
        <f t="shared" si="52"/>
        <v>212.8570758804097</v>
      </c>
      <c r="CK87" s="55">
        <f t="shared" si="52"/>
        <v>216.89642380955198</v>
      </c>
      <c r="CL87" s="55">
        <f t="shared" si="52"/>
        <v>221.01242567009484</v>
      </c>
      <c r="CM87" s="55">
        <f t="shared" si="52"/>
        <v>225.20653610900169</v>
      </c>
      <c r="CN87" s="55">
        <f t="shared" si="52"/>
        <v>229.48023737779243</v>
      </c>
      <c r="CO87" s="55">
        <f t="shared" si="52"/>
        <v>233.8350398563901</v>
      </c>
    </row>
    <row r="88" spans="1:93" outlineLevel="1" x14ac:dyDescent="0.2">
      <c r="I88" s="217"/>
    </row>
    <row r="89" spans="1:93" outlineLevel="1" x14ac:dyDescent="0.2">
      <c r="D89" s="39" t="s">
        <v>160</v>
      </c>
      <c r="I89" s="217"/>
    </row>
    <row r="90" spans="1:93" outlineLevel="1" x14ac:dyDescent="0.2">
      <c r="E90" t="s">
        <v>161</v>
      </c>
      <c r="I90" s="217"/>
      <c r="K90" s="89">
        <f xml:space="preserve"> J90 + 1</f>
        <v>1</v>
      </c>
      <c r="L90" s="89">
        <f t="shared" ref="L90:BW90" si="53" xml:space="preserve"> K90 + 1</f>
        <v>2</v>
      </c>
      <c r="M90" s="89">
        <f t="shared" si="53"/>
        <v>3</v>
      </c>
      <c r="N90" s="89">
        <f t="shared" si="53"/>
        <v>4</v>
      </c>
      <c r="O90" s="89">
        <f t="shared" si="53"/>
        <v>5</v>
      </c>
      <c r="P90" s="89">
        <f t="shared" si="53"/>
        <v>6</v>
      </c>
      <c r="Q90" s="89">
        <f t="shared" si="53"/>
        <v>7</v>
      </c>
      <c r="R90" s="89">
        <f t="shared" si="53"/>
        <v>8</v>
      </c>
      <c r="S90" s="89">
        <f t="shared" si="53"/>
        <v>9</v>
      </c>
      <c r="T90" s="89">
        <f t="shared" si="53"/>
        <v>10</v>
      </c>
      <c r="U90" s="89">
        <f t="shared" si="53"/>
        <v>11</v>
      </c>
      <c r="V90" s="89">
        <f t="shared" si="53"/>
        <v>12</v>
      </c>
      <c r="W90" s="89">
        <f t="shared" si="53"/>
        <v>13</v>
      </c>
      <c r="X90" s="89">
        <f t="shared" si="53"/>
        <v>14</v>
      </c>
      <c r="Y90" s="89">
        <f t="shared" si="53"/>
        <v>15</v>
      </c>
      <c r="Z90" s="89">
        <f t="shared" si="53"/>
        <v>16</v>
      </c>
      <c r="AA90" s="89">
        <f t="shared" si="53"/>
        <v>17</v>
      </c>
      <c r="AB90" s="89">
        <f t="shared" si="53"/>
        <v>18</v>
      </c>
      <c r="AC90" s="89">
        <f t="shared" si="53"/>
        <v>19</v>
      </c>
      <c r="AD90" s="89">
        <f t="shared" si="53"/>
        <v>20</v>
      </c>
      <c r="AE90" s="89">
        <f t="shared" si="53"/>
        <v>21</v>
      </c>
      <c r="AF90" s="89">
        <f t="shared" si="53"/>
        <v>22</v>
      </c>
      <c r="AG90" s="89">
        <f t="shared" si="53"/>
        <v>23</v>
      </c>
      <c r="AH90" s="89">
        <f t="shared" si="53"/>
        <v>24</v>
      </c>
      <c r="AI90" s="89">
        <f t="shared" si="53"/>
        <v>25</v>
      </c>
      <c r="AJ90" s="89">
        <f t="shared" si="53"/>
        <v>26</v>
      </c>
      <c r="AK90" s="89">
        <f t="shared" si="53"/>
        <v>27</v>
      </c>
      <c r="AL90" s="89">
        <f t="shared" si="53"/>
        <v>28</v>
      </c>
      <c r="AM90" s="89">
        <f t="shared" si="53"/>
        <v>29</v>
      </c>
      <c r="AN90" s="89">
        <f t="shared" si="53"/>
        <v>30</v>
      </c>
      <c r="AO90" s="89">
        <f t="shared" si="53"/>
        <v>31</v>
      </c>
      <c r="AP90" s="89">
        <f t="shared" si="53"/>
        <v>32</v>
      </c>
      <c r="AQ90" s="89">
        <f t="shared" si="53"/>
        <v>33</v>
      </c>
      <c r="AR90" s="89">
        <f t="shared" si="53"/>
        <v>34</v>
      </c>
      <c r="AS90" s="89">
        <f t="shared" si="53"/>
        <v>35</v>
      </c>
      <c r="AT90" s="89">
        <f t="shared" si="53"/>
        <v>36</v>
      </c>
      <c r="AU90" s="89">
        <f t="shared" si="53"/>
        <v>37</v>
      </c>
      <c r="AV90" s="89">
        <f t="shared" si="53"/>
        <v>38</v>
      </c>
      <c r="AW90" s="89">
        <f t="shared" si="53"/>
        <v>39</v>
      </c>
      <c r="AX90" s="89">
        <f t="shared" si="53"/>
        <v>40</v>
      </c>
      <c r="AY90" s="89">
        <f t="shared" si="53"/>
        <v>41</v>
      </c>
      <c r="AZ90" s="89">
        <f t="shared" si="53"/>
        <v>42</v>
      </c>
      <c r="BA90" s="89">
        <f t="shared" si="53"/>
        <v>43</v>
      </c>
      <c r="BB90" s="89">
        <f t="shared" si="53"/>
        <v>44</v>
      </c>
      <c r="BC90" s="89">
        <f t="shared" si="53"/>
        <v>45</v>
      </c>
      <c r="BD90" s="89">
        <f t="shared" si="53"/>
        <v>46</v>
      </c>
      <c r="BE90" s="89">
        <f t="shared" si="53"/>
        <v>47</v>
      </c>
      <c r="BF90" s="89">
        <f t="shared" si="53"/>
        <v>48</v>
      </c>
      <c r="BG90" s="89">
        <f t="shared" si="53"/>
        <v>49</v>
      </c>
      <c r="BH90" s="89">
        <f t="shared" si="53"/>
        <v>50</v>
      </c>
      <c r="BI90" s="89">
        <f t="shared" si="53"/>
        <v>51</v>
      </c>
      <c r="BJ90" s="89">
        <f t="shared" si="53"/>
        <v>52</v>
      </c>
      <c r="BK90" s="89">
        <f t="shared" si="53"/>
        <v>53</v>
      </c>
      <c r="BL90" s="89">
        <f t="shared" si="53"/>
        <v>54</v>
      </c>
      <c r="BM90" s="89">
        <f t="shared" si="53"/>
        <v>55</v>
      </c>
      <c r="BN90" s="89">
        <f t="shared" si="53"/>
        <v>56</v>
      </c>
      <c r="BO90" s="89">
        <f t="shared" si="53"/>
        <v>57</v>
      </c>
      <c r="BP90" s="89">
        <f t="shared" si="53"/>
        <v>58</v>
      </c>
      <c r="BQ90" s="89">
        <f t="shared" si="53"/>
        <v>59</v>
      </c>
      <c r="BR90" s="89">
        <f t="shared" si="53"/>
        <v>60</v>
      </c>
      <c r="BS90" s="89">
        <f t="shared" si="53"/>
        <v>61</v>
      </c>
      <c r="BT90" s="89">
        <f t="shared" si="53"/>
        <v>62</v>
      </c>
      <c r="BU90" s="89">
        <f t="shared" si="53"/>
        <v>63</v>
      </c>
      <c r="BV90" s="89">
        <f t="shared" si="53"/>
        <v>64</v>
      </c>
      <c r="BW90" s="89">
        <f t="shared" si="53"/>
        <v>65</v>
      </c>
      <c r="BX90" s="89">
        <f t="shared" ref="BX90:CO90" si="54" xml:space="preserve"> BW90 + 1</f>
        <v>66</v>
      </c>
      <c r="BY90" s="89">
        <f t="shared" si="54"/>
        <v>67</v>
      </c>
      <c r="BZ90" s="89">
        <f t="shared" si="54"/>
        <v>68</v>
      </c>
      <c r="CA90" s="89">
        <f t="shared" si="54"/>
        <v>69</v>
      </c>
      <c r="CB90" s="89">
        <f t="shared" si="54"/>
        <v>70</v>
      </c>
      <c r="CC90" s="89">
        <f t="shared" si="54"/>
        <v>71</v>
      </c>
      <c r="CD90" s="89">
        <f t="shared" si="54"/>
        <v>72</v>
      </c>
      <c r="CE90" s="89">
        <f t="shared" si="54"/>
        <v>73</v>
      </c>
      <c r="CF90" s="89">
        <f t="shared" si="54"/>
        <v>74</v>
      </c>
      <c r="CG90" s="89">
        <f t="shared" si="54"/>
        <v>75</v>
      </c>
      <c r="CH90" s="89">
        <f t="shared" si="54"/>
        <v>76</v>
      </c>
      <c r="CI90" s="89">
        <f t="shared" si="54"/>
        <v>77</v>
      </c>
      <c r="CJ90" s="89">
        <f t="shared" si="54"/>
        <v>78</v>
      </c>
      <c r="CK90" s="89">
        <f t="shared" si="54"/>
        <v>79</v>
      </c>
      <c r="CL90" s="89">
        <f t="shared" si="54"/>
        <v>80</v>
      </c>
      <c r="CM90" s="89">
        <f t="shared" si="54"/>
        <v>81</v>
      </c>
      <c r="CN90" s="89">
        <f t="shared" si="54"/>
        <v>82</v>
      </c>
      <c r="CO90" s="89">
        <f t="shared" si="54"/>
        <v>83</v>
      </c>
    </row>
    <row r="91" spans="1:93" outlineLevel="1" x14ac:dyDescent="0.2">
      <c r="E91" t="str">
        <f xml:space="preserve"> E80</f>
        <v>Properties constructed in year</v>
      </c>
      <c r="F91">
        <f t="shared" ref="F91:BQ91" si="55" xml:space="preserve"> F80</f>
        <v>0</v>
      </c>
      <c r="H91" s="197" t="str">
        <f xml:space="preserve"> H80</f>
        <v>Nr</v>
      </c>
      <c r="I91" s="220">
        <f t="shared" si="55"/>
        <v>80</v>
      </c>
      <c r="J91">
        <f t="shared" si="55"/>
        <v>0</v>
      </c>
      <c r="K91" s="55">
        <f t="shared" si="55"/>
        <v>59.835616438356169</v>
      </c>
      <c r="L91" s="55">
        <f t="shared" si="55"/>
        <v>20.164383561643838</v>
      </c>
      <c r="M91" s="55">
        <f t="shared" si="55"/>
        <v>0</v>
      </c>
      <c r="N91" s="55">
        <f t="shared" si="55"/>
        <v>0</v>
      </c>
      <c r="O91" s="55">
        <f t="shared" si="55"/>
        <v>0</v>
      </c>
      <c r="P91" s="55">
        <f t="shared" si="55"/>
        <v>0</v>
      </c>
      <c r="Q91" s="55">
        <f t="shared" si="55"/>
        <v>0</v>
      </c>
      <c r="R91" s="55">
        <f t="shared" si="55"/>
        <v>0</v>
      </c>
      <c r="S91" s="55">
        <f t="shared" si="55"/>
        <v>0</v>
      </c>
      <c r="T91" s="55">
        <f t="shared" si="55"/>
        <v>0</v>
      </c>
      <c r="U91" s="55">
        <f t="shared" si="55"/>
        <v>0</v>
      </c>
      <c r="V91" s="55">
        <f t="shared" si="55"/>
        <v>0</v>
      </c>
      <c r="W91" s="55">
        <f t="shared" si="55"/>
        <v>0</v>
      </c>
      <c r="X91" s="55">
        <f t="shared" si="55"/>
        <v>0</v>
      </c>
      <c r="Y91" s="55">
        <f t="shared" si="55"/>
        <v>0</v>
      </c>
      <c r="Z91" s="55">
        <f t="shared" si="55"/>
        <v>0</v>
      </c>
      <c r="AA91" s="55">
        <f t="shared" si="55"/>
        <v>0</v>
      </c>
      <c r="AB91" s="55">
        <f t="shared" si="55"/>
        <v>0</v>
      </c>
      <c r="AC91" s="55">
        <f t="shared" si="55"/>
        <v>0</v>
      </c>
      <c r="AD91" s="55">
        <f t="shared" si="55"/>
        <v>0</v>
      </c>
      <c r="AE91" s="55">
        <f t="shared" si="55"/>
        <v>0</v>
      </c>
      <c r="AF91" s="55">
        <f t="shared" si="55"/>
        <v>0</v>
      </c>
      <c r="AG91" s="55">
        <f t="shared" si="55"/>
        <v>0</v>
      </c>
      <c r="AH91" s="55">
        <f t="shared" si="55"/>
        <v>0</v>
      </c>
      <c r="AI91" s="55">
        <f t="shared" si="55"/>
        <v>0</v>
      </c>
      <c r="AJ91" s="55">
        <f t="shared" si="55"/>
        <v>0</v>
      </c>
      <c r="AK91" s="55">
        <f t="shared" si="55"/>
        <v>0</v>
      </c>
      <c r="AL91" s="55">
        <f t="shared" si="55"/>
        <v>0</v>
      </c>
      <c r="AM91" s="55">
        <f t="shared" si="55"/>
        <v>0</v>
      </c>
      <c r="AN91" s="55">
        <f t="shared" si="55"/>
        <v>0</v>
      </c>
      <c r="AO91" s="55">
        <f t="shared" si="55"/>
        <v>0</v>
      </c>
      <c r="AP91" s="55">
        <f t="shared" si="55"/>
        <v>0</v>
      </c>
      <c r="AQ91" s="55">
        <f t="shared" si="55"/>
        <v>0</v>
      </c>
      <c r="AR91" s="55">
        <f t="shared" si="55"/>
        <v>0</v>
      </c>
      <c r="AS91" s="55">
        <f t="shared" si="55"/>
        <v>0</v>
      </c>
      <c r="AT91" s="55">
        <f t="shared" si="55"/>
        <v>0</v>
      </c>
      <c r="AU91" s="55">
        <f t="shared" si="55"/>
        <v>0</v>
      </c>
      <c r="AV91" s="55">
        <f t="shared" si="55"/>
        <v>0</v>
      </c>
      <c r="AW91" s="55">
        <f t="shared" si="55"/>
        <v>0</v>
      </c>
      <c r="AX91" s="55">
        <f t="shared" si="55"/>
        <v>0</v>
      </c>
      <c r="AY91" s="55">
        <f t="shared" si="55"/>
        <v>0</v>
      </c>
      <c r="AZ91" s="55">
        <f t="shared" si="55"/>
        <v>0</v>
      </c>
      <c r="BA91" s="55">
        <f t="shared" si="55"/>
        <v>0</v>
      </c>
      <c r="BB91" s="55">
        <f t="shared" si="55"/>
        <v>0</v>
      </c>
      <c r="BC91" s="55">
        <f t="shared" si="55"/>
        <v>0</v>
      </c>
      <c r="BD91" s="55">
        <f t="shared" si="55"/>
        <v>0</v>
      </c>
      <c r="BE91" s="55">
        <f t="shared" si="55"/>
        <v>0</v>
      </c>
      <c r="BF91" s="55">
        <f t="shared" si="55"/>
        <v>0</v>
      </c>
      <c r="BG91" s="55">
        <f t="shared" si="55"/>
        <v>0</v>
      </c>
      <c r="BH91" s="55">
        <f t="shared" si="55"/>
        <v>0</v>
      </c>
      <c r="BI91" s="55">
        <f t="shared" si="55"/>
        <v>0</v>
      </c>
      <c r="BJ91" s="55">
        <f t="shared" si="55"/>
        <v>0</v>
      </c>
      <c r="BK91" s="55">
        <f t="shared" si="55"/>
        <v>0</v>
      </c>
      <c r="BL91" s="55">
        <f t="shared" si="55"/>
        <v>0</v>
      </c>
      <c r="BM91" s="55">
        <f t="shared" si="55"/>
        <v>0</v>
      </c>
      <c r="BN91" s="55">
        <f t="shared" si="55"/>
        <v>0</v>
      </c>
      <c r="BO91" s="55">
        <f t="shared" si="55"/>
        <v>0</v>
      </c>
      <c r="BP91" s="55">
        <f t="shared" si="55"/>
        <v>0</v>
      </c>
      <c r="BQ91" s="55">
        <f t="shared" si="55"/>
        <v>0</v>
      </c>
      <c r="BR91" s="55">
        <f t="shared" ref="BR91:CO91" si="56" xml:space="preserve"> BR80</f>
        <v>0</v>
      </c>
      <c r="BS91" s="55">
        <f t="shared" si="56"/>
        <v>0</v>
      </c>
      <c r="BT91" s="55">
        <f t="shared" si="56"/>
        <v>0</v>
      </c>
      <c r="BU91" s="55">
        <f t="shared" si="56"/>
        <v>0</v>
      </c>
      <c r="BV91" s="55">
        <f t="shared" si="56"/>
        <v>0</v>
      </c>
      <c r="BW91" s="55">
        <f t="shared" si="56"/>
        <v>0</v>
      </c>
      <c r="BX91" s="55">
        <f t="shared" si="56"/>
        <v>0</v>
      </c>
      <c r="BY91" s="55">
        <f t="shared" si="56"/>
        <v>0</v>
      </c>
      <c r="BZ91" s="55">
        <f t="shared" si="56"/>
        <v>0</v>
      </c>
      <c r="CA91" s="55">
        <f t="shared" si="56"/>
        <v>0</v>
      </c>
      <c r="CB91" s="55">
        <f t="shared" si="56"/>
        <v>0</v>
      </c>
      <c r="CC91" s="55">
        <f t="shared" si="56"/>
        <v>0</v>
      </c>
      <c r="CD91" s="55">
        <f t="shared" si="56"/>
        <v>0</v>
      </c>
      <c r="CE91" s="55">
        <f t="shared" si="56"/>
        <v>0</v>
      </c>
      <c r="CF91" s="55">
        <f t="shared" si="56"/>
        <v>0</v>
      </c>
      <c r="CG91" s="55">
        <f t="shared" si="56"/>
        <v>0</v>
      </c>
      <c r="CH91" s="55">
        <f t="shared" si="56"/>
        <v>0</v>
      </c>
      <c r="CI91" s="55">
        <f t="shared" si="56"/>
        <v>0</v>
      </c>
      <c r="CJ91" s="55">
        <f t="shared" si="56"/>
        <v>0</v>
      </c>
      <c r="CK91" s="55">
        <f t="shared" si="56"/>
        <v>0</v>
      </c>
      <c r="CL91" s="55">
        <f t="shared" si="56"/>
        <v>0</v>
      </c>
      <c r="CM91" s="55">
        <f t="shared" si="56"/>
        <v>0</v>
      </c>
      <c r="CN91" s="55">
        <f t="shared" si="56"/>
        <v>0</v>
      </c>
      <c r="CO91" s="55">
        <f t="shared" si="56"/>
        <v>0</v>
      </c>
    </row>
    <row r="92" spans="1:93" outlineLevel="1" x14ac:dyDescent="0.2">
      <c r="E92" s="45" t="str">
        <f xml:space="preserve"> InpC!E40</f>
        <v>Consumer Meters</v>
      </c>
      <c r="G92" s="19">
        <f xml:space="preserve"> InpC!G40</f>
        <v>15</v>
      </c>
      <c r="H92" s="239" t="str">
        <f xml:space="preserve"> InpC!H40</f>
        <v>Years</v>
      </c>
      <c r="I92" s="226">
        <f xml:space="preserve"> SUM( K92:CO92 )</f>
        <v>400</v>
      </c>
      <c r="K92" s="137">
        <f xml:space="preserve"> IF( K$90 - $G92 &lt; 1, 0, IF( K$90 &lt; $G92 * 2, INDEX( $K$91:$CO$91, 1, K$90 - $G92 ), INDEX( $J92:J92, 1, K$90 - $G92 + 1 ) ) )</f>
        <v>0</v>
      </c>
      <c r="L92" s="137">
        <f xml:space="preserve"> IF( L$90 - $G92 &lt; 1, 0, IF( L$90 &lt; $G92 * 2, INDEX( $K$91:$CO$91, 1, L$90 - $G92 ), INDEX( $J92:K92, 1, L$90 - $G92 + 1 ) ) )</f>
        <v>0</v>
      </c>
      <c r="M92" s="137">
        <f xml:space="preserve"> IF( M$90 - $G92 &lt; 1, 0, IF( M$90 &lt; $G92 * 2, INDEX( $K$91:$CO$91, 1, M$90 - $G92 ), INDEX( $J92:L92, 1, M$90 - $G92 + 1 ) ) )</f>
        <v>0</v>
      </c>
      <c r="N92" s="137">
        <f xml:space="preserve"> IF( N$90 - $G92 &lt; 1, 0, IF( N$90 &lt; $G92 * 2, INDEX( $K$91:$CO$91, 1, N$90 - $G92 ), INDEX( $J92:M92, 1, N$90 - $G92 + 1 ) ) )</f>
        <v>0</v>
      </c>
      <c r="O92" s="137">
        <f xml:space="preserve"> IF( O$90 - $G92 &lt; 1, 0, IF( O$90 &lt; $G92 * 2, INDEX( $K$91:$CO$91, 1, O$90 - $G92 ), INDEX( $J92:N92, 1, O$90 - $G92 + 1 ) ) )</f>
        <v>0</v>
      </c>
      <c r="P92" s="137">
        <f xml:space="preserve"> IF( P$90 - $G92 &lt; 1, 0, IF( P$90 &lt; $G92 * 2, INDEX( $K$91:$CO$91, 1, P$90 - $G92 ), INDEX( $J92:O92, 1, P$90 - $G92 + 1 ) ) )</f>
        <v>0</v>
      </c>
      <c r="Q92" s="137">
        <f xml:space="preserve"> IF( Q$90 - $G92 &lt; 1, 0, IF( Q$90 &lt; $G92 * 2, INDEX( $K$91:$CO$91, 1, Q$90 - $G92 ), INDEX( $J92:P92, 1, Q$90 - $G92 + 1 ) ) )</f>
        <v>0</v>
      </c>
      <c r="R92" s="137">
        <f xml:space="preserve"> IF( R$90 - $G92 &lt; 1, 0, IF( R$90 &lt; $G92 * 2, INDEX( $K$91:$CO$91, 1, R$90 - $G92 ), INDEX( $J92:Q92, 1, R$90 - $G92 + 1 ) ) )</f>
        <v>0</v>
      </c>
      <c r="S92" s="137">
        <f xml:space="preserve"> IF( S$90 - $G92 &lt; 1, 0, IF( S$90 &lt; $G92 * 2, INDEX( $K$91:$CO$91, 1, S$90 - $G92 ), INDEX( $J92:R92, 1, S$90 - $G92 + 1 ) ) )</f>
        <v>0</v>
      </c>
      <c r="T92" s="137">
        <f xml:space="preserve"> IF( T$90 - $G92 &lt; 1, 0, IF( T$90 &lt; $G92 * 2, INDEX( $K$91:$CO$91, 1, T$90 - $G92 ), INDEX( $J92:S92, 1, T$90 - $G92 + 1 ) ) )</f>
        <v>0</v>
      </c>
      <c r="U92" s="137">
        <f xml:space="preserve"> IF( U$90 - $G92 &lt; 1, 0, IF( U$90 &lt; $G92 * 2, INDEX( $K$91:$CO$91, 1, U$90 - $G92 ), INDEX( $J92:T92, 1, U$90 - $G92 + 1 ) ) )</f>
        <v>0</v>
      </c>
      <c r="V92" s="137">
        <f xml:space="preserve"> IF( V$90 - $G92 &lt; 1, 0, IF( V$90 &lt; $G92 * 2, INDEX( $K$91:$CO$91, 1, V$90 - $G92 ), INDEX( $J92:U92, 1, V$90 - $G92 + 1 ) ) )</f>
        <v>0</v>
      </c>
      <c r="W92" s="137">
        <f xml:space="preserve"> IF( W$90 - $G92 &lt; 1, 0, IF( W$90 &lt; $G92 * 2, INDEX( $K$91:$CO$91, 1, W$90 - $G92 ), INDEX( $J92:V92, 1, W$90 - $G92 + 1 ) ) )</f>
        <v>0</v>
      </c>
      <c r="X92" s="137">
        <f xml:space="preserve"> IF( X$90 - $G92 &lt; 1, 0, IF( X$90 &lt; $G92 * 2, INDEX( $K$91:$CO$91, 1, X$90 - $G92 ), INDEX( $J92:W92, 1, X$90 - $G92 + 1 ) ) )</f>
        <v>0</v>
      </c>
      <c r="Y92" s="137">
        <f xml:space="preserve"> IF( Y$90 - $G92 &lt; 1, 0, IF( Y$90 &lt; $G92 * 2, INDEX( $K$91:$CO$91, 1, Y$90 - $G92 ), INDEX( $J92:X92, 1, Y$90 - $G92 + 1 ) ) )</f>
        <v>0</v>
      </c>
      <c r="Z92" s="137">
        <f xml:space="preserve"> IF( Z$90 - $G92 &lt; 1, 0, IF( Z$90 &lt; $G92 * 2, INDEX( $K$91:$CO$91, 1, Z$90 - $G92 ), INDEX( $J92:Y92, 1, Z$90 - $G92 + 1 ) ) )</f>
        <v>59.835616438356169</v>
      </c>
      <c r="AA92" s="137">
        <f xml:space="preserve"> IF( AA$90 - $G92 &lt; 1, 0, IF( AA$90 &lt; $G92 * 2, INDEX( $K$91:$CO$91, 1, AA$90 - $G92 ), INDEX( $J92:Z92, 1, AA$90 - $G92 + 1 ) ) )</f>
        <v>20.164383561643838</v>
      </c>
      <c r="AB92" s="137">
        <f xml:space="preserve"> IF( AB$90 - $G92 &lt; 1, 0, IF( AB$90 &lt; $G92 * 2, INDEX( $K$91:$CO$91, 1, AB$90 - $G92 ), INDEX( $J92:AA92, 1, AB$90 - $G92 + 1 ) ) )</f>
        <v>0</v>
      </c>
      <c r="AC92" s="137">
        <f xml:space="preserve"> IF( AC$90 - $G92 &lt; 1, 0, IF( AC$90 &lt; $G92 * 2, INDEX( $K$91:$CO$91, 1, AC$90 - $G92 ), INDEX( $J92:AB92, 1, AC$90 - $G92 + 1 ) ) )</f>
        <v>0</v>
      </c>
      <c r="AD92" s="137">
        <f xml:space="preserve"> IF( AD$90 - $G92 &lt; 1, 0, IF( AD$90 &lt; $G92 * 2, INDEX( $K$91:$CO$91, 1, AD$90 - $G92 ), INDEX( $J92:AC92, 1, AD$90 - $G92 + 1 ) ) )</f>
        <v>0</v>
      </c>
      <c r="AE92" s="137">
        <f xml:space="preserve"> IF( AE$90 - $G92 &lt; 1, 0, IF( AE$90 &lt; $G92 * 2, INDEX( $K$91:$CO$91, 1, AE$90 - $G92 ), INDEX( $J92:AD92, 1, AE$90 - $G92 + 1 ) ) )</f>
        <v>0</v>
      </c>
      <c r="AF92" s="137">
        <f xml:space="preserve"> IF( AF$90 - $G92 &lt; 1, 0, IF( AF$90 &lt; $G92 * 2, INDEX( $K$91:$CO$91, 1, AF$90 - $G92 ), INDEX( $J92:AE92, 1, AF$90 - $G92 + 1 ) ) )</f>
        <v>0</v>
      </c>
      <c r="AG92" s="137">
        <f xml:space="preserve"> IF( AG$90 - $G92 &lt; 1, 0, IF( AG$90 &lt; $G92 * 2, INDEX( $K$91:$CO$91, 1, AG$90 - $G92 ), INDEX( $J92:AF92, 1, AG$90 - $G92 + 1 ) ) )</f>
        <v>0</v>
      </c>
      <c r="AH92" s="137">
        <f xml:space="preserve"> IF( AH$90 - $G92 &lt; 1, 0, IF( AH$90 &lt; $G92 * 2, INDEX( $K$91:$CO$91, 1, AH$90 - $G92 ), INDEX( $J92:AG92, 1, AH$90 - $G92 + 1 ) ) )</f>
        <v>0</v>
      </c>
      <c r="AI92" s="137">
        <f xml:space="preserve"> IF( AI$90 - $G92 &lt; 1, 0, IF( AI$90 &lt; $G92 * 2, INDEX( $K$91:$CO$91, 1, AI$90 - $G92 ), INDEX( $J92:AH92, 1, AI$90 - $G92 + 1 ) ) )</f>
        <v>0</v>
      </c>
      <c r="AJ92" s="137">
        <f xml:space="preserve"> IF( AJ$90 - $G92 &lt; 1, 0, IF( AJ$90 &lt; $G92 * 2, INDEX( $K$91:$CO$91, 1, AJ$90 - $G92 ), INDEX( $J92:AI92, 1, AJ$90 - $G92 + 1 ) ) )</f>
        <v>0</v>
      </c>
      <c r="AK92" s="137">
        <f xml:space="preserve"> IF( AK$90 - $G92 &lt; 1, 0, IF( AK$90 &lt; $G92 * 2, INDEX( $K$91:$CO$91, 1, AK$90 - $G92 ), INDEX( $J92:AJ92, 1, AK$90 - $G92 + 1 ) ) )</f>
        <v>0</v>
      </c>
      <c r="AL92" s="137">
        <f xml:space="preserve"> IF( AL$90 - $G92 &lt; 1, 0, IF( AL$90 &lt; $G92 * 2, INDEX( $K$91:$CO$91, 1, AL$90 - $G92 ), INDEX( $J92:AK92, 1, AL$90 - $G92 + 1 ) ) )</f>
        <v>0</v>
      </c>
      <c r="AM92" s="137">
        <f xml:space="preserve"> IF( AM$90 - $G92 &lt; 1, 0, IF( AM$90 &lt; $G92 * 2, INDEX( $K$91:$CO$91, 1, AM$90 - $G92 ), INDEX( $J92:AL92, 1, AM$90 - $G92 + 1 ) ) )</f>
        <v>0</v>
      </c>
      <c r="AN92" s="137">
        <f xml:space="preserve"> IF( AN$90 - $G92 &lt; 1, 0, IF( AN$90 &lt; $G92 * 2, INDEX( $K$91:$CO$91, 1, AN$90 - $G92 ), INDEX( $J92:AM92, 1, AN$90 - $G92 + 1 ) ) )</f>
        <v>0</v>
      </c>
      <c r="AO92" s="137">
        <f xml:space="preserve"> IF( AO$90 - $G92 &lt; 1, 0, IF( AO$90 &lt; $G92 * 2, INDEX( $K$91:$CO$91, 1, AO$90 - $G92 ), INDEX( $J92:AN92, 1, AO$90 - $G92 + 1 ) ) )</f>
        <v>59.835616438356169</v>
      </c>
      <c r="AP92" s="137">
        <f xml:space="preserve"> IF( AP$90 - $G92 &lt; 1, 0, IF( AP$90 &lt; $G92 * 2, INDEX( $K$91:$CO$91, 1, AP$90 - $G92 ), INDEX( $J92:AO92, 1, AP$90 - $G92 + 1 ) ) )</f>
        <v>20.164383561643838</v>
      </c>
      <c r="AQ92" s="137">
        <f xml:space="preserve"> IF( AQ$90 - $G92 &lt; 1, 0, IF( AQ$90 &lt; $G92 * 2, INDEX( $K$91:$CO$91, 1, AQ$90 - $G92 ), INDEX( $J92:AP92, 1, AQ$90 - $G92 + 1 ) ) )</f>
        <v>0</v>
      </c>
      <c r="AR92" s="137">
        <f xml:space="preserve"> IF( AR$90 - $G92 &lt; 1, 0, IF( AR$90 &lt; $G92 * 2, INDEX( $K$91:$CO$91, 1, AR$90 - $G92 ), INDEX( $J92:AQ92, 1, AR$90 - $G92 + 1 ) ) )</f>
        <v>0</v>
      </c>
      <c r="AS92" s="137">
        <f xml:space="preserve"> IF( AS$90 - $G92 &lt; 1, 0, IF( AS$90 &lt; $G92 * 2, INDEX( $K$91:$CO$91, 1, AS$90 - $G92 ), INDEX( $J92:AR92, 1, AS$90 - $G92 + 1 ) ) )</f>
        <v>0</v>
      </c>
      <c r="AT92" s="137">
        <f xml:space="preserve"> IF( AT$90 - $G92 &lt; 1, 0, IF( AT$90 &lt; $G92 * 2, INDEX( $K$91:$CO$91, 1, AT$90 - $G92 ), INDEX( $J92:AS92, 1, AT$90 - $G92 + 1 ) ) )</f>
        <v>0</v>
      </c>
      <c r="AU92" s="137">
        <f xml:space="preserve"> IF( AU$90 - $G92 &lt; 1, 0, IF( AU$90 &lt; $G92 * 2, INDEX( $K$91:$CO$91, 1, AU$90 - $G92 ), INDEX( $J92:AT92, 1, AU$90 - $G92 + 1 ) ) )</f>
        <v>0</v>
      </c>
      <c r="AV92" s="137">
        <f xml:space="preserve"> IF( AV$90 - $G92 &lt; 1, 0, IF( AV$90 &lt; $G92 * 2, INDEX( $K$91:$CO$91, 1, AV$90 - $G92 ), INDEX( $J92:AU92, 1, AV$90 - $G92 + 1 ) ) )</f>
        <v>0</v>
      </c>
      <c r="AW92" s="137">
        <f xml:space="preserve"> IF( AW$90 - $G92 &lt; 1, 0, IF( AW$90 &lt; $G92 * 2, INDEX( $K$91:$CO$91, 1, AW$90 - $G92 ), INDEX( $J92:AV92, 1, AW$90 - $G92 + 1 ) ) )</f>
        <v>0</v>
      </c>
      <c r="AX92" s="137">
        <f xml:space="preserve"> IF( AX$90 - $G92 &lt; 1, 0, IF( AX$90 &lt; $G92 * 2, INDEX( $K$91:$CO$91, 1, AX$90 - $G92 ), INDEX( $J92:AW92, 1, AX$90 - $G92 + 1 ) ) )</f>
        <v>0</v>
      </c>
      <c r="AY92" s="137">
        <f xml:space="preserve"> IF( AY$90 - $G92 &lt; 1, 0, IF( AY$90 &lt; $G92 * 2, INDEX( $K$91:$CO$91, 1, AY$90 - $G92 ), INDEX( $J92:AX92, 1, AY$90 - $G92 + 1 ) ) )</f>
        <v>0</v>
      </c>
      <c r="AZ92" s="137">
        <f xml:space="preserve"> IF( AZ$90 - $G92 &lt; 1, 0, IF( AZ$90 &lt; $G92 * 2, INDEX( $K$91:$CO$91, 1, AZ$90 - $G92 ), INDEX( $J92:AY92, 1, AZ$90 - $G92 + 1 ) ) )</f>
        <v>0</v>
      </c>
      <c r="BA92" s="137">
        <f xml:space="preserve"> IF( BA$90 - $G92 &lt; 1, 0, IF( BA$90 &lt; $G92 * 2, INDEX( $K$91:$CO$91, 1, BA$90 - $G92 ), INDEX( $J92:AZ92, 1, BA$90 - $G92 + 1 ) ) )</f>
        <v>0</v>
      </c>
      <c r="BB92" s="137">
        <f xml:space="preserve"> IF( BB$90 - $G92 &lt; 1, 0, IF( BB$90 &lt; $G92 * 2, INDEX( $K$91:$CO$91, 1, BB$90 - $G92 ), INDEX( $J92:BA92, 1, BB$90 - $G92 + 1 ) ) )</f>
        <v>0</v>
      </c>
      <c r="BC92" s="137">
        <f xml:space="preserve"> IF( BC$90 - $G92 &lt; 1, 0, IF( BC$90 &lt; $G92 * 2, INDEX( $K$91:$CO$91, 1, BC$90 - $G92 ), INDEX( $J92:BB92, 1, BC$90 - $G92 + 1 ) ) )</f>
        <v>0</v>
      </c>
      <c r="BD92" s="137">
        <f xml:space="preserve"> IF( BD$90 - $G92 &lt; 1, 0, IF( BD$90 &lt; $G92 * 2, INDEX( $K$91:$CO$91, 1, BD$90 - $G92 ), INDEX( $J92:BC92, 1, BD$90 - $G92 + 1 ) ) )</f>
        <v>59.835616438356169</v>
      </c>
      <c r="BE92" s="137">
        <f xml:space="preserve"> IF( BE$90 - $G92 &lt; 1, 0, IF( BE$90 &lt; $G92 * 2, INDEX( $K$91:$CO$91, 1, BE$90 - $G92 ), INDEX( $J92:BD92, 1, BE$90 - $G92 + 1 ) ) )</f>
        <v>20.164383561643838</v>
      </c>
      <c r="BF92" s="137">
        <f xml:space="preserve"> IF( BF$90 - $G92 &lt; 1, 0, IF( BF$90 &lt; $G92 * 2, INDEX( $K$91:$CO$91, 1, BF$90 - $G92 ), INDEX( $J92:BE92, 1, BF$90 - $G92 + 1 ) ) )</f>
        <v>0</v>
      </c>
      <c r="BG92" s="137">
        <f xml:space="preserve"> IF( BG$90 - $G92 &lt; 1, 0, IF( BG$90 &lt; $G92 * 2, INDEX( $K$91:$CO$91, 1, BG$90 - $G92 ), INDEX( $J92:BF92, 1, BG$90 - $G92 + 1 ) ) )</f>
        <v>0</v>
      </c>
      <c r="BH92" s="137">
        <f xml:space="preserve"> IF( BH$90 - $G92 &lt; 1, 0, IF( BH$90 &lt; $G92 * 2, INDEX( $K$91:$CO$91, 1, BH$90 - $G92 ), INDEX( $J92:BG92, 1, BH$90 - $G92 + 1 ) ) )</f>
        <v>0</v>
      </c>
      <c r="BI92" s="137">
        <f xml:space="preserve"> IF( BI$90 - $G92 &lt; 1, 0, IF( BI$90 &lt; $G92 * 2, INDEX( $K$91:$CO$91, 1, BI$90 - $G92 ), INDEX( $J92:BH92, 1, BI$90 - $G92 + 1 ) ) )</f>
        <v>0</v>
      </c>
      <c r="BJ92" s="137">
        <f xml:space="preserve"> IF( BJ$90 - $G92 &lt; 1, 0, IF( BJ$90 &lt; $G92 * 2, INDEX( $K$91:$CO$91, 1, BJ$90 - $G92 ), INDEX( $J92:BI92, 1, BJ$90 - $G92 + 1 ) ) )</f>
        <v>0</v>
      </c>
      <c r="BK92" s="137">
        <f xml:space="preserve"> IF( BK$90 - $G92 &lt; 1, 0, IF( BK$90 &lt; $G92 * 2, INDEX( $K$91:$CO$91, 1, BK$90 - $G92 ), INDEX( $J92:BJ92, 1, BK$90 - $G92 + 1 ) ) )</f>
        <v>0</v>
      </c>
      <c r="BL92" s="137">
        <f xml:space="preserve"> IF( BL$90 - $G92 &lt; 1, 0, IF( BL$90 &lt; $G92 * 2, INDEX( $K$91:$CO$91, 1, BL$90 - $G92 ), INDEX( $J92:BK92, 1, BL$90 - $G92 + 1 ) ) )</f>
        <v>0</v>
      </c>
      <c r="BM92" s="137">
        <f xml:space="preserve"> IF( BM$90 - $G92 &lt; 1, 0, IF( BM$90 &lt; $G92 * 2, INDEX( $K$91:$CO$91, 1, BM$90 - $G92 ), INDEX( $J92:BL92, 1, BM$90 - $G92 + 1 ) ) )</f>
        <v>0</v>
      </c>
      <c r="BN92" s="137">
        <f xml:space="preserve"> IF( BN$90 - $G92 &lt; 1, 0, IF( BN$90 &lt; $G92 * 2, INDEX( $K$91:$CO$91, 1, BN$90 - $G92 ), INDEX( $J92:BM92, 1, BN$90 - $G92 + 1 ) ) )</f>
        <v>0</v>
      </c>
      <c r="BO92" s="137">
        <f xml:space="preserve"> IF( BO$90 - $G92 &lt; 1, 0, IF( BO$90 &lt; $G92 * 2, INDEX( $K$91:$CO$91, 1, BO$90 - $G92 ), INDEX( $J92:BN92, 1, BO$90 - $G92 + 1 ) ) )</f>
        <v>0</v>
      </c>
      <c r="BP92" s="137">
        <f xml:space="preserve"> IF( BP$90 - $G92 &lt; 1, 0, IF( BP$90 &lt; $G92 * 2, INDEX( $K$91:$CO$91, 1, BP$90 - $G92 ), INDEX( $J92:BO92, 1, BP$90 - $G92 + 1 ) ) )</f>
        <v>0</v>
      </c>
      <c r="BQ92" s="137">
        <f xml:space="preserve"> IF( BQ$90 - $G92 &lt; 1, 0, IF( BQ$90 &lt; $G92 * 2, INDEX( $K$91:$CO$91, 1, BQ$90 - $G92 ), INDEX( $J92:BP92, 1, BQ$90 - $G92 + 1 ) ) )</f>
        <v>0</v>
      </c>
      <c r="BR92" s="137">
        <f xml:space="preserve"> IF( BR$90 - $G92 &lt; 1, 0, IF( BR$90 &lt; $G92 * 2, INDEX( $K$91:$CO$91, 1, BR$90 - $G92 ), INDEX( $J92:BQ92, 1, BR$90 - $G92 + 1 ) ) )</f>
        <v>0</v>
      </c>
      <c r="BS92" s="137">
        <f xml:space="preserve"> IF( BS$90 - $G92 &lt; 1, 0, IF( BS$90 &lt; $G92 * 2, INDEX( $K$91:$CO$91, 1, BS$90 - $G92 ), INDEX( $J92:BR92, 1, BS$90 - $G92 + 1 ) ) )</f>
        <v>59.835616438356169</v>
      </c>
      <c r="BT92" s="137">
        <f xml:space="preserve"> IF( BT$90 - $G92 &lt; 1, 0, IF( BT$90 &lt; $G92 * 2, INDEX( $K$91:$CO$91, 1, BT$90 - $G92 ), INDEX( $J92:BS92, 1, BT$90 - $G92 + 1 ) ) )</f>
        <v>20.164383561643838</v>
      </c>
      <c r="BU92" s="137">
        <f xml:space="preserve"> IF( BU$90 - $G92 &lt; 1, 0, IF( BU$90 &lt; $G92 * 2, INDEX( $K$91:$CO$91, 1, BU$90 - $G92 ), INDEX( $J92:BT92, 1, BU$90 - $G92 + 1 ) ) )</f>
        <v>0</v>
      </c>
      <c r="BV92" s="137">
        <f xml:space="preserve"> IF( BV$90 - $G92 &lt; 1, 0, IF( BV$90 &lt; $G92 * 2, INDEX( $K$91:$CO$91, 1, BV$90 - $G92 ), INDEX( $J92:BU92, 1, BV$90 - $G92 + 1 ) ) )</f>
        <v>0</v>
      </c>
      <c r="BW92" s="137">
        <f xml:space="preserve"> IF( BW$90 - $G92 &lt; 1, 0, IF( BW$90 &lt; $G92 * 2, INDEX( $K$91:$CO$91, 1, BW$90 - $G92 ), INDEX( $J92:BV92, 1, BW$90 - $G92 + 1 ) ) )</f>
        <v>0</v>
      </c>
      <c r="BX92" s="137">
        <f xml:space="preserve"> IF( BX$90 - $G92 &lt; 1, 0, IF( BX$90 &lt; $G92 * 2, INDEX( $K$91:$CO$91, 1, BX$90 - $G92 ), INDEX( $J92:BW92, 1, BX$90 - $G92 + 1 ) ) )</f>
        <v>0</v>
      </c>
      <c r="BY92" s="137">
        <f xml:space="preserve"> IF( BY$90 - $G92 &lt; 1, 0, IF( BY$90 &lt; $G92 * 2, INDEX( $K$91:$CO$91, 1, BY$90 - $G92 ), INDEX( $J92:BX92, 1, BY$90 - $G92 + 1 ) ) )</f>
        <v>0</v>
      </c>
      <c r="BZ92" s="137">
        <f xml:space="preserve"> IF( BZ$90 - $G92 &lt; 1, 0, IF( BZ$90 &lt; $G92 * 2, INDEX( $K$91:$CO$91, 1, BZ$90 - $G92 ), INDEX( $J92:BY92, 1, BZ$90 - $G92 + 1 ) ) )</f>
        <v>0</v>
      </c>
      <c r="CA92" s="137">
        <f xml:space="preserve"> IF( CA$90 - $G92 &lt; 1, 0, IF( CA$90 &lt; $G92 * 2, INDEX( $K$91:$CO$91, 1, CA$90 - $G92 ), INDEX( $J92:BZ92, 1, CA$90 - $G92 + 1 ) ) )</f>
        <v>0</v>
      </c>
      <c r="CB92" s="137">
        <f xml:space="preserve"> IF( CB$90 - $G92 &lt; 1, 0, IF( CB$90 &lt; $G92 * 2, INDEX( $K$91:$CO$91, 1, CB$90 - $G92 ), INDEX( $J92:CA92, 1, CB$90 - $G92 + 1 ) ) )</f>
        <v>0</v>
      </c>
      <c r="CC92" s="137">
        <f xml:space="preserve"> IF( CC$90 - $G92 &lt; 1, 0, IF( CC$90 &lt; $G92 * 2, INDEX( $K$91:$CO$91, 1, CC$90 - $G92 ), INDEX( $J92:CB92, 1, CC$90 - $G92 + 1 ) ) )</f>
        <v>0</v>
      </c>
      <c r="CD92" s="137">
        <f xml:space="preserve"> IF( CD$90 - $G92 &lt; 1, 0, IF( CD$90 &lt; $G92 * 2, INDEX( $K$91:$CO$91, 1, CD$90 - $G92 ), INDEX( $J92:CC92, 1, CD$90 - $G92 + 1 ) ) )</f>
        <v>0</v>
      </c>
      <c r="CE92" s="137">
        <f xml:space="preserve"> IF( CE$90 - $G92 &lt; 1, 0, IF( CE$90 &lt; $G92 * 2, INDEX( $K$91:$CO$91, 1, CE$90 - $G92 ), INDEX( $J92:CD92, 1, CE$90 - $G92 + 1 ) ) )</f>
        <v>0</v>
      </c>
      <c r="CF92" s="137">
        <f xml:space="preserve"> IF( CF$90 - $G92 &lt; 1, 0, IF( CF$90 &lt; $G92 * 2, INDEX( $K$91:$CO$91, 1, CF$90 - $G92 ), INDEX( $J92:CE92, 1, CF$90 - $G92 + 1 ) ) )</f>
        <v>0</v>
      </c>
      <c r="CG92" s="137">
        <f xml:space="preserve"> IF( CG$90 - $G92 &lt; 1, 0, IF( CG$90 &lt; $G92 * 2, INDEX( $K$91:$CO$91, 1, CG$90 - $G92 ), INDEX( $J92:CF92, 1, CG$90 - $G92 + 1 ) ) )</f>
        <v>0</v>
      </c>
      <c r="CH92" s="137">
        <f xml:space="preserve"> IF( CH$90 - $G92 &lt; 1, 0, IF( CH$90 &lt; $G92 * 2, INDEX( $K$91:$CO$91, 1, CH$90 - $G92 ), INDEX( $J92:CG92, 1, CH$90 - $G92 + 1 ) ) )</f>
        <v>59.835616438356169</v>
      </c>
      <c r="CI92" s="137">
        <f xml:space="preserve"> IF( CI$90 - $G92 &lt; 1, 0, IF( CI$90 &lt; $G92 * 2, INDEX( $K$91:$CO$91, 1, CI$90 - $G92 ), INDEX( $J92:CH92, 1, CI$90 - $G92 + 1 ) ) )</f>
        <v>20.164383561643838</v>
      </c>
      <c r="CJ92" s="137">
        <f xml:space="preserve"> IF( CJ$90 - $G92 &lt; 1, 0, IF( CJ$90 &lt; $G92 * 2, INDEX( $K$91:$CO$91, 1, CJ$90 - $G92 ), INDEX( $J92:CI92, 1, CJ$90 - $G92 + 1 ) ) )</f>
        <v>0</v>
      </c>
      <c r="CK92" s="137">
        <f xml:space="preserve"> IF( CK$90 - $G92 &lt; 1, 0, IF( CK$90 &lt; $G92 * 2, INDEX( $K$91:$CO$91, 1, CK$90 - $G92 ), INDEX( $J92:CJ92, 1, CK$90 - $G92 + 1 ) ) )</f>
        <v>0</v>
      </c>
      <c r="CL92" s="137">
        <f xml:space="preserve"> IF( CL$90 - $G92 &lt; 1, 0, IF( CL$90 &lt; $G92 * 2, INDEX( $K$91:$CO$91, 1, CL$90 - $G92 ), INDEX( $J92:CK92, 1, CL$90 - $G92 + 1 ) ) )</f>
        <v>0</v>
      </c>
      <c r="CM92" s="137">
        <f xml:space="preserve"> IF( CM$90 - $G92 &lt; 1, 0, IF( CM$90 &lt; $G92 * 2, INDEX( $K$91:$CO$91, 1, CM$90 - $G92 ), INDEX( $J92:CL92, 1, CM$90 - $G92 + 1 ) ) )</f>
        <v>0</v>
      </c>
      <c r="CN92" s="137">
        <f xml:space="preserve"> IF( CN$90 - $G92 &lt; 1, 0, IF( CN$90 &lt; $G92 * 2, INDEX( $K$91:$CO$91, 1, CN$90 - $G92 ), INDEX( $J92:CM92, 1, CN$90 - $G92 + 1 ) ) )</f>
        <v>0</v>
      </c>
      <c r="CO92" s="137">
        <f xml:space="preserve"> IF( CO$90 - $G92 &lt; 1, 0, IF( CO$90 &lt; $G92 * 2, INDEX( $K$91:$CO$91, 1, CO$90 - $G92 ), INDEX( $J92:CN92, 1, CO$90 - $G92 + 1 ) ) )</f>
        <v>0</v>
      </c>
    </row>
    <row r="93" spans="1:93" outlineLevel="1" x14ac:dyDescent="0.2">
      <c r="E93" s="45" t="str">
        <f xml:space="preserve"> InpC!E41</f>
        <v>Civil structures e.g. Concrete bases (pads), chambers</v>
      </c>
      <c r="G93" s="19">
        <f xml:space="preserve"> InpC!G41</f>
        <v>60</v>
      </c>
      <c r="H93" s="239" t="str">
        <f xml:space="preserve"> InpC!H41</f>
        <v>Years</v>
      </c>
      <c r="I93" s="220">
        <f xml:space="preserve"> SUM( K93:CO93 )</f>
        <v>80</v>
      </c>
      <c r="K93" s="132">
        <f xml:space="preserve"> IF( K$90 - $G93 &lt; 1, 0, IF( K$90 &lt; $G93 * 2, INDEX( $K$91:$CO$91, 1, K$90 - $G93 ), INDEX( $J93:J93, 1, K$90 - $G93 + 1 ) ) )</f>
        <v>0</v>
      </c>
      <c r="L93" s="132">
        <f xml:space="preserve"> IF( L$90 - $G93 &lt; 1, 0, IF( L$90 &lt; $G93 * 2, INDEX( $K$91:$CO$91, 1, L$90 - $G93 ), INDEX( $J93:K93, 1, L$90 - $G93 + 1 ) ) )</f>
        <v>0</v>
      </c>
      <c r="M93" s="132">
        <f xml:space="preserve"> IF( M$90 - $G93 &lt; 1, 0, IF( M$90 &lt; $G93 * 2, INDEX( $K$91:$CO$91, 1, M$90 - $G93 ), INDEX( $J93:L93, 1, M$90 - $G93 + 1 ) ) )</f>
        <v>0</v>
      </c>
      <c r="N93" s="132">
        <f xml:space="preserve"> IF( N$90 - $G93 &lt; 1, 0, IF( N$90 &lt; $G93 * 2, INDEX( $K$91:$CO$91, 1, N$90 - $G93 ), INDEX( $J93:M93, 1, N$90 - $G93 + 1 ) ) )</f>
        <v>0</v>
      </c>
      <c r="O93" s="132">
        <f xml:space="preserve"> IF( O$90 - $G93 &lt; 1, 0, IF( O$90 &lt; $G93 * 2, INDEX( $K$91:$CO$91, 1, O$90 - $G93 ), INDEX( $J93:N93, 1, O$90 - $G93 + 1 ) ) )</f>
        <v>0</v>
      </c>
      <c r="P93" s="132">
        <f xml:space="preserve"> IF( P$90 - $G93 &lt; 1, 0, IF( P$90 &lt; $G93 * 2, INDEX( $K$91:$CO$91, 1, P$90 - $G93 ), INDEX( $J93:O93, 1, P$90 - $G93 + 1 ) ) )</f>
        <v>0</v>
      </c>
      <c r="Q93" s="132">
        <f xml:space="preserve"> IF( Q$90 - $G93 &lt; 1, 0, IF( Q$90 &lt; $G93 * 2, INDEX( $K$91:$CO$91, 1, Q$90 - $G93 ), INDEX( $J93:P93, 1, Q$90 - $G93 + 1 ) ) )</f>
        <v>0</v>
      </c>
      <c r="R93" s="132">
        <f xml:space="preserve"> IF( R$90 - $G93 &lt; 1, 0, IF( R$90 &lt; $G93 * 2, INDEX( $K$91:$CO$91, 1, R$90 - $G93 ), INDEX( $J93:Q93, 1, R$90 - $G93 + 1 ) ) )</f>
        <v>0</v>
      </c>
      <c r="S93" s="132">
        <f xml:space="preserve"> IF( S$90 - $G93 &lt; 1, 0, IF( S$90 &lt; $G93 * 2, INDEX( $K$91:$CO$91, 1, S$90 - $G93 ), INDEX( $J93:R93, 1, S$90 - $G93 + 1 ) ) )</f>
        <v>0</v>
      </c>
      <c r="T93" s="132">
        <f xml:space="preserve"> IF( T$90 - $G93 &lt; 1, 0, IF( T$90 &lt; $G93 * 2, INDEX( $K$91:$CO$91, 1, T$90 - $G93 ), INDEX( $J93:S93, 1, T$90 - $G93 + 1 ) ) )</f>
        <v>0</v>
      </c>
      <c r="U93" s="132">
        <f xml:space="preserve"> IF( U$90 - $G93 &lt; 1, 0, IF( U$90 &lt; $G93 * 2, INDEX( $K$91:$CO$91, 1, U$90 - $G93 ), INDEX( $J93:T93, 1, U$90 - $G93 + 1 ) ) )</f>
        <v>0</v>
      </c>
      <c r="V93" s="132">
        <f xml:space="preserve"> IF( V$90 - $G93 &lt; 1, 0, IF( V$90 &lt; $G93 * 2, INDEX( $K$91:$CO$91, 1, V$90 - $G93 ), INDEX( $J93:U93, 1, V$90 - $G93 + 1 ) ) )</f>
        <v>0</v>
      </c>
      <c r="W93" s="132">
        <f xml:space="preserve"> IF( W$90 - $G93 &lt; 1, 0, IF( W$90 &lt; $G93 * 2, INDEX( $K$91:$CO$91, 1, W$90 - $G93 ), INDEX( $J93:V93, 1, W$90 - $G93 + 1 ) ) )</f>
        <v>0</v>
      </c>
      <c r="X93" s="132">
        <f xml:space="preserve"> IF( X$90 - $G93 &lt; 1, 0, IF( X$90 &lt; $G93 * 2, INDEX( $K$91:$CO$91, 1, X$90 - $G93 ), INDEX( $J93:W93, 1, X$90 - $G93 + 1 ) ) )</f>
        <v>0</v>
      </c>
      <c r="Y93" s="132">
        <f xml:space="preserve"> IF( Y$90 - $G93 &lt; 1, 0, IF( Y$90 &lt; $G93 * 2, INDEX( $K$91:$CO$91, 1, Y$90 - $G93 ), INDEX( $J93:X93, 1, Y$90 - $G93 + 1 ) ) )</f>
        <v>0</v>
      </c>
      <c r="Z93" s="132">
        <f xml:space="preserve"> IF( Z$90 - $G93 &lt; 1, 0, IF( Z$90 &lt; $G93 * 2, INDEX( $K$91:$CO$91, 1, Z$90 - $G93 ), INDEX( $J93:Y93, 1, Z$90 - $G93 + 1 ) ) )</f>
        <v>0</v>
      </c>
      <c r="AA93" s="132">
        <f xml:space="preserve"> IF( AA$90 - $G93 &lt; 1, 0, IF( AA$90 &lt; $G93 * 2, INDEX( $K$91:$CO$91, 1, AA$90 - $G93 ), INDEX( $J93:Z93, 1, AA$90 - $G93 + 1 ) ) )</f>
        <v>0</v>
      </c>
      <c r="AB93" s="132">
        <f xml:space="preserve"> IF( AB$90 - $G93 &lt; 1, 0, IF( AB$90 &lt; $G93 * 2, INDEX( $K$91:$CO$91, 1, AB$90 - $G93 ), INDEX( $J93:AA93, 1, AB$90 - $G93 + 1 ) ) )</f>
        <v>0</v>
      </c>
      <c r="AC93" s="132">
        <f xml:space="preserve"> IF( AC$90 - $G93 &lt; 1, 0, IF( AC$90 &lt; $G93 * 2, INDEX( $K$91:$CO$91, 1, AC$90 - $G93 ), INDEX( $J93:AB93, 1, AC$90 - $G93 + 1 ) ) )</f>
        <v>0</v>
      </c>
      <c r="AD93" s="132">
        <f xml:space="preserve"> IF( AD$90 - $G93 &lt; 1, 0, IF( AD$90 &lt; $G93 * 2, INDEX( $K$91:$CO$91, 1, AD$90 - $G93 ), INDEX( $J93:AC93, 1, AD$90 - $G93 + 1 ) ) )</f>
        <v>0</v>
      </c>
      <c r="AE93" s="132">
        <f xml:space="preserve"> IF( AE$90 - $G93 &lt; 1, 0, IF( AE$90 &lt; $G93 * 2, INDEX( $K$91:$CO$91, 1, AE$90 - $G93 ), INDEX( $J93:AD93, 1, AE$90 - $G93 + 1 ) ) )</f>
        <v>0</v>
      </c>
      <c r="AF93" s="132">
        <f xml:space="preserve"> IF( AF$90 - $G93 &lt; 1, 0, IF( AF$90 &lt; $G93 * 2, INDEX( $K$91:$CO$91, 1, AF$90 - $G93 ), INDEX( $J93:AE93, 1, AF$90 - $G93 + 1 ) ) )</f>
        <v>0</v>
      </c>
      <c r="AG93" s="132">
        <f xml:space="preserve"> IF( AG$90 - $G93 &lt; 1, 0, IF( AG$90 &lt; $G93 * 2, INDEX( $K$91:$CO$91, 1, AG$90 - $G93 ), INDEX( $J93:AF93, 1, AG$90 - $G93 + 1 ) ) )</f>
        <v>0</v>
      </c>
      <c r="AH93" s="132">
        <f xml:space="preserve"> IF( AH$90 - $G93 &lt; 1, 0, IF( AH$90 &lt; $G93 * 2, INDEX( $K$91:$CO$91, 1, AH$90 - $G93 ), INDEX( $J93:AG93, 1, AH$90 - $G93 + 1 ) ) )</f>
        <v>0</v>
      </c>
      <c r="AI93" s="132">
        <f xml:space="preserve"> IF( AI$90 - $G93 &lt; 1, 0, IF( AI$90 &lt; $G93 * 2, INDEX( $K$91:$CO$91, 1, AI$90 - $G93 ), INDEX( $J93:AH93, 1, AI$90 - $G93 + 1 ) ) )</f>
        <v>0</v>
      </c>
      <c r="AJ93" s="132">
        <f xml:space="preserve"> IF( AJ$90 - $G93 &lt; 1, 0, IF( AJ$90 &lt; $G93 * 2, INDEX( $K$91:$CO$91, 1, AJ$90 - $G93 ), INDEX( $J93:AI93, 1, AJ$90 - $G93 + 1 ) ) )</f>
        <v>0</v>
      </c>
      <c r="AK93" s="132">
        <f xml:space="preserve"> IF( AK$90 - $G93 &lt; 1, 0, IF( AK$90 &lt; $G93 * 2, INDEX( $K$91:$CO$91, 1, AK$90 - $G93 ), INDEX( $J93:AJ93, 1, AK$90 - $G93 + 1 ) ) )</f>
        <v>0</v>
      </c>
      <c r="AL93" s="132">
        <f xml:space="preserve"> IF( AL$90 - $G93 &lt; 1, 0, IF( AL$90 &lt; $G93 * 2, INDEX( $K$91:$CO$91, 1, AL$90 - $G93 ), INDEX( $J93:AK93, 1, AL$90 - $G93 + 1 ) ) )</f>
        <v>0</v>
      </c>
      <c r="AM93" s="132">
        <f xml:space="preserve"> IF( AM$90 - $G93 &lt; 1, 0, IF( AM$90 &lt; $G93 * 2, INDEX( $K$91:$CO$91, 1, AM$90 - $G93 ), INDEX( $J93:AL93, 1, AM$90 - $G93 + 1 ) ) )</f>
        <v>0</v>
      </c>
      <c r="AN93" s="132">
        <f xml:space="preserve"> IF( AN$90 - $G93 &lt; 1, 0, IF( AN$90 &lt; $G93 * 2, INDEX( $K$91:$CO$91, 1, AN$90 - $G93 ), INDEX( $J93:AM93, 1, AN$90 - $G93 + 1 ) ) )</f>
        <v>0</v>
      </c>
      <c r="AO93" s="132">
        <f xml:space="preserve"> IF( AO$90 - $G93 &lt; 1, 0, IF( AO$90 &lt; $G93 * 2, INDEX( $K$91:$CO$91, 1, AO$90 - $G93 ), INDEX( $J93:AN93, 1, AO$90 - $G93 + 1 ) ) )</f>
        <v>0</v>
      </c>
      <c r="AP93" s="132">
        <f xml:space="preserve"> IF( AP$90 - $G93 &lt; 1, 0, IF( AP$90 &lt; $G93 * 2, INDEX( $K$91:$CO$91, 1, AP$90 - $G93 ), INDEX( $J93:AO93, 1, AP$90 - $G93 + 1 ) ) )</f>
        <v>0</v>
      </c>
      <c r="AQ93" s="132">
        <f xml:space="preserve"> IF( AQ$90 - $G93 &lt; 1, 0, IF( AQ$90 &lt; $G93 * 2, INDEX( $K$91:$CO$91, 1, AQ$90 - $G93 ), INDEX( $J93:AP93, 1, AQ$90 - $G93 + 1 ) ) )</f>
        <v>0</v>
      </c>
      <c r="AR93" s="132">
        <f xml:space="preserve"> IF( AR$90 - $G93 &lt; 1, 0, IF( AR$90 &lt; $G93 * 2, INDEX( $K$91:$CO$91, 1, AR$90 - $G93 ), INDEX( $J93:AQ93, 1, AR$90 - $G93 + 1 ) ) )</f>
        <v>0</v>
      </c>
      <c r="AS93" s="132">
        <f xml:space="preserve"> IF( AS$90 - $G93 &lt; 1, 0, IF( AS$90 &lt; $G93 * 2, INDEX( $K$91:$CO$91, 1, AS$90 - $G93 ), INDEX( $J93:AR93, 1, AS$90 - $G93 + 1 ) ) )</f>
        <v>0</v>
      </c>
      <c r="AT93" s="132">
        <f xml:space="preserve"> IF( AT$90 - $G93 &lt; 1, 0, IF( AT$90 &lt; $G93 * 2, INDEX( $K$91:$CO$91, 1, AT$90 - $G93 ), INDEX( $J93:AS93, 1, AT$90 - $G93 + 1 ) ) )</f>
        <v>0</v>
      </c>
      <c r="AU93" s="132">
        <f xml:space="preserve"> IF( AU$90 - $G93 &lt; 1, 0, IF( AU$90 &lt; $G93 * 2, INDEX( $K$91:$CO$91, 1, AU$90 - $G93 ), INDEX( $J93:AT93, 1, AU$90 - $G93 + 1 ) ) )</f>
        <v>0</v>
      </c>
      <c r="AV93" s="132">
        <f xml:space="preserve"> IF( AV$90 - $G93 &lt; 1, 0, IF( AV$90 &lt; $G93 * 2, INDEX( $K$91:$CO$91, 1, AV$90 - $G93 ), INDEX( $J93:AU93, 1, AV$90 - $G93 + 1 ) ) )</f>
        <v>0</v>
      </c>
      <c r="AW93" s="132">
        <f xml:space="preserve"> IF( AW$90 - $G93 &lt; 1, 0, IF( AW$90 &lt; $G93 * 2, INDEX( $K$91:$CO$91, 1, AW$90 - $G93 ), INDEX( $J93:AV93, 1, AW$90 - $G93 + 1 ) ) )</f>
        <v>0</v>
      </c>
      <c r="AX93" s="132">
        <f xml:space="preserve"> IF( AX$90 - $G93 &lt; 1, 0, IF( AX$90 &lt; $G93 * 2, INDEX( $K$91:$CO$91, 1, AX$90 - $G93 ), INDEX( $J93:AW93, 1, AX$90 - $G93 + 1 ) ) )</f>
        <v>0</v>
      </c>
      <c r="AY93" s="132">
        <f xml:space="preserve"> IF( AY$90 - $G93 &lt; 1, 0, IF( AY$90 &lt; $G93 * 2, INDEX( $K$91:$CO$91, 1, AY$90 - $G93 ), INDEX( $J93:AX93, 1, AY$90 - $G93 + 1 ) ) )</f>
        <v>0</v>
      </c>
      <c r="AZ93" s="132">
        <f xml:space="preserve"> IF( AZ$90 - $G93 &lt; 1, 0, IF( AZ$90 &lt; $G93 * 2, INDEX( $K$91:$CO$91, 1, AZ$90 - $G93 ), INDEX( $J93:AY93, 1, AZ$90 - $G93 + 1 ) ) )</f>
        <v>0</v>
      </c>
      <c r="BA93" s="132">
        <f xml:space="preserve"> IF( BA$90 - $G93 &lt; 1, 0, IF( BA$90 &lt; $G93 * 2, INDEX( $K$91:$CO$91, 1, BA$90 - $G93 ), INDEX( $J93:AZ93, 1, BA$90 - $G93 + 1 ) ) )</f>
        <v>0</v>
      </c>
      <c r="BB93" s="132">
        <f xml:space="preserve"> IF( BB$90 - $G93 &lt; 1, 0, IF( BB$90 &lt; $G93 * 2, INDEX( $K$91:$CO$91, 1, BB$90 - $G93 ), INDEX( $J93:BA93, 1, BB$90 - $G93 + 1 ) ) )</f>
        <v>0</v>
      </c>
      <c r="BC93" s="132">
        <f xml:space="preserve"> IF( BC$90 - $G93 &lt; 1, 0, IF( BC$90 &lt; $G93 * 2, INDEX( $K$91:$CO$91, 1, BC$90 - $G93 ), INDEX( $J93:BB93, 1, BC$90 - $G93 + 1 ) ) )</f>
        <v>0</v>
      </c>
      <c r="BD93" s="132">
        <f xml:space="preserve"> IF( BD$90 - $G93 &lt; 1, 0, IF( BD$90 &lt; $G93 * 2, INDEX( $K$91:$CO$91, 1, BD$90 - $G93 ), INDEX( $J93:BC93, 1, BD$90 - $G93 + 1 ) ) )</f>
        <v>0</v>
      </c>
      <c r="BE93" s="132">
        <f xml:space="preserve"> IF( BE$90 - $G93 &lt; 1, 0, IF( BE$90 &lt; $G93 * 2, INDEX( $K$91:$CO$91, 1, BE$90 - $G93 ), INDEX( $J93:BD93, 1, BE$90 - $G93 + 1 ) ) )</f>
        <v>0</v>
      </c>
      <c r="BF93" s="132">
        <f xml:space="preserve"> IF( BF$90 - $G93 &lt; 1, 0, IF( BF$90 &lt; $G93 * 2, INDEX( $K$91:$CO$91, 1, BF$90 - $G93 ), INDEX( $J93:BE93, 1, BF$90 - $G93 + 1 ) ) )</f>
        <v>0</v>
      </c>
      <c r="BG93" s="132">
        <f xml:space="preserve"> IF( BG$90 - $G93 &lt; 1, 0, IF( BG$90 &lt; $G93 * 2, INDEX( $K$91:$CO$91, 1, BG$90 - $G93 ), INDEX( $J93:BF93, 1, BG$90 - $G93 + 1 ) ) )</f>
        <v>0</v>
      </c>
      <c r="BH93" s="132">
        <f xml:space="preserve"> IF( BH$90 - $G93 &lt; 1, 0, IF( BH$90 &lt; $G93 * 2, INDEX( $K$91:$CO$91, 1, BH$90 - $G93 ), INDEX( $J93:BG93, 1, BH$90 - $G93 + 1 ) ) )</f>
        <v>0</v>
      </c>
      <c r="BI93" s="132">
        <f xml:space="preserve"> IF( BI$90 - $G93 &lt; 1, 0, IF( BI$90 &lt; $G93 * 2, INDEX( $K$91:$CO$91, 1, BI$90 - $G93 ), INDEX( $J93:BH93, 1, BI$90 - $G93 + 1 ) ) )</f>
        <v>0</v>
      </c>
      <c r="BJ93" s="132">
        <f xml:space="preserve"> IF( BJ$90 - $G93 &lt; 1, 0, IF( BJ$90 &lt; $G93 * 2, INDEX( $K$91:$CO$91, 1, BJ$90 - $G93 ), INDEX( $J93:BI93, 1, BJ$90 - $G93 + 1 ) ) )</f>
        <v>0</v>
      </c>
      <c r="BK93" s="132">
        <f xml:space="preserve"> IF( BK$90 - $G93 &lt; 1, 0, IF( BK$90 &lt; $G93 * 2, INDEX( $K$91:$CO$91, 1, BK$90 - $G93 ), INDEX( $J93:BJ93, 1, BK$90 - $G93 + 1 ) ) )</f>
        <v>0</v>
      </c>
      <c r="BL93" s="132">
        <f xml:space="preserve"> IF( BL$90 - $G93 &lt; 1, 0, IF( BL$90 &lt; $G93 * 2, INDEX( $K$91:$CO$91, 1, BL$90 - $G93 ), INDEX( $J93:BK93, 1, BL$90 - $G93 + 1 ) ) )</f>
        <v>0</v>
      </c>
      <c r="BM93" s="132">
        <f xml:space="preserve"> IF( BM$90 - $G93 &lt; 1, 0, IF( BM$90 &lt; $G93 * 2, INDEX( $K$91:$CO$91, 1, BM$90 - $G93 ), INDEX( $J93:BL93, 1, BM$90 - $G93 + 1 ) ) )</f>
        <v>0</v>
      </c>
      <c r="BN93" s="132">
        <f xml:space="preserve"> IF( BN$90 - $G93 &lt; 1, 0, IF( BN$90 &lt; $G93 * 2, INDEX( $K$91:$CO$91, 1, BN$90 - $G93 ), INDEX( $J93:BM93, 1, BN$90 - $G93 + 1 ) ) )</f>
        <v>0</v>
      </c>
      <c r="BO93" s="132">
        <f xml:space="preserve"> IF( BO$90 - $G93 &lt; 1, 0, IF( BO$90 &lt; $G93 * 2, INDEX( $K$91:$CO$91, 1, BO$90 - $G93 ), INDEX( $J93:BN93, 1, BO$90 - $G93 + 1 ) ) )</f>
        <v>0</v>
      </c>
      <c r="BP93" s="132">
        <f xml:space="preserve"> IF( BP$90 - $G93 &lt; 1, 0, IF( BP$90 &lt; $G93 * 2, INDEX( $K$91:$CO$91, 1, BP$90 - $G93 ), INDEX( $J93:BO93, 1, BP$90 - $G93 + 1 ) ) )</f>
        <v>0</v>
      </c>
      <c r="BQ93" s="132">
        <f xml:space="preserve"> IF( BQ$90 - $G93 &lt; 1, 0, IF( BQ$90 &lt; $G93 * 2, INDEX( $K$91:$CO$91, 1, BQ$90 - $G93 ), INDEX( $J93:BP93, 1, BQ$90 - $G93 + 1 ) ) )</f>
        <v>0</v>
      </c>
      <c r="BR93" s="132">
        <f xml:space="preserve"> IF( BR$90 - $G93 &lt; 1, 0, IF( BR$90 &lt; $G93 * 2, INDEX( $K$91:$CO$91, 1, BR$90 - $G93 ), INDEX( $J93:BQ93, 1, BR$90 - $G93 + 1 ) ) )</f>
        <v>0</v>
      </c>
      <c r="BS93" s="132">
        <f xml:space="preserve"> IF( BS$90 - $G93 &lt; 1, 0, IF( BS$90 &lt; $G93 * 2, INDEX( $K$91:$CO$91, 1, BS$90 - $G93 ), INDEX( $J93:BR93, 1, BS$90 - $G93 + 1 ) ) )</f>
        <v>59.835616438356169</v>
      </c>
      <c r="BT93" s="132">
        <f xml:space="preserve"> IF( BT$90 - $G93 &lt; 1, 0, IF( BT$90 &lt; $G93 * 2, INDEX( $K$91:$CO$91, 1, BT$90 - $G93 ), INDEX( $J93:BS93, 1, BT$90 - $G93 + 1 ) ) )</f>
        <v>20.164383561643838</v>
      </c>
      <c r="BU93" s="132">
        <f xml:space="preserve"> IF( BU$90 - $G93 &lt; 1, 0, IF( BU$90 &lt; $G93 * 2, INDEX( $K$91:$CO$91, 1, BU$90 - $G93 ), INDEX( $J93:BT93, 1, BU$90 - $G93 + 1 ) ) )</f>
        <v>0</v>
      </c>
      <c r="BV93" s="132">
        <f xml:space="preserve"> IF( BV$90 - $G93 &lt; 1, 0, IF( BV$90 &lt; $G93 * 2, INDEX( $K$91:$CO$91, 1, BV$90 - $G93 ), INDEX( $J93:BU93, 1, BV$90 - $G93 + 1 ) ) )</f>
        <v>0</v>
      </c>
      <c r="BW93" s="132">
        <f xml:space="preserve"> IF( BW$90 - $G93 &lt; 1, 0, IF( BW$90 &lt; $G93 * 2, INDEX( $K$91:$CO$91, 1, BW$90 - $G93 ), INDEX( $J93:BV93, 1, BW$90 - $G93 + 1 ) ) )</f>
        <v>0</v>
      </c>
      <c r="BX93" s="132">
        <f xml:space="preserve"> IF( BX$90 - $G93 &lt; 1, 0, IF( BX$90 &lt; $G93 * 2, INDEX( $K$91:$CO$91, 1, BX$90 - $G93 ), INDEX( $J93:BW93, 1, BX$90 - $G93 + 1 ) ) )</f>
        <v>0</v>
      </c>
      <c r="BY93" s="132">
        <f xml:space="preserve"> IF( BY$90 - $G93 &lt; 1, 0, IF( BY$90 &lt; $G93 * 2, INDEX( $K$91:$CO$91, 1, BY$90 - $G93 ), INDEX( $J93:BX93, 1, BY$90 - $G93 + 1 ) ) )</f>
        <v>0</v>
      </c>
      <c r="BZ93" s="132">
        <f xml:space="preserve"> IF( BZ$90 - $G93 &lt; 1, 0, IF( BZ$90 &lt; $G93 * 2, INDEX( $K$91:$CO$91, 1, BZ$90 - $G93 ), INDEX( $J93:BY93, 1, BZ$90 - $G93 + 1 ) ) )</f>
        <v>0</v>
      </c>
      <c r="CA93" s="132">
        <f xml:space="preserve"> IF( CA$90 - $G93 &lt; 1, 0, IF( CA$90 &lt; $G93 * 2, INDEX( $K$91:$CO$91, 1, CA$90 - $G93 ), INDEX( $J93:BZ93, 1, CA$90 - $G93 + 1 ) ) )</f>
        <v>0</v>
      </c>
      <c r="CB93" s="132">
        <f xml:space="preserve"> IF( CB$90 - $G93 &lt; 1, 0, IF( CB$90 &lt; $G93 * 2, INDEX( $K$91:$CO$91, 1, CB$90 - $G93 ), INDEX( $J93:CA93, 1, CB$90 - $G93 + 1 ) ) )</f>
        <v>0</v>
      </c>
      <c r="CC93" s="132">
        <f xml:space="preserve"> IF( CC$90 - $G93 &lt; 1, 0, IF( CC$90 &lt; $G93 * 2, INDEX( $K$91:$CO$91, 1, CC$90 - $G93 ), INDEX( $J93:CB93, 1, CC$90 - $G93 + 1 ) ) )</f>
        <v>0</v>
      </c>
      <c r="CD93" s="132">
        <f xml:space="preserve"> IF( CD$90 - $G93 &lt; 1, 0, IF( CD$90 &lt; $G93 * 2, INDEX( $K$91:$CO$91, 1, CD$90 - $G93 ), INDEX( $J93:CC93, 1, CD$90 - $G93 + 1 ) ) )</f>
        <v>0</v>
      </c>
      <c r="CE93" s="132">
        <f xml:space="preserve"> IF( CE$90 - $G93 &lt; 1, 0, IF( CE$90 &lt; $G93 * 2, INDEX( $K$91:$CO$91, 1, CE$90 - $G93 ), INDEX( $J93:CD93, 1, CE$90 - $G93 + 1 ) ) )</f>
        <v>0</v>
      </c>
      <c r="CF93" s="132">
        <f xml:space="preserve"> IF( CF$90 - $G93 &lt; 1, 0, IF( CF$90 &lt; $G93 * 2, INDEX( $K$91:$CO$91, 1, CF$90 - $G93 ), INDEX( $J93:CE93, 1, CF$90 - $G93 + 1 ) ) )</f>
        <v>0</v>
      </c>
      <c r="CG93" s="132">
        <f xml:space="preserve"> IF( CG$90 - $G93 &lt; 1, 0, IF( CG$90 &lt; $G93 * 2, INDEX( $K$91:$CO$91, 1, CG$90 - $G93 ), INDEX( $J93:CF93, 1, CG$90 - $G93 + 1 ) ) )</f>
        <v>0</v>
      </c>
      <c r="CH93" s="132">
        <f xml:space="preserve"> IF( CH$90 - $G93 &lt; 1, 0, IF( CH$90 &lt; $G93 * 2, INDEX( $K$91:$CO$91, 1, CH$90 - $G93 ), INDEX( $J93:CG93, 1, CH$90 - $G93 + 1 ) ) )</f>
        <v>0</v>
      </c>
      <c r="CI93" s="132">
        <f xml:space="preserve"> IF( CI$90 - $G93 &lt; 1, 0, IF( CI$90 &lt; $G93 * 2, INDEX( $K$91:$CO$91, 1, CI$90 - $G93 ), INDEX( $J93:CH93, 1, CI$90 - $G93 + 1 ) ) )</f>
        <v>0</v>
      </c>
      <c r="CJ93" s="132">
        <f xml:space="preserve"> IF( CJ$90 - $G93 &lt; 1, 0, IF( CJ$90 &lt; $G93 * 2, INDEX( $K$91:$CO$91, 1, CJ$90 - $G93 ), INDEX( $J93:CI93, 1, CJ$90 - $G93 + 1 ) ) )</f>
        <v>0</v>
      </c>
      <c r="CK93" s="132">
        <f xml:space="preserve"> IF( CK$90 - $G93 &lt; 1, 0, IF( CK$90 &lt; $G93 * 2, INDEX( $K$91:$CO$91, 1, CK$90 - $G93 ), INDEX( $J93:CJ93, 1, CK$90 - $G93 + 1 ) ) )</f>
        <v>0</v>
      </c>
      <c r="CL93" s="132">
        <f xml:space="preserve"> IF( CL$90 - $G93 &lt; 1, 0, IF( CL$90 &lt; $G93 * 2, INDEX( $K$91:$CO$91, 1, CL$90 - $G93 ), INDEX( $J93:CK93, 1, CL$90 - $G93 + 1 ) ) )</f>
        <v>0</v>
      </c>
      <c r="CM93" s="132">
        <f xml:space="preserve"> IF( CM$90 - $G93 &lt; 1, 0, IF( CM$90 &lt; $G93 * 2, INDEX( $K$91:$CO$91, 1, CM$90 - $G93 ), INDEX( $J93:CL93, 1, CM$90 - $G93 + 1 ) ) )</f>
        <v>0</v>
      </c>
      <c r="CN93" s="132">
        <f xml:space="preserve"> IF( CN$90 - $G93 &lt; 1, 0, IF( CN$90 &lt; $G93 * 2, INDEX( $K$91:$CO$91, 1, CN$90 - $G93 ), INDEX( $J93:CM93, 1, CN$90 - $G93 + 1 ) ) )</f>
        <v>0</v>
      </c>
      <c r="CO93" s="132">
        <f xml:space="preserve"> IF( CO$90 - $G93 &lt; 1, 0, IF( CO$90 &lt; $G93 * 2, INDEX( $K$91:$CO$91, 1, CO$90 - $G93 ), INDEX( $J93:CN93, 1, CO$90 - $G93 + 1 ) ) )</f>
        <v>0</v>
      </c>
    </row>
    <row r="94" spans="1:93" outlineLevel="1" x14ac:dyDescent="0.2">
      <c r="I94" s="217"/>
    </row>
    <row r="95" spans="1:93" outlineLevel="1" x14ac:dyDescent="0.2">
      <c r="E95" t="s">
        <v>163</v>
      </c>
      <c r="H95" s="247" t="s">
        <v>8</v>
      </c>
      <c r="I95" s="220">
        <f xml:space="preserve"> SUM( K95:CO95 )</f>
        <v>60408.091904193512</v>
      </c>
      <c r="K95" s="55">
        <f xml:space="preserve"> K85 * K92</f>
        <v>0</v>
      </c>
      <c r="L95" s="55">
        <f t="shared" ref="L95:BW95" si="57" xml:space="preserve"> L85 * L92</f>
        <v>0</v>
      </c>
      <c r="M95" s="55">
        <f t="shared" si="57"/>
        <v>0</v>
      </c>
      <c r="N95" s="55">
        <f t="shared" si="57"/>
        <v>0</v>
      </c>
      <c r="O95" s="55">
        <f t="shared" si="57"/>
        <v>0</v>
      </c>
      <c r="P95" s="55">
        <f t="shared" si="57"/>
        <v>0</v>
      </c>
      <c r="Q95" s="55">
        <f t="shared" si="57"/>
        <v>0</v>
      </c>
      <c r="R95" s="55">
        <f t="shared" si="57"/>
        <v>0</v>
      </c>
      <c r="S95" s="55">
        <f t="shared" si="57"/>
        <v>0</v>
      </c>
      <c r="T95" s="55">
        <f t="shared" si="57"/>
        <v>0</v>
      </c>
      <c r="U95" s="55">
        <f t="shared" si="57"/>
        <v>0</v>
      </c>
      <c r="V95" s="55">
        <f t="shared" si="57"/>
        <v>0</v>
      </c>
      <c r="W95" s="55">
        <f t="shared" si="57"/>
        <v>0</v>
      </c>
      <c r="X95" s="55">
        <f t="shared" si="57"/>
        <v>0</v>
      </c>
      <c r="Y95" s="55">
        <f t="shared" si="57"/>
        <v>0</v>
      </c>
      <c r="Z95" s="55">
        <f t="shared" si="57"/>
        <v>4731.9181429561913</v>
      </c>
      <c r="AA95" s="55">
        <f t="shared" si="57"/>
        <v>1624.9002413296982</v>
      </c>
      <c r="AB95" s="55">
        <f t="shared" si="57"/>
        <v>0</v>
      </c>
      <c r="AC95" s="55">
        <f t="shared" si="57"/>
        <v>0</v>
      </c>
      <c r="AD95" s="55">
        <f t="shared" si="57"/>
        <v>0</v>
      </c>
      <c r="AE95" s="55">
        <f t="shared" si="57"/>
        <v>0</v>
      </c>
      <c r="AF95" s="55">
        <f t="shared" si="57"/>
        <v>0</v>
      </c>
      <c r="AG95" s="55">
        <f t="shared" si="57"/>
        <v>0</v>
      </c>
      <c r="AH95" s="55">
        <f t="shared" si="57"/>
        <v>0</v>
      </c>
      <c r="AI95" s="55">
        <f t="shared" si="57"/>
        <v>0</v>
      </c>
      <c r="AJ95" s="55">
        <f t="shared" si="57"/>
        <v>0</v>
      </c>
      <c r="AK95" s="55">
        <f t="shared" si="57"/>
        <v>0</v>
      </c>
      <c r="AL95" s="55">
        <f t="shared" si="57"/>
        <v>0</v>
      </c>
      <c r="AM95" s="55">
        <f t="shared" si="57"/>
        <v>0</v>
      </c>
      <c r="AN95" s="55">
        <f t="shared" si="57"/>
        <v>0</v>
      </c>
      <c r="AO95" s="55">
        <f t="shared" si="57"/>
        <v>6273.3817813193746</v>
      </c>
      <c r="AP95" s="55">
        <f t="shared" si="57"/>
        <v>2154.2256781413548</v>
      </c>
      <c r="AQ95" s="55">
        <f t="shared" si="57"/>
        <v>0</v>
      </c>
      <c r="AR95" s="55">
        <f t="shared" si="57"/>
        <v>0</v>
      </c>
      <c r="AS95" s="55">
        <f t="shared" si="57"/>
        <v>0</v>
      </c>
      <c r="AT95" s="55">
        <f t="shared" si="57"/>
        <v>0</v>
      </c>
      <c r="AU95" s="55">
        <f t="shared" si="57"/>
        <v>0</v>
      </c>
      <c r="AV95" s="55">
        <f t="shared" si="57"/>
        <v>0</v>
      </c>
      <c r="AW95" s="55">
        <f t="shared" si="57"/>
        <v>0</v>
      </c>
      <c r="AX95" s="55">
        <f t="shared" si="57"/>
        <v>0</v>
      </c>
      <c r="AY95" s="55">
        <f t="shared" si="57"/>
        <v>0</v>
      </c>
      <c r="AZ95" s="55">
        <f t="shared" si="57"/>
        <v>0</v>
      </c>
      <c r="BA95" s="55">
        <f t="shared" si="57"/>
        <v>0</v>
      </c>
      <c r="BB95" s="55">
        <f t="shared" si="57"/>
        <v>0</v>
      </c>
      <c r="BC95" s="55">
        <f t="shared" si="57"/>
        <v>0</v>
      </c>
      <c r="BD95" s="55">
        <f t="shared" si="57"/>
        <v>8316.9906547882983</v>
      </c>
      <c r="BE95" s="55">
        <f t="shared" si="57"/>
        <v>2855.9834962951227</v>
      </c>
      <c r="BF95" s="55">
        <f t="shared" si="57"/>
        <v>0</v>
      </c>
      <c r="BG95" s="55">
        <f t="shared" si="57"/>
        <v>0</v>
      </c>
      <c r="BH95" s="55">
        <f t="shared" si="57"/>
        <v>0</v>
      </c>
      <c r="BI95" s="55">
        <f t="shared" si="57"/>
        <v>0</v>
      </c>
      <c r="BJ95" s="55">
        <f t="shared" si="57"/>
        <v>0</v>
      </c>
      <c r="BK95" s="55">
        <f t="shared" si="57"/>
        <v>0</v>
      </c>
      <c r="BL95" s="55">
        <f t="shared" si="57"/>
        <v>0</v>
      </c>
      <c r="BM95" s="55">
        <f t="shared" si="57"/>
        <v>0</v>
      </c>
      <c r="BN95" s="55">
        <f t="shared" si="57"/>
        <v>0</v>
      </c>
      <c r="BO95" s="55">
        <f t="shared" si="57"/>
        <v>0</v>
      </c>
      <c r="BP95" s="55">
        <f t="shared" si="57"/>
        <v>0</v>
      </c>
      <c r="BQ95" s="55">
        <f t="shared" si="57"/>
        <v>0</v>
      </c>
      <c r="BR95" s="55">
        <f t="shared" si="57"/>
        <v>0</v>
      </c>
      <c r="BS95" s="55">
        <f t="shared" si="57"/>
        <v>11026.322956752689</v>
      </c>
      <c r="BT95" s="55">
        <f t="shared" si="57"/>
        <v>3786.3450491164817</v>
      </c>
      <c r="BU95" s="55">
        <f t="shared" si="57"/>
        <v>0</v>
      </c>
      <c r="BV95" s="55">
        <f t="shared" si="57"/>
        <v>0</v>
      </c>
      <c r="BW95" s="55">
        <f t="shared" si="57"/>
        <v>0</v>
      </c>
      <c r="BX95" s="55">
        <f t="shared" ref="BX95:CO95" si="58" xml:space="preserve"> BX85 * BX92</f>
        <v>0</v>
      </c>
      <c r="BY95" s="55">
        <f t="shared" si="58"/>
        <v>0</v>
      </c>
      <c r="BZ95" s="55">
        <f t="shared" si="58"/>
        <v>0</v>
      </c>
      <c r="CA95" s="55">
        <f t="shared" si="58"/>
        <v>0</v>
      </c>
      <c r="CB95" s="55">
        <f t="shared" si="58"/>
        <v>0</v>
      </c>
      <c r="CC95" s="55">
        <f t="shared" si="58"/>
        <v>0</v>
      </c>
      <c r="CD95" s="55">
        <f t="shared" si="58"/>
        <v>0</v>
      </c>
      <c r="CE95" s="55">
        <f t="shared" si="58"/>
        <v>0</v>
      </c>
      <c r="CF95" s="55">
        <f t="shared" si="58"/>
        <v>0</v>
      </c>
      <c r="CG95" s="55">
        <f t="shared" si="58"/>
        <v>0</v>
      </c>
      <c r="CH95" s="55">
        <f t="shared" si="58"/>
        <v>14618.243904917079</v>
      </c>
      <c r="CI95" s="55">
        <f t="shared" si="58"/>
        <v>5019.779998577219</v>
      </c>
      <c r="CJ95" s="55">
        <f t="shared" si="58"/>
        <v>0</v>
      </c>
      <c r="CK95" s="55">
        <f t="shared" si="58"/>
        <v>0</v>
      </c>
      <c r="CL95" s="55">
        <f t="shared" si="58"/>
        <v>0</v>
      </c>
      <c r="CM95" s="55">
        <f t="shared" si="58"/>
        <v>0</v>
      </c>
      <c r="CN95" s="55">
        <f t="shared" si="58"/>
        <v>0</v>
      </c>
      <c r="CO95" s="55">
        <f t="shared" si="58"/>
        <v>0</v>
      </c>
    </row>
    <row r="96" spans="1:93" outlineLevel="1" x14ac:dyDescent="0.2">
      <c r="E96" t="s">
        <v>164</v>
      </c>
      <c r="H96" s="247" t="s">
        <v>8</v>
      </c>
      <c r="I96" s="220">
        <f xml:space="preserve"> SUM( K96:CO96 )</f>
        <v>12429.605569723839</v>
      </c>
      <c r="K96" s="55">
        <f xml:space="preserve"> K87 * K93</f>
        <v>0</v>
      </c>
      <c r="L96" s="55">
        <f t="shared" ref="L96:BW96" si="59" xml:space="preserve"> L87 * L93</f>
        <v>0</v>
      </c>
      <c r="M96" s="55">
        <f t="shared" si="59"/>
        <v>0</v>
      </c>
      <c r="N96" s="55">
        <f t="shared" si="59"/>
        <v>0</v>
      </c>
      <c r="O96" s="55">
        <f t="shared" si="59"/>
        <v>0</v>
      </c>
      <c r="P96" s="55">
        <f t="shared" si="59"/>
        <v>0</v>
      </c>
      <c r="Q96" s="55">
        <f t="shared" si="59"/>
        <v>0</v>
      </c>
      <c r="R96" s="55">
        <f t="shared" si="59"/>
        <v>0</v>
      </c>
      <c r="S96" s="55">
        <f t="shared" si="59"/>
        <v>0</v>
      </c>
      <c r="T96" s="55">
        <f t="shared" si="59"/>
        <v>0</v>
      </c>
      <c r="U96" s="55">
        <f t="shared" si="59"/>
        <v>0</v>
      </c>
      <c r="V96" s="55">
        <f t="shared" si="59"/>
        <v>0</v>
      </c>
      <c r="W96" s="55">
        <f t="shared" si="59"/>
        <v>0</v>
      </c>
      <c r="X96" s="55">
        <f t="shared" si="59"/>
        <v>0</v>
      </c>
      <c r="Y96" s="55">
        <f t="shared" si="59"/>
        <v>0</v>
      </c>
      <c r="Z96" s="55">
        <f t="shared" si="59"/>
        <v>0</v>
      </c>
      <c r="AA96" s="55">
        <f t="shared" si="59"/>
        <v>0</v>
      </c>
      <c r="AB96" s="55">
        <f t="shared" si="59"/>
        <v>0</v>
      </c>
      <c r="AC96" s="55">
        <f t="shared" si="59"/>
        <v>0</v>
      </c>
      <c r="AD96" s="55">
        <f t="shared" si="59"/>
        <v>0</v>
      </c>
      <c r="AE96" s="55">
        <f t="shared" si="59"/>
        <v>0</v>
      </c>
      <c r="AF96" s="55">
        <f t="shared" si="59"/>
        <v>0</v>
      </c>
      <c r="AG96" s="55">
        <f t="shared" si="59"/>
        <v>0</v>
      </c>
      <c r="AH96" s="55">
        <f t="shared" si="59"/>
        <v>0</v>
      </c>
      <c r="AI96" s="55">
        <f t="shared" si="59"/>
        <v>0</v>
      </c>
      <c r="AJ96" s="55">
        <f t="shared" si="59"/>
        <v>0</v>
      </c>
      <c r="AK96" s="55">
        <f t="shared" si="59"/>
        <v>0</v>
      </c>
      <c r="AL96" s="55">
        <f t="shared" si="59"/>
        <v>0</v>
      </c>
      <c r="AM96" s="55">
        <f t="shared" si="59"/>
        <v>0</v>
      </c>
      <c r="AN96" s="55">
        <f t="shared" si="59"/>
        <v>0</v>
      </c>
      <c r="AO96" s="55">
        <f t="shared" si="59"/>
        <v>0</v>
      </c>
      <c r="AP96" s="55">
        <f t="shared" si="59"/>
        <v>0</v>
      </c>
      <c r="AQ96" s="55">
        <f t="shared" si="59"/>
        <v>0</v>
      </c>
      <c r="AR96" s="55">
        <f t="shared" si="59"/>
        <v>0</v>
      </c>
      <c r="AS96" s="55">
        <f t="shared" si="59"/>
        <v>0</v>
      </c>
      <c r="AT96" s="55">
        <f t="shared" si="59"/>
        <v>0</v>
      </c>
      <c r="AU96" s="55">
        <f t="shared" si="59"/>
        <v>0</v>
      </c>
      <c r="AV96" s="55">
        <f t="shared" si="59"/>
        <v>0</v>
      </c>
      <c r="AW96" s="55">
        <f t="shared" si="59"/>
        <v>0</v>
      </c>
      <c r="AX96" s="55">
        <f t="shared" si="59"/>
        <v>0</v>
      </c>
      <c r="AY96" s="55">
        <f t="shared" si="59"/>
        <v>0</v>
      </c>
      <c r="AZ96" s="55">
        <f t="shared" si="59"/>
        <v>0</v>
      </c>
      <c r="BA96" s="55">
        <f t="shared" si="59"/>
        <v>0</v>
      </c>
      <c r="BB96" s="55">
        <f t="shared" si="59"/>
        <v>0</v>
      </c>
      <c r="BC96" s="55">
        <f t="shared" si="59"/>
        <v>0</v>
      </c>
      <c r="BD96" s="55">
        <f t="shared" si="59"/>
        <v>0</v>
      </c>
      <c r="BE96" s="55">
        <f t="shared" si="59"/>
        <v>0</v>
      </c>
      <c r="BF96" s="55">
        <f t="shared" si="59"/>
        <v>0</v>
      </c>
      <c r="BG96" s="55">
        <f t="shared" si="59"/>
        <v>0</v>
      </c>
      <c r="BH96" s="55">
        <f t="shared" si="59"/>
        <v>0</v>
      </c>
      <c r="BI96" s="55">
        <f t="shared" si="59"/>
        <v>0</v>
      </c>
      <c r="BJ96" s="55">
        <f t="shared" si="59"/>
        <v>0</v>
      </c>
      <c r="BK96" s="55">
        <f t="shared" si="59"/>
        <v>0</v>
      </c>
      <c r="BL96" s="55">
        <f t="shared" si="59"/>
        <v>0</v>
      </c>
      <c r="BM96" s="55">
        <f t="shared" si="59"/>
        <v>0</v>
      </c>
      <c r="BN96" s="55">
        <f t="shared" si="59"/>
        <v>0</v>
      </c>
      <c r="BO96" s="55">
        <f t="shared" si="59"/>
        <v>0</v>
      </c>
      <c r="BP96" s="55">
        <f t="shared" si="59"/>
        <v>0</v>
      </c>
      <c r="BQ96" s="55">
        <f t="shared" si="59"/>
        <v>0</v>
      </c>
      <c r="BR96" s="55">
        <f t="shared" si="59"/>
        <v>0</v>
      </c>
      <c r="BS96" s="55">
        <f t="shared" si="59"/>
        <v>9252.4078162369588</v>
      </c>
      <c r="BT96" s="55">
        <f t="shared" si="59"/>
        <v>3177.1977534868797</v>
      </c>
      <c r="BU96" s="55">
        <f t="shared" si="59"/>
        <v>0</v>
      </c>
      <c r="BV96" s="55">
        <f t="shared" si="59"/>
        <v>0</v>
      </c>
      <c r="BW96" s="55">
        <f t="shared" si="59"/>
        <v>0</v>
      </c>
      <c r="BX96" s="55">
        <f t="shared" ref="BX96:CO96" si="60" xml:space="preserve"> BX87 * BX93</f>
        <v>0</v>
      </c>
      <c r="BY96" s="55">
        <f t="shared" si="60"/>
        <v>0</v>
      </c>
      <c r="BZ96" s="55">
        <f t="shared" si="60"/>
        <v>0</v>
      </c>
      <c r="CA96" s="55">
        <f t="shared" si="60"/>
        <v>0</v>
      </c>
      <c r="CB96" s="55">
        <f t="shared" si="60"/>
        <v>0</v>
      </c>
      <c r="CC96" s="55">
        <f t="shared" si="60"/>
        <v>0</v>
      </c>
      <c r="CD96" s="55">
        <f t="shared" si="60"/>
        <v>0</v>
      </c>
      <c r="CE96" s="55">
        <f t="shared" si="60"/>
        <v>0</v>
      </c>
      <c r="CF96" s="55">
        <f t="shared" si="60"/>
        <v>0</v>
      </c>
      <c r="CG96" s="55">
        <f t="shared" si="60"/>
        <v>0</v>
      </c>
      <c r="CH96" s="55">
        <f t="shared" si="60"/>
        <v>0</v>
      </c>
      <c r="CI96" s="55">
        <f t="shared" si="60"/>
        <v>0</v>
      </c>
      <c r="CJ96" s="55">
        <f t="shared" si="60"/>
        <v>0</v>
      </c>
      <c r="CK96" s="55">
        <f t="shared" si="60"/>
        <v>0</v>
      </c>
      <c r="CL96" s="55">
        <f t="shared" si="60"/>
        <v>0</v>
      </c>
      <c r="CM96" s="55">
        <f t="shared" si="60"/>
        <v>0</v>
      </c>
      <c r="CN96" s="55">
        <f t="shared" si="60"/>
        <v>0</v>
      </c>
      <c r="CO96" s="55">
        <f t="shared" si="60"/>
        <v>0</v>
      </c>
    </row>
    <row r="97" spans="1:93" outlineLevel="1" x14ac:dyDescent="0.2">
      <c r="I97" s="217"/>
    </row>
    <row r="98" spans="1:93" s="189" customFormat="1" outlineLevel="1" x14ac:dyDescent="0.2">
      <c r="A98" s="187"/>
      <c r="B98" s="188"/>
      <c r="D98" s="190"/>
      <c r="E98" s="189" t="s">
        <v>252</v>
      </c>
      <c r="H98" s="185" t="s">
        <v>8</v>
      </c>
      <c r="I98" s="237">
        <f xml:space="preserve"> SUM( K98:CO98 )</f>
        <v>86759.903961091171</v>
      </c>
      <c r="K98" s="212">
        <f xml:space="preserve">  K82 + K95 + K96</f>
        <v>10396.608408986303</v>
      </c>
      <c r="L98" s="212">
        <f t="shared" ref="L98:BW98" si="61" xml:space="preserve">  L82 + L95 + L96</f>
        <v>3525.5980781875323</v>
      </c>
      <c r="M98" s="212">
        <f t="shared" si="61"/>
        <v>0</v>
      </c>
      <c r="N98" s="212">
        <f t="shared" si="61"/>
        <v>0</v>
      </c>
      <c r="O98" s="212">
        <f t="shared" si="61"/>
        <v>0</v>
      </c>
      <c r="P98" s="212">
        <f t="shared" si="61"/>
        <v>0</v>
      </c>
      <c r="Q98" s="212">
        <f t="shared" si="61"/>
        <v>0</v>
      </c>
      <c r="R98" s="212">
        <f t="shared" si="61"/>
        <v>0</v>
      </c>
      <c r="S98" s="212">
        <f t="shared" si="61"/>
        <v>0</v>
      </c>
      <c r="T98" s="212">
        <f t="shared" si="61"/>
        <v>0</v>
      </c>
      <c r="U98" s="212">
        <f t="shared" si="61"/>
        <v>0</v>
      </c>
      <c r="V98" s="212">
        <f t="shared" si="61"/>
        <v>0</v>
      </c>
      <c r="W98" s="212">
        <f t="shared" si="61"/>
        <v>0</v>
      </c>
      <c r="X98" s="212">
        <f t="shared" si="61"/>
        <v>0</v>
      </c>
      <c r="Y98" s="212">
        <f t="shared" si="61"/>
        <v>0</v>
      </c>
      <c r="Z98" s="212">
        <f t="shared" si="61"/>
        <v>4731.9181429561913</v>
      </c>
      <c r="AA98" s="212">
        <f t="shared" si="61"/>
        <v>1624.9002413296982</v>
      </c>
      <c r="AB98" s="212">
        <f t="shared" si="61"/>
        <v>0</v>
      </c>
      <c r="AC98" s="212">
        <f t="shared" si="61"/>
        <v>0</v>
      </c>
      <c r="AD98" s="212">
        <f t="shared" si="61"/>
        <v>0</v>
      </c>
      <c r="AE98" s="212">
        <f t="shared" si="61"/>
        <v>0</v>
      </c>
      <c r="AF98" s="212">
        <f t="shared" si="61"/>
        <v>0</v>
      </c>
      <c r="AG98" s="212">
        <f t="shared" si="61"/>
        <v>0</v>
      </c>
      <c r="AH98" s="212">
        <f t="shared" si="61"/>
        <v>0</v>
      </c>
      <c r="AI98" s="212">
        <f t="shared" si="61"/>
        <v>0</v>
      </c>
      <c r="AJ98" s="212">
        <f t="shared" si="61"/>
        <v>0</v>
      </c>
      <c r="AK98" s="212">
        <f t="shared" si="61"/>
        <v>0</v>
      </c>
      <c r="AL98" s="212">
        <f t="shared" si="61"/>
        <v>0</v>
      </c>
      <c r="AM98" s="212">
        <f t="shared" si="61"/>
        <v>0</v>
      </c>
      <c r="AN98" s="212">
        <f t="shared" si="61"/>
        <v>0</v>
      </c>
      <c r="AO98" s="212">
        <f t="shared" si="61"/>
        <v>6273.3817813193746</v>
      </c>
      <c r="AP98" s="212">
        <f t="shared" si="61"/>
        <v>2154.2256781413548</v>
      </c>
      <c r="AQ98" s="212">
        <f t="shared" si="61"/>
        <v>0</v>
      </c>
      <c r="AR98" s="212">
        <f t="shared" si="61"/>
        <v>0</v>
      </c>
      <c r="AS98" s="212">
        <f t="shared" si="61"/>
        <v>0</v>
      </c>
      <c r="AT98" s="212">
        <f t="shared" si="61"/>
        <v>0</v>
      </c>
      <c r="AU98" s="212">
        <f t="shared" si="61"/>
        <v>0</v>
      </c>
      <c r="AV98" s="212">
        <f t="shared" si="61"/>
        <v>0</v>
      </c>
      <c r="AW98" s="212">
        <f t="shared" si="61"/>
        <v>0</v>
      </c>
      <c r="AX98" s="212">
        <f t="shared" si="61"/>
        <v>0</v>
      </c>
      <c r="AY98" s="212">
        <f t="shared" si="61"/>
        <v>0</v>
      </c>
      <c r="AZ98" s="212">
        <f t="shared" si="61"/>
        <v>0</v>
      </c>
      <c r="BA98" s="212">
        <f t="shared" si="61"/>
        <v>0</v>
      </c>
      <c r="BB98" s="212">
        <f t="shared" si="61"/>
        <v>0</v>
      </c>
      <c r="BC98" s="212">
        <f t="shared" si="61"/>
        <v>0</v>
      </c>
      <c r="BD98" s="212">
        <f t="shared" si="61"/>
        <v>8316.9906547882983</v>
      </c>
      <c r="BE98" s="212">
        <f t="shared" si="61"/>
        <v>2855.9834962951227</v>
      </c>
      <c r="BF98" s="212">
        <f t="shared" si="61"/>
        <v>0</v>
      </c>
      <c r="BG98" s="212">
        <f t="shared" si="61"/>
        <v>0</v>
      </c>
      <c r="BH98" s="212">
        <f t="shared" si="61"/>
        <v>0</v>
      </c>
      <c r="BI98" s="212">
        <f t="shared" si="61"/>
        <v>0</v>
      </c>
      <c r="BJ98" s="212">
        <f t="shared" si="61"/>
        <v>0</v>
      </c>
      <c r="BK98" s="212">
        <f t="shared" si="61"/>
        <v>0</v>
      </c>
      <c r="BL98" s="212">
        <f t="shared" si="61"/>
        <v>0</v>
      </c>
      <c r="BM98" s="212">
        <f t="shared" si="61"/>
        <v>0</v>
      </c>
      <c r="BN98" s="212">
        <f t="shared" si="61"/>
        <v>0</v>
      </c>
      <c r="BO98" s="212">
        <f t="shared" si="61"/>
        <v>0</v>
      </c>
      <c r="BP98" s="212">
        <f t="shared" si="61"/>
        <v>0</v>
      </c>
      <c r="BQ98" s="212">
        <f t="shared" si="61"/>
        <v>0</v>
      </c>
      <c r="BR98" s="212">
        <f t="shared" si="61"/>
        <v>0</v>
      </c>
      <c r="BS98" s="212">
        <f t="shared" si="61"/>
        <v>20278.730772989649</v>
      </c>
      <c r="BT98" s="212">
        <f t="shared" si="61"/>
        <v>6963.5428026033615</v>
      </c>
      <c r="BU98" s="212">
        <f t="shared" si="61"/>
        <v>0</v>
      </c>
      <c r="BV98" s="212">
        <f t="shared" si="61"/>
        <v>0</v>
      </c>
      <c r="BW98" s="212">
        <f t="shared" si="61"/>
        <v>0</v>
      </c>
      <c r="BX98" s="212">
        <f t="shared" ref="BX98:CO98" si="62" xml:space="preserve">  BX82 + BX95 + BX96</f>
        <v>0</v>
      </c>
      <c r="BY98" s="212">
        <f t="shared" si="62"/>
        <v>0</v>
      </c>
      <c r="BZ98" s="212">
        <f t="shared" si="62"/>
        <v>0</v>
      </c>
      <c r="CA98" s="212">
        <f t="shared" si="62"/>
        <v>0</v>
      </c>
      <c r="CB98" s="212">
        <f t="shared" si="62"/>
        <v>0</v>
      </c>
      <c r="CC98" s="212">
        <f t="shared" si="62"/>
        <v>0</v>
      </c>
      <c r="CD98" s="212">
        <f t="shared" si="62"/>
        <v>0</v>
      </c>
      <c r="CE98" s="212">
        <f t="shared" si="62"/>
        <v>0</v>
      </c>
      <c r="CF98" s="212">
        <f t="shared" si="62"/>
        <v>0</v>
      </c>
      <c r="CG98" s="212">
        <f t="shared" si="62"/>
        <v>0</v>
      </c>
      <c r="CH98" s="212">
        <f t="shared" si="62"/>
        <v>14618.243904917079</v>
      </c>
      <c r="CI98" s="212">
        <f t="shared" si="62"/>
        <v>5019.779998577219</v>
      </c>
      <c r="CJ98" s="212">
        <f t="shared" si="62"/>
        <v>0</v>
      </c>
      <c r="CK98" s="212">
        <f t="shared" si="62"/>
        <v>0</v>
      </c>
      <c r="CL98" s="212">
        <f t="shared" si="62"/>
        <v>0</v>
      </c>
      <c r="CM98" s="212">
        <f t="shared" si="62"/>
        <v>0</v>
      </c>
      <c r="CN98" s="212">
        <f t="shared" si="62"/>
        <v>0</v>
      </c>
      <c r="CO98" s="212">
        <f t="shared" si="62"/>
        <v>0</v>
      </c>
    </row>
    <row r="99" spans="1:93" ht="6.75" customHeight="1" outlineLevel="1" x14ac:dyDescent="0.2">
      <c r="I99" s="217"/>
    </row>
    <row r="100" spans="1:93" outlineLevel="1" x14ac:dyDescent="0.2">
      <c r="E100" t="s">
        <v>272</v>
      </c>
      <c r="H100" s="78" t="s">
        <v>8</v>
      </c>
      <c r="K100" s="55">
        <f t="shared" ref="K100:AP100" si="63" xml:space="preserve"> K98 / $G$40</f>
        <v>146.43110435191977</v>
      </c>
      <c r="L100" s="55">
        <f t="shared" si="63"/>
        <v>49.656310960387778</v>
      </c>
      <c r="M100" s="55">
        <f t="shared" si="63"/>
        <v>0</v>
      </c>
      <c r="N100" s="55">
        <f t="shared" si="63"/>
        <v>0</v>
      </c>
      <c r="O100" s="55">
        <f t="shared" si="63"/>
        <v>0</v>
      </c>
      <c r="P100" s="55">
        <f t="shared" si="63"/>
        <v>0</v>
      </c>
      <c r="Q100" s="55">
        <f t="shared" si="63"/>
        <v>0</v>
      </c>
      <c r="R100" s="55">
        <f t="shared" si="63"/>
        <v>0</v>
      </c>
      <c r="S100" s="55">
        <f t="shared" si="63"/>
        <v>0</v>
      </c>
      <c r="T100" s="55">
        <f t="shared" si="63"/>
        <v>0</v>
      </c>
      <c r="U100" s="55">
        <f t="shared" si="63"/>
        <v>0</v>
      </c>
      <c r="V100" s="55">
        <f t="shared" si="63"/>
        <v>0</v>
      </c>
      <c r="W100" s="55">
        <f t="shared" si="63"/>
        <v>0</v>
      </c>
      <c r="X100" s="55">
        <f t="shared" si="63"/>
        <v>0</v>
      </c>
      <c r="Y100" s="55">
        <f t="shared" si="63"/>
        <v>0</v>
      </c>
      <c r="Z100" s="55">
        <f t="shared" si="63"/>
        <v>66.646734407833677</v>
      </c>
      <c r="AA100" s="55">
        <f t="shared" si="63"/>
        <v>22.885918891967581</v>
      </c>
      <c r="AB100" s="55">
        <f t="shared" si="63"/>
        <v>0</v>
      </c>
      <c r="AC100" s="55">
        <f t="shared" si="63"/>
        <v>0</v>
      </c>
      <c r="AD100" s="55">
        <f t="shared" si="63"/>
        <v>0</v>
      </c>
      <c r="AE100" s="55">
        <f t="shared" si="63"/>
        <v>0</v>
      </c>
      <c r="AF100" s="55">
        <f t="shared" si="63"/>
        <v>0</v>
      </c>
      <c r="AG100" s="55">
        <f t="shared" si="63"/>
        <v>0</v>
      </c>
      <c r="AH100" s="55">
        <f t="shared" si="63"/>
        <v>0</v>
      </c>
      <c r="AI100" s="55">
        <f t="shared" si="63"/>
        <v>0</v>
      </c>
      <c r="AJ100" s="55">
        <f t="shared" si="63"/>
        <v>0</v>
      </c>
      <c r="AK100" s="55">
        <f t="shared" si="63"/>
        <v>0</v>
      </c>
      <c r="AL100" s="55">
        <f t="shared" si="63"/>
        <v>0</v>
      </c>
      <c r="AM100" s="55">
        <f t="shared" si="63"/>
        <v>0</v>
      </c>
      <c r="AN100" s="55">
        <f t="shared" si="63"/>
        <v>0</v>
      </c>
      <c r="AO100" s="55">
        <f t="shared" si="63"/>
        <v>88.357489877737663</v>
      </c>
      <c r="AP100" s="55">
        <f t="shared" si="63"/>
        <v>30.341206734385278</v>
      </c>
      <c r="AQ100" s="55">
        <f t="shared" ref="AQ100:BV100" si="64" xml:space="preserve"> AQ98 / $G$40</f>
        <v>0</v>
      </c>
      <c r="AR100" s="55">
        <f t="shared" si="64"/>
        <v>0</v>
      </c>
      <c r="AS100" s="55">
        <f t="shared" si="64"/>
        <v>0</v>
      </c>
      <c r="AT100" s="55">
        <f t="shared" si="64"/>
        <v>0</v>
      </c>
      <c r="AU100" s="55">
        <f t="shared" si="64"/>
        <v>0</v>
      </c>
      <c r="AV100" s="55">
        <f t="shared" si="64"/>
        <v>0</v>
      </c>
      <c r="AW100" s="55">
        <f t="shared" si="64"/>
        <v>0</v>
      </c>
      <c r="AX100" s="55">
        <f t="shared" si="64"/>
        <v>0</v>
      </c>
      <c r="AY100" s="55">
        <f t="shared" si="64"/>
        <v>0</v>
      </c>
      <c r="AZ100" s="55">
        <f t="shared" si="64"/>
        <v>0</v>
      </c>
      <c r="BA100" s="55">
        <f t="shared" si="64"/>
        <v>0</v>
      </c>
      <c r="BB100" s="55">
        <f t="shared" si="64"/>
        <v>0</v>
      </c>
      <c r="BC100" s="55">
        <f t="shared" si="64"/>
        <v>0</v>
      </c>
      <c r="BD100" s="55">
        <f t="shared" si="64"/>
        <v>117.14071344772252</v>
      </c>
      <c r="BE100" s="55">
        <f t="shared" si="64"/>
        <v>40.225119666128485</v>
      </c>
      <c r="BF100" s="55">
        <f t="shared" si="64"/>
        <v>0</v>
      </c>
      <c r="BG100" s="55">
        <f t="shared" si="64"/>
        <v>0</v>
      </c>
      <c r="BH100" s="55">
        <f t="shared" si="64"/>
        <v>0</v>
      </c>
      <c r="BI100" s="55">
        <f t="shared" si="64"/>
        <v>0</v>
      </c>
      <c r="BJ100" s="55">
        <f t="shared" si="64"/>
        <v>0</v>
      </c>
      <c r="BK100" s="55">
        <f t="shared" si="64"/>
        <v>0</v>
      </c>
      <c r="BL100" s="55">
        <f t="shared" si="64"/>
        <v>0</v>
      </c>
      <c r="BM100" s="55">
        <f t="shared" si="64"/>
        <v>0</v>
      </c>
      <c r="BN100" s="55">
        <f t="shared" si="64"/>
        <v>0</v>
      </c>
      <c r="BO100" s="55">
        <f t="shared" si="64"/>
        <v>0</v>
      </c>
      <c r="BP100" s="55">
        <f t="shared" si="64"/>
        <v>0</v>
      </c>
      <c r="BQ100" s="55">
        <f t="shared" si="64"/>
        <v>0</v>
      </c>
      <c r="BR100" s="55">
        <f t="shared" si="64"/>
        <v>0</v>
      </c>
      <c r="BS100" s="55">
        <f t="shared" si="64"/>
        <v>285.61592638013593</v>
      </c>
      <c r="BT100" s="55">
        <f t="shared" si="64"/>
        <v>98.078067642300866</v>
      </c>
      <c r="BU100" s="55">
        <f t="shared" si="64"/>
        <v>0</v>
      </c>
      <c r="BV100" s="55">
        <f t="shared" si="64"/>
        <v>0</v>
      </c>
      <c r="BW100" s="55">
        <f t="shared" ref="BW100:CO100" si="65" xml:space="preserve"> BW98 / $G$40</f>
        <v>0</v>
      </c>
      <c r="BX100" s="55">
        <f t="shared" si="65"/>
        <v>0</v>
      </c>
      <c r="BY100" s="55">
        <f t="shared" si="65"/>
        <v>0</v>
      </c>
      <c r="BZ100" s="55">
        <f t="shared" si="65"/>
        <v>0</v>
      </c>
      <c r="CA100" s="55">
        <f t="shared" si="65"/>
        <v>0</v>
      </c>
      <c r="CB100" s="55">
        <f t="shared" si="65"/>
        <v>0</v>
      </c>
      <c r="CC100" s="55">
        <f t="shared" si="65"/>
        <v>0</v>
      </c>
      <c r="CD100" s="55">
        <f t="shared" si="65"/>
        <v>0</v>
      </c>
      <c r="CE100" s="55">
        <f t="shared" si="65"/>
        <v>0</v>
      </c>
      <c r="CF100" s="55">
        <f t="shared" si="65"/>
        <v>0</v>
      </c>
      <c r="CG100" s="55">
        <f t="shared" si="65"/>
        <v>0</v>
      </c>
      <c r="CH100" s="55">
        <f t="shared" si="65"/>
        <v>205.89075922418422</v>
      </c>
      <c r="CI100" s="55">
        <f t="shared" si="65"/>
        <v>70.701126740524217</v>
      </c>
      <c r="CJ100" s="55">
        <f t="shared" si="65"/>
        <v>0</v>
      </c>
      <c r="CK100" s="55">
        <f t="shared" si="65"/>
        <v>0</v>
      </c>
      <c r="CL100" s="55">
        <f t="shared" si="65"/>
        <v>0</v>
      </c>
      <c r="CM100" s="55">
        <f t="shared" si="65"/>
        <v>0</v>
      </c>
      <c r="CN100" s="55">
        <f t="shared" si="65"/>
        <v>0</v>
      </c>
      <c r="CO100" s="55">
        <f t="shared" si="65"/>
        <v>0</v>
      </c>
    </row>
    <row r="101" spans="1:93" outlineLevel="1" x14ac:dyDescent="0.2">
      <c r="I101" s="217"/>
    </row>
    <row r="102" spans="1:93" ht="13.5" thickBot="1" x14ac:dyDescent="0.25">
      <c r="A102" s="58" t="s">
        <v>289</v>
      </c>
      <c r="B102" s="9"/>
      <c r="C102" s="8"/>
      <c r="D102" s="72"/>
      <c r="E102" s="11"/>
      <c r="F102" s="12"/>
      <c r="G102" s="12"/>
      <c r="H102" s="12"/>
      <c r="I102" s="21"/>
      <c r="J102" s="13"/>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row>
    <row r="103" spans="1:93" ht="3" customHeight="1" outlineLevel="1" thickTop="1" x14ac:dyDescent="0.2">
      <c r="A103" s="14" t="s">
        <v>224</v>
      </c>
      <c r="B103" s="14"/>
      <c r="C103" s="7"/>
      <c r="D103" s="73"/>
      <c r="E103" s="16"/>
      <c r="F103" s="17"/>
      <c r="G103" s="16"/>
      <c r="H103" s="76"/>
      <c r="I103" s="214"/>
      <c r="J103" s="13"/>
      <c r="K103" s="16"/>
    </row>
    <row r="104" spans="1:93" outlineLevel="1" x14ac:dyDescent="0.2">
      <c r="B104" s="61" t="s">
        <v>290</v>
      </c>
      <c r="I104" s="217"/>
    </row>
    <row r="105" spans="1:93" outlineLevel="1" x14ac:dyDescent="0.2">
      <c r="E105" s="18" t="str">
        <f xml:space="preserve"> StandardCharges!E69</f>
        <v>Water: wholesale charges received</v>
      </c>
      <c r="H105" s="80" t="str">
        <f xml:space="preserve"> StandardCharges!H69</f>
        <v>£</v>
      </c>
      <c r="I105" s="217"/>
      <c r="K105" s="19">
        <f xml:space="preserve"> StandardCharges!K69</f>
        <v>3441.5115000499427</v>
      </c>
      <c r="L105" s="19">
        <f xml:space="preserve"> StandardCharges!L69</f>
        <v>11561.582778454343</v>
      </c>
      <c r="M105" s="19">
        <f xml:space="preserve"> StandardCharges!M69</f>
        <v>12149.610619213059</v>
      </c>
      <c r="N105" s="19">
        <f xml:space="preserve"> StandardCharges!N69</f>
        <v>12202.559964466163</v>
      </c>
      <c r="O105" s="19">
        <f xml:space="preserve"> StandardCharges!O69</f>
        <v>11674.960259997501</v>
      </c>
      <c r="P105" s="19">
        <f xml:space="preserve"> StandardCharges!P69</f>
        <v>10715.494643203092</v>
      </c>
      <c r="Q105" s="19">
        <f xml:space="preserve"> StandardCharges!Q69</f>
        <v>10556.353072957198</v>
      </c>
      <c r="R105" s="19">
        <f xml:space="preserve"> StandardCharges!R69</f>
        <v>10648.660245785033</v>
      </c>
      <c r="S105" s="19">
        <f xml:space="preserve"> StandardCharges!S69</f>
        <v>10729.825281575835</v>
      </c>
      <c r="T105" s="19">
        <f xml:space="preserve"> StandardCharges!T69</f>
        <v>10944.387506788624</v>
      </c>
      <c r="U105" s="19">
        <f xml:space="preserve"> StandardCharges!U69</f>
        <v>11163.240291006825</v>
      </c>
      <c r="V105" s="19">
        <f xml:space="preserve"> StandardCharges!V69</f>
        <v>11414.036441179916</v>
      </c>
      <c r="W105" s="19">
        <f xml:space="preserve"> StandardCharges!W69</f>
        <v>11614.16244202405</v>
      </c>
      <c r="X105" s="19">
        <f xml:space="preserve"> StandardCharges!X69</f>
        <v>11846.408585101746</v>
      </c>
      <c r="Y105" s="19">
        <f xml:space="preserve"> StandardCharges!Y69</f>
        <v>12083.298909044292</v>
      </c>
      <c r="Z105" s="19">
        <f xml:space="preserve"> StandardCharges!Z69</f>
        <v>12354.765326390901</v>
      </c>
      <c r="AA105" s="19">
        <f xml:space="preserve"> StandardCharges!AA69</f>
        <v>12571.385431721737</v>
      </c>
      <c r="AB105" s="19">
        <f xml:space="preserve"> StandardCharges!AB69</f>
        <v>12822.772976388425</v>
      </c>
      <c r="AC105" s="19">
        <f xml:space="preserve"> StandardCharges!AC69</f>
        <v>13079.18746879741</v>
      </c>
      <c r="AD105" s="19">
        <f xml:space="preserve"> StandardCharges!AD69</f>
        <v>13373.027767765903</v>
      </c>
      <c r="AE105" s="19">
        <f xml:space="preserve"> StandardCharges!AE69</f>
        <v>13607.501398556578</v>
      </c>
      <c r="AF105" s="19">
        <f xml:space="preserve"> StandardCharges!AF69</f>
        <v>13879.607952302036</v>
      </c>
      <c r="AG105" s="19">
        <f xml:space="preserve"> StandardCharges!AG69</f>
        <v>14157.155767776789</v>
      </c>
      <c r="AH105" s="19">
        <f xml:space="preserve"> StandardCharges!AH69</f>
        <v>14475.21397233049</v>
      </c>
      <c r="AI105" s="19">
        <f xml:space="preserve"> StandardCharges!AI69</f>
        <v>14729.012591125345</v>
      </c>
      <c r="AJ105" s="19">
        <f xml:space="preserve"> StandardCharges!AJ69</f>
        <v>15023.54578563744</v>
      </c>
      <c r="AK105" s="19">
        <f xml:space="preserve"> StandardCharges!AK69</f>
        <v>15323.9687030439</v>
      </c>
      <c r="AL105" s="19">
        <f xml:space="preserve"> StandardCharges!AL69</f>
        <v>15668.240819016575</v>
      </c>
      <c r="AM105" s="19">
        <f xml:space="preserve"> StandardCharges!AM69</f>
        <v>15942.95716424041</v>
      </c>
      <c r="AN105" s="19">
        <f xml:space="preserve"> StandardCharges!AN69</f>
        <v>16261.765371817237</v>
      </c>
      <c r="AO105" s="19">
        <f xml:space="preserve"> StandardCharges!AO69</f>
        <v>16586.94872499417</v>
      </c>
      <c r="AP105" s="19">
        <f xml:space="preserve"> StandardCharges!AP69</f>
        <v>16959.595266222728</v>
      </c>
      <c r="AQ105" s="19">
        <f xml:space="preserve"> StandardCharges!AQ69</f>
        <v>17256.95334756888</v>
      </c>
      <c r="AR105" s="19">
        <f xml:space="preserve"> StandardCharges!AR69</f>
        <v>17602.037280762612</v>
      </c>
      <c r="AS105" s="19">
        <f xml:space="preserve"> StandardCharges!AS69</f>
        <v>17954.021790121216</v>
      </c>
      <c r="AT105" s="19">
        <f xml:space="preserve"> StandardCharges!AT69</f>
        <v>18357.381336964765</v>
      </c>
      <c r="AU105" s="19">
        <f xml:space="preserve"> StandardCharges!AU69</f>
        <v>18679.247254589056</v>
      </c>
      <c r="AV105" s="19">
        <f xml:space="preserve"> StandardCharges!AV69</f>
        <v>19052.77252187617</v>
      </c>
      <c r="AW105" s="19">
        <f xml:space="preserve"> StandardCharges!AW69</f>
        <v>19433.767101143592</v>
      </c>
      <c r="AX105" s="19">
        <f xml:space="preserve"> StandardCharges!AX69</f>
        <v>19870.370976476603</v>
      </c>
      <c r="AY105" s="19">
        <f xml:space="preserve"> StandardCharges!AY69</f>
        <v>20218.764631894144</v>
      </c>
      <c r="AZ105" s="19">
        <f xml:space="preserve"> StandardCharges!AZ69</f>
        <v>20623.075328166338</v>
      </c>
      <c r="BA105" s="19">
        <f xml:space="preserve"> StandardCharges!BA69</f>
        <v>21035.470946643032</v>
      </c>
      <c r="BB105" s="19">
        <f xml:space="preserve"> StandardCharges!BB69</f>
        <v>21508.059101423329</v>
      </c>
      <c r="BC105" s="19">
        <f xml:space="preserve"> StandardCharges!BC69</f>
        <v>21885.166873600923</v>
      </c>
      <c r="BD105" s="19">
        <f xml:space="preserve"> StandardCharges!BD69</f>
        <v>22322.800290765328</v>
      </c>
      <c r="BE105" s="19">
        <f xml:space="preserve"> StandardCharges!BE69</f>
        <v>22769.18497809027</v>
      </c>
      <c r="BF105" s="19">
        <f xml:space="preserve"> StandardCharges!BF69</f>
        <v>23280.723186193187</v>
      </c>
      <c r="BG105" s="19">
        <f xml:space="preserve"> StandardCharges!BG69</f>
        <v>23688.911652387589</v>
      </c>
      <c r="BH105" s="19">
        <f xml:space="preserve"> StandardCharges!BH69</f>
        <v>24162.614202393983</v>
      </c>
      <c r="BI105" s="19">
        <f xml:space="preserve"> StandardCharges!BI69</f>
        <v>24645.789289981476</v>
      </c>
      <c r="BJ105" s="19">
        <f xml:space="preserve"> StandardCharges!BJ69</f>
        <v>25199.48776020826</v>
      </c>
      <c r="BK105" s="19">
        <f xml:space="preserve"> StandardCharges!BK69</f>
        <v>25641.31854765665</v>
      </c>
      <c r="BL105" s="19">
        <f xml:space="preserve"> StandardCharges!BL69</f>
        <v>26154.062997878242</v>
      </c>
      <c r="BM105" s="19">
        <f xml:space="preserve"> StandardCharges!BM69</f>
        <v>26677.060698951362</v>
      </c>
      <c r="BN105" s="19">
        <f xml:space="preserve"> StandardCharges!BN69</f>
        <v>27276.394221013114</v>
      </c>
      <c r="BO105" s="19">
        <f xml:space="preserve"> StandardCharges!BO69</f>
        <v>27754.640082679136</v>
      </c>
      <c r="BP105" s="19">
        <f xml:space="preserve"> StandardCharges!BP69</f>
        <v>28309.644211809304</v>
      </c>
      <c r="BQ105" s="19">
        <f xml:space="preserve"> StandardCharges!BQ69</f>
        <v>28875.746650354893</v>
      </c>
      <c r="BR105" s="19">
        <f xml:space="preserve"> StandardCharges!BR69</f>
        <v>29524.476401260341</v>
      </c>
      <c r="BS105" s="19">
        <f xml:space="preserve"> StandardCharges!BS69</f>
        <v>30042.138616520489</v>
      </c>
      <c r="BT105" s="19">
        <f xml:space="preserve"> StandardCharges!BT69</f>
        <v>30642.885408062386</v>
      </c>
      <c r="BU105" s="19">
        <f xml:space="preserve"> StandardCharges!BU69</f>
        <v>31255.645216126009</v>
      </c>
      <c r="BV105" s="19">
        <f xml:space="preserve"> StandardCharges!BV69</f>
        <v>31957.84236382115</v>
      </c>
      <c r="BW105" s="19">
        <f xml:space="preserve"> StandardCharges!BW69</f>
        <v>32518.169573291445</v>
      </c>
      <c r="BX105" s="19">
        <f xml:space="preserve"> StandardCharges!BX69</f>
        <v>33168.429073366715</v>
      </c>
      <c r="BY105" s="19">
        <f xml:space="preserve"> StandardCharges!BY69</f>
        <v>33831.69168594759</v>
      </c>
      <c r="BZ105" s="19">
        <f xml:space="preserve"> StandardCharges!BZ69</f>
        <v>34591.762938334221</v>
      </c>
      <c r="CA105" s="19">
        <f xml:space="preserve"> StandardCharges!CA69</f>
        <v>35198.271531036924</v>
      </c>
      <c r="CB105" s="19">
        <f xml:space="preserve"> StandardCharges!CB69</f>
        <v>35902.124507684282</v>
      </c>
      <c r="CC105" s="19">
        <f xml:space="preserve"> StandardCharges!CC69</f>
        <v>36620.052295144415</v>
      </c>
      <c r="CD105" s="19">
        <f xml:space="preserve"> StandardCharges!CD69</f>
        <v>37442.767554813101</v>
      </c>
      <c r="CE105" s="19">
        <f xml:space="preserve"> StandardCharges!CE69</f>
        <v>38099.263735624882</v>
      </c>
      <c r="CF105" s="19">
        <f xml:space="preserve"> StandardCharges!CF69</f>
        <v>38861.127288065152</v>
      </c>
      <c r="CG105" s="19">
        <f xml:space="preserve"> StandardCharges!CG69</f>
        <v>39638.225677497692</v>
      </c>
      <c r="CH105" s="19">
        <f xml:space="preserve"> StandardCharges!CH69</f>
        <v>40528.747975724764</v>
      </c>
      <c r="CI105" s="19">
        <f xml:space="preserve"> StandardCharges!CI69</f>
        <v>41239.351651593439</v>
      </c>
      <c r="CJ105" s="19">
        <f xml:space="preserve"> StandardCharges!CJ69</f>
        <v>42064.006930174022</v>
      </c>
      <c r="CK105" s="19">
        <f xml:space="preserve"> StandardCharges!CK69</f>
        <v>42905.152679658109</v>
      </c>
      <c r="CL105" s="19">
        <f xml:space="preserve"> StandardCharges!CL69</f>
        <v>43763.118656778868</v>
      </c>
      <c r="CM105" s="19">
        <f xml:space="preserve"> StandardCharges!CM69</f>
        <v>44638.24121235052</v>
      </c>
      <c r="CN105" s="19">
        <f xml:space="preserve"> StandardCharges!CN69</f>
        <v>45530.863423129027</v>
      </c>
      <c r="CO105" s="19">
        <f xml:space="preserve"> StandardCharges!CO69</f>
        <v>46441.335226309384</v>
      </c>
    </row>
    <row r="106" spans="1:93" outlineLevel="1" x14ac:dyDescent="0.2">
      <c r="E106" s="18" t="str">
        <f xml:space="preserve"> InpC!E34</f>
        <v>Industry turnover t-1</v>
      </c>
      <c r="G106" s="270">
        <f xml:space="preserve"> InpC!G34</f>
        <v>12417.127</v>
      </c>
      <c r="H106" s="280" t="str">
        <f xml:space="preserve"> InpC!H34</f>
        <v>£m</v>
      </c>
      <c r="I106" s="217"/>
      <c r="K106" s="89">
        <f t="shared" ref="K106:AP106" si="66" xml:space="preserve"> IF( J106, J106, $G106 ) * ( 1 + K$5 )</f>
        <v>12628.097604368928</v>
      </c>
      <c r="L106" s="89">
        <f t="shared" si="66"/>
        <v>12720.03703343405</v>
      </c>
      <c r="M106" s="89">
        <f t="shared" si="66"/>
        <v>12932.671104648161</v>
      </c>
      <c r="N106" s="89">
        <f t="shared" si="66"/>
        <v>13157.519753597071</v>
      </c>
      <c r="O106" s="89">
        <f t="shared" si="66"/>
        <v>13390.641217762281</v>
      </c>
      <c r="P106" s="89">
        <f t="shared" si="66"/>
        <v>13626.994637198295</v>
      </c>
      <c r="Q106" s="89">
        <f t="shared" si="66"/>
        <v>13873.488567822273</v>
      </c>
      <c r="R106" s="89">
        <f t="shared" si="66"/>
        <v>14138.208973070032</v>
      </c>
      <c r="S106" s="89">
        <f t="shared" si="66"/>
        <v>14420.927982762967</v>
      </c>
      <c r="T106" s="89">
        <f t="shared" si="66"/>
        <v>14709.300469398717</v>
      </c>
      <c r="U106" s="89">
        <f t="shared" si="66"/>
        <v>15003.439484453978</v>
      </c>
      <c r="V106" s="89">
        <f t="shared" si="66"/>
        <v>15303.460340073832</v>
      </c>
      <c r="W106" s="89">
        <f t="shared" si="66"/>
        <v>15609.480654277841</v>
      </c>
      <c r="X106" s="89">
        <f t="shared" si="66"/>
        <v>15921.620397070186</v>
      </c>
      <c r="Y106" s="89">
        <f t="shared" si="66"/>
        <v>16240.001937471843</v>
      </c>
      <c r="Z106" s="89">
        <f t="shared" si="66"/>
        <v>16564.750091493253</v>
      </c>
      <c r="AA106" s="89">
        <f t="shared" si="66"/>
        <v>16895.992171066297</v>
      </c>
      <c r="AB106" s="89">
        <f t="shared" si="66"/>
        <v>17233.858033954744</v>
      </c>
      <c r="AC106" s="89">
        <f t="shared" si="66"/>
        <v>17578.480134662765</v>
      </c>
      <c r="AD106" s="89">
        <f t="shared" si="66"/>
        <v>17929.993576361434</v>
      </c>
      <c r="AE106" s="89">
        <f t="shared" si="66"/>
        <v>18288.536163853612</v>
      </c>
      <c r="AF106" s="89">
        <f t="shared" si="66"/>
        <v>18654.248457597947</v>
      </c>
      <c r="AG106" s="89">
        <f t="shared" si="66"/>
        <v>19027.273828813188</v>
      </c>
      <c r="AH106" s="89">
        <f t="shared" si="66"/>
        <v>19407.758515684407</v>
      </c>
      <c r="AI106" s="89">
        <f t="shared" si="66"/>
        <v>19795.851680693166</v>
      </c>
      <c r="AJ106" s="89">
        <f t="shared" si="66"/>
        <v>20191.7054690941</v>
      </c>
      <c r="AK106" s="89">
        <f t="shared" si="66"/>
        <v>20595.475068560856</v>
      </c>
      <c r="AL106" s="89">
        <f t="shared" si="66"/>
        <v>21007.318770024744</v>
      </c>
      <c r="AM106" s="89">
        <f t="shared" si="66"/>
        <v>21427.398029729986</v>
      </c>
      <c r="AN106" s="89">
        <f t="shared" si="66"/>
        <v>21855.877532529852</v>
      </c>
      <c r="AO106" s="89">
        <f t="shared" si="66"/>
        <v>22292.925256448536</v>
      </c>
      <c r="AP106" s="89">
        <f t="shared" si="66"/>
        <v>22738.712538534044</v>
      </c>
      <c r="AQ106" s="89">
        <f t="shared" ref="AQ106:BV106" si="67" xml:space="preserve"> IF( AP106, AP106, $G106 ) * ( 1 + AQ$5 )</f>
        <v>23193.414142027941</v>
      </c>
      <c r="AR106" s="89">
        <f t="shared" si="67"/>
        <v>23657.20832487828</v>
      </c>
      <c r="AS106" s="89">
        <f t="shared" si="67"/>
        <v>24130.27690962256</v>
      </c>
      <c r="AT106" s="89">
        <f t="shared" si="67"/>
        <v>24612.805354668133</v>
      </c>
      <c r="AU106" s="89">
        <f t="shared" si="67"/>
        <v>25104.982826997984</v>
      </c>
      <c r="AV106" s="89">
        <f t="shared" si="67"/>
        <v>25607.00227633039</v>
      </c>
      <c r="AW106" s="89">
        <f t="shared" si="67"/>
        <v>26119.060510761545</v>
      </c>
      <c r="AX106" s="89">
        <f t="shared" si="67"/>
        <v>26641.358273920789</v>
      </c>
      <c r="AY106" s="89">
        <f t="shared" si="67"/>
        <v>27174.100323668699</v>
      </c>
      <c r="AZ106" s="89">
        <f t="shared" si="67"/>
        <v>27717.495512368892</v>
      </c>
      <c r="BA106" s="89">
        <f t="shared" si="67"/>
        <v>28271.756868764998</v>
      </c>
      <c r="BB106" s="89">
        <f t="shared" si="67"/>
        <v>28837.101681494918</v>
      </c>
      <c r="BC106" s="89">
        <f t="shared" si="67"/>
        <v>29413.751584275105</v>
      </c>
      <c r="BD106" s="89">
        <f t="shared" si="67"/>
        <v>30001.932642788248</v>
      </c>
      <c r="BE106" s="89">
        <f t="shared" si="67"/>
        <v>30601.87544330844</v>
      </c>
      <c r="BF106" s="89">
        <f t="shared" si="67"/>
        <v>31213.815183098559</v>
      </c>
      <c r="BG106" s="89">
        <f t="shared" si="67"/>
        <v>31837.991762615318</v>
      </c>
      <c r="BH106" s="89">
        <f t="shared" si="67"/>
        <v>32474.649879558117</v>
      </c>
      <c r="BI106" s="89">
        <f t="shared" si="67"/>
        <v>33124.039124798561</v>
      </c>
      <c r="BJ106" s="89">
        <f t="shared" si="67"/>
        <v>33786.414080228271</v>
      </c>
      <c r="BK106" s="89">
        <f t="shared" si="67"/>
        <v>34462.034418563351</v>
      </c>
      <c r="BL106" s="89">
        <f t="shared" si="67"/>
        <v>35151.165005144612</v>
      </c>
      <c r="BM106" s="89">
        <f t="shared" si="67"/>
        <v>35854.076001773457</v>
      </c>
      <c r="BN106" s="89">
        <f t="shared" si="67"/>
        <v>36571.042972624193</v>
      </c>
      <c r="BO106" s="89">
        <f t="shared" si="67"/>
        <v>37302.346992274222</v>
      </c>
      <c r="BP106" s="89">
        <f t="shared" si="67"/>
        <v>38048.27475589449</v>
      </c>
      <c r="BQ106" s="89">
        <f t="shared" si="67"/>
        <v>38809.118691643409</v>
      </c>
      <c r="BR106" s="89">
        <f t="shared" si="67"/>
        <v>39585.177075308296</v>
      </c>
      <c r="BS106" s="89">
        <f t="shared" si="67"/>
        <v>40376.754147239255</v>
      </c>
      <c r="BT106" s="89">
        <f t="shared" si="67"/>
        <v>41184.160231621383</v>
      </c>
      <c r="BU106" s="89">
        <f t="shared" si="67"/>
        <v>42007.711858132032</v>
      </c>
      <c r="BV106" s="89">
        <f t="shared" si="67"/>
        <v>42847.731886030837</v>
      </c>
      <c r="BW106" s="89">
        <f t="shared" ref="BW106:CO106" si="68" xml:space="preserve"> IF( BV106, BV106, $G106 ) * ( 1 + BW$5 )</f>
        <v>43704.549630731119</v>
      </c>
      <c r="BX106" s="89">
        <f t="shared" si="68"/>
        <v>44578.500992902358</v>
      </c>
      <c r="BY106" s="89">
        <f t="shared" si="68"/>
        <v>45469.928590154253</v>
      </c>
      <c r="BZ106" s="89">
        <f t="shared" si="68"/>
        <v>46379.181891354085</v>
      </c>
      <c r="CA106" s="89">
        <f t="shared" si="68"/>
        <v>47306.617353629968</v>
      </c>
      <c r="CB106" s="89">
        <f t="shared" si="68"/>
        <v>48252.598562113752</v>
      </c>
      <c r="CC106" s="89">
        <f t="shared" si="68"/>
        <v>49217.496372478301</v>
      </c>
      <c r="CD106" s="89">
        <f t="shared" si="68"/>
        <v>50201.689056325115</v>
      </c>
      <c r="CE106" s="89">
        <f t="shared" si="68"/>
        <v>51205.562449479177</v>
      </c>
      <c r="CF106" s="89">
        <f t="shared" si="68"/>
        <v>52229.510103249297</v>
      </c>
      <c r="CG106" s="89">
        <f t="shared" si="68"/>
        <v>53273.933438713095</v>
      </c>
      <c r="CH106" s="89">
        <f t="shared" si="68"/>
        <v>54339.241904087256</v>
      </c>
      <c r="CI106" s="89">
        <f t="shared" si="68"/>
        <v>55425.853135244681</v>
      </c>
      <c r="CJ106" s="89">
        <f t="shared" si="68"/>
        <v>56534.193119441421</v>
      </c>
      <c r="CK106" s="89">
        <f t="shared" si="68"/>
        <v>57664.696362317671</v>
      </c>
      <c r="CL106" s="89">
        <f t="shared" si="68"/>
        <v>58817.806058238253</v>
      </c>
      <c r="CM106" s="89">
        <f t="shared" si="68"/>
        <v>59993.974264039331</v>
      </c>
      <c r="CN106" s="89">
        <f t="shared" si="68"/>
        <v>61193.662076249515</v>
      </c>
      <c r="CO106" s="89">
        <f t="shared" si="68"/>
        <v>62417.339811854865</v>
      </c>
    </row>
    <row r="107" spans="1:93" s="20" customFormat="1" outlineLevel="1" x14ac:dyDescent="0.2">
      <c r="A107" s="87"/>
      <c r="B107" s="34"/>
      <c r="D107" s="88"/>
      <c r="E107" s="20" t="s">
        <v>292</v>
      </c>
      <c r="G107" s="279"/>
      <c r="H107" s="281" t="s">
        <v>14</v>
      </c>
      <c r="I107" s="225"/>
      <c r="K107" s="99">
        <f xml:space="preserve"> K105 / ( K106 * 1000 * 1000 )</f>
        <v>2.7252810422207115E-7</v>
      </c>
      <c r="L107" s="99">
        <f t="shared" ref="L107:BW107" si="69" xml:space="preserve"> L105 / ( L106 * 1000 * 1000 )</f>
        <v>9.0892681743498379E-7</v>
      </c>
      <c r="M107" s="99">
        <f t="shared" si="69"/>
        <v>9.3945098587146004E-7</v>
      </c>
      <c r="N107" s="99">
        <f t="shared" si="69"/>
        <v>9.2742098761661861E-7</v>
      </c>
      <c r="O107" s="99">
        <f t="shared" si="69"/>
        <v>8.7187462274106936E-7</v>
      </c>
      <c r="P107" s="99">
        <f t="shared" si="69"/>
        <v>7.8634320541614254E-7</v>
      </c>
      <c r="Q107" s="99">
        <f t="shared" si="69"/>
        <v>7.6090112601103573E-7</v>
      </c>
      <c r="R107" s="99">
        <f t="shared" si="69"/>
        <v>7.5318311294367145E-7</v>
      </c>
      <c r="S107" s="99">
        <f t="shared" si="69"/>
        <v>7.4404541055894399E-7</v>
      </c>
      <c r="T107" s="99">
        <f t="shared" si="69"/>
        <v>7.4404541055894325E-7</v>
      </c>
      <c r="U107" s="99">
        <f t="shared" si="69"/>
        <v>7.4404541055894356E-7</v>
      </c>
      <c r="V107" s="99">
        <f t="shared" si="69"/>
        <v>7.4584676847830145E-7</v>
      </c>
      <c r="W107" s="99">
        <f t="shared" si="69"/>
        <v>7.4404541055894399E-7</v>
      </c>
      <c r="X107" s="99">
        <f t="shared" si="69"/>
        <v>7.4404541055894409E-7</v>
      </c>
      <c r="Y107" s="99">
        <f t="shared" si="69"/>
        <v>7.4404541055894452E-7</v>
      </c>
      <c r="Z107" s="99">
        <f t="shared" si="69"/>
        <v>7.4584676847830209E-7</v>
      </c>
      <c r="AA107" s="99">
        <f t="shared" si="69"/>
        <v>7.4404541055894473E-7</v>
      </c>
      <c r="AB107" s="99">
        <f t="shared" si="69"/>
        <v>7.4404541055894483E-7</v>
      </c>
      <c r="AC107" s="99">
        <f t="shared" si="69"/>
        <v>7.4404541055894473E-7</v>
      </c>
      <c r="AD107" s="99">
        <f t="shared" si="69"/>
        <v>7.4584676847830294E-7</v>
      </c>
      <c r="AE107" s="99">
        <f t="shared" si="69"/>
        <v>7.4404541055894526E-7</v>
      </c>
      <c r="AF107" s="99">
        <f t="shared" si="69"/>
        <v>7.4404541055894515E-7</v>
      </c>
      <c r="AG107" s="99">
        <f t="shared" si="69"/>
        <v>7.4404541055894558E-7</v>
      </c>
      <c r="AH107" s="99">
        <f t="shared" si="69"/>
        <v>7.4584676847830347E-7</v>
      </c>
      <c r="AI107" s="99">
        <f t="shared" si="69"/>
        <v>7.4404541055894589E-7</v>
      </c>
      <c r="AJ107" s="99">
        <f t="shared" si="69"/>
        <v>7.4404541055894621E-7</v>
      </c>
      <c r="AK107" s="99">
        <f t="shared" si="69"/>
        <v>7.440454105589461E-7</v>
      </c>
      <c r="AL107" s="99">
        <f t="shared" si="69"/>
        <v>7.458467684783041E-7</v>
      </c>
      <c r="AM107" s="99">
        <f t="shared" si="69"/>
        <v>7.4404541055894663E-7</v>
      </c>
      <c r="AN107" s="99">
        <f t="shared" si="69"/>
        <v>7.4404541055894685E-7</v>
      </c>
      <c r="AO107" s="99">
        <f t="shared" si="69"/>
        <v>7.4404541055894706E-7</v>
      </c>
      <c r="AP107" s="99">
        <f t="shared" si="69"/>
        <v>7.4584676847830474E-7</v>
      </c>
      <c r="AQ107" s="99">
        <f t="shared" si="69"/>
        <v>7.4404541055894769E-7</v>
      </c>
      <c r="AR107" s="99">
        <f t="shared" si="69"/>
        <v>7.4404541055894748E-7</v>
      </c>
      <c r="AS107" s="99">
        <f t="shared" si="69"/>
        <v>7.440454105589478E-7</v>
      </c>
      <c r="AT107" s="99">
        <f t="shared" si="69"/>
        <v>7.4584676847830569E-7</v>
      </c>
      <c r="AU107" s="99">
        <f t="shared" si="69"/>
        <v>7.4404541055894801E-7</v>
      </c>
      <c r="AV107" s="99">
        <f t="shared" si="69"/>
        <v>7.4404541055894833E-7</v>
      </c>
      <c r="AW107" s="99">
        <f t="shared" si="69"/>
        <v>7.4404541055894854E-7</v>
      </c>
      <c r="AX107" s="99">
        <f t="shared" si="69"/>
        <v>7.4584676847830611E-7</v>
      </c>
      <c r="AY107" s="99">
        <f t="shared" si="69"/>
        <v>7.4404541055894886E-7</v>
      </c>
      <c r="AZ107" s="99">
        <f t="shared" si="69"/>
        <v>7.4404541055894896E-7</v>
      </c>
      <c r="BA107" s="99">
        <f t="shared" si="69"/>
        <v>7.4404541055894886E-7</v>
      </c>
      <c r="BB107" s="99">
        <f t="shared" si="69"/>
        <v>7.4584676847830664E-7</v>
      </c>
      <c r="BC107" s="99">
        <f t="shared" si="69"/>
        <v>7.440454105589496E-7</v>
      </c>
      <c r="BD107" s="99">
        <f t="shared" si="69"/>
        <v>7.4404541055894949E-7</v>
      </c>
      <c r="BE107" s="99">
        <f t="shared" si="69"/>
        <v>7.4404541055894981E-7</v>
      </c>
      <c r="BF107" s="99">
        <f t="shared" si="69"/>
        <v>7.4584676847830749E-7</v>
      </c>
      <c r="BG107" s="99">
        <f t="shared" si="69"/>
        <v>7.4404541055895023E-7</v>
      </c>
      <c r="BH107" s="99">
        <f t="shared" si="69"/>
        <v>7.4404541055895023E-7</v>
      </c>
      <c r="BI107" s="99">
        <f t="shared" si="69"/>
        <v>7.4404541055895023E-7</v>
      </c>
      <c r="BJ107" s="99">
        <f t="shared" si="69"/>
        <v>7.4584676847830802E-7</v>
      </c>
      <c r="BK107" s="99">
        <f t="shared" si="69"/>
        <v>7.4404541055895045E-7</v>
      </c>
      <c r="BL107" s="99">
        <f t="shared" si="69"/>
        <v>7.4404541055895076E-7</v>
      </c>
      <c r="BM107" s="99">
        <f t="shared" si="69"/>
        <v>7.4404541055895098E-7</v>
      </c>
      <c r="BN107" s="99">
        <f t="shared" si="69"/>
        <v>7.4584676847830865E-7</v>
      </c>
      <c r="BO107" s="99">
        <f t="shared" si="69"/>
        <v>7.4404541055895129E-7</v>
      </c>
      <c r="BP107" s="99">
        <f t="shared" si="69"/>
        <v>7.440454105589514E-7</v>
      </c>
      <c r="BQ107" s="99">
        <f t="shared" si="69"/>
        <v>7.4404541055895129E-7</v>
      </c>
      <c r="BR107" s="99">
        <f t="shared" si="69"/>
        <v>7.4584676847830918E-7</v>
      </c>
      <c r="BS107" s="99">
        <f t="shared" si="69"/>
        <v>7.4404541055895182E-7</v>
      </c>
      <c r="BT107" s="99">
        <f t="shared" si="69"/>
        <v>7.4404541055895172E-7</v>
      </c>
      <c r="BU107" s="99">
        <f t="shared" si="69"/>
        <v>7.4404541055895203E-7</v>
      </c>
      <c r="BV107" s="99">
        <f t="shared" si="69"/>
        <v>7.4584676847831014E-7</v>
      </c>
      <c r="BW107" s="99">
        <f t="shared" si="69"/>
        <v>7.4404541055895235E-7</v>
      </c>
      <c r="BX107" s="99">
        <f t="shared" ref="BX107:CO107" si="70" xml:space="preserve"> BX105 / ( BX106 * 1000 * 1000 )</f>
        <v>7.4404541055895267E-7</v>
      </c>
      <c r="BY107" s="99">
        <f t="shared" si="70"/>
        <v>7.4404541055895288E-7</v>
      </c>
      <c r="BZ107" s="99">
        <f t="shared" si="70"/>
        <v>7.4584676847831056E-7</v>
      </c>
      <c r="CA107" s="99">
        <f t="shared" si="70"/>
        <v>7.4404541055895352E-7</v>
      </c>
      <c r="CB107" s="99">
        <f t="shared" si="70"/>
        <v>7.440454105589532E-7</v>
      </c>
      <c r="CC107" s="99">
        <f t="shared" si="70"/>
        <v>7.440454105589533E-7</v>
      </c>
      <c r="CD107" s="99">
        <f t="shared" si="70"/>
        <v>7.4584676847831141E-7</v>
      </c>
      <c r="CE107" s="99">
        <f t="shared" si="70"/>
        <v>7.4404541055895373E-7</v>
      </c>
      <c r="CF107" s="99">
        <f t="shared" si="70"/>
        <v>7.4404541055895383E-7</v>
      </c>
      <c r="CG107" s="99">
        <f t="shared" si="70"/>
        <v>7.4404541055895436E-7</v>
      </c>
      <c r="CH107" s="99">
        <f t="shared" si="70"/>
        <v>7.4584676847831225E-7</v>
      </c>
      <c r="CI107" s="99">
        <f t="shared" si="70"/>
        <v>7.4404541055895436E-7</v>
      </c>
      <c r="CJ107" s="99">
        <f t="shared" si="70"/>
        <v>7.4404541055895468E-7</v>
      </c>
      <c r="CK107" s="99">
        <f t="shared" si="70"/>
        <v>7.4404541055895457E-7</v>
      </c>
      <c r="CL107" s="99">
        <f t="shared" si="70"/>
        <v>7.44045410558955E-7</v>
      </c>
      <c r="CM107" s="99">
        <f t="shared" si="70"/>
        <v>7.44045410558955E-7</v>
      </c>
      <c r="CN107" s="99">
        <f t="shared" si="70"/>
        <v>7.44045410558955E-7</v>
      </c>
      <c r="CO107" s="99">
        <f t="shared" si="70"/>
        <v>7.4404541055895542E-7</v>
      </c>
    </row>
    <row r="108" spans="1:93" s="274" customFormat="1" outlineLevel="1" x14ac:dyDescent="0.2">
      <c r="A108" s="272"/>
      <c r="B108" s="273"/>
      <c r="D108" s="275"/>
      <c r="E108" s="276"/>
      <c r="G108" s="277"/>
      <c r="H108" s="282"/>
      <c r="I108" s="278"/>
    </row>
    <row r="109" spans="1:93" outlineLevel="1" x14ac:dyDescent="0.2">
      <c r="E109" s="18" t="str">
        <f xml:space="preserve"> InpC!E32</f>
        <v>Ofwat core budget t-1</v>
      </c>
      <c r="G109" s="270">
        <f xml:space="preserve"> InpC!G32</f>
        <v>33.725999999999999</v>
      </c>
      <c r="H109" s="280" t="str">
        <f xml:space="preserve"> InpC!H32</f>
        <v>£m</v>
      </c>
      <c r="I109" s="217"/>
      <c r="K109" s="271">
        <f xml:space="preserve"> IF( J109, J109, $G109 ) * ( 1 + K$5 )</f>
        <v>34.29901456310678</v>
      </c>
      <c r="L109" s="271">
        <f t="shared" ref="L109:BW110" si="71" xml:space="preserve"> IF( K109, K109, $G109 ) * ( 1 + L$5 )</f>
        <v>34.548730071746604</v>
      </c>
      <c r="M109" s="271">
        <f t="shared" si="71"/>
        <v>35.126262755898672</v>
      </c>
      <c r="N109" s="271">
        <f t="shared" si="71"/>
        <v>35.736971298579356</v>
      </c>
      <c r="O109" s="271">
        <f t="shared" si="71"/>
        <v>36.370149528973215</v>
      </c>
      <c r="P109" s="271">
        <f t="shared" si="71"/>
        <v>37.012106031785741</v>
      </c>
      <c r="Q109" s="271">
        <f t="shared" si="71"/>
        <v>37.681605047477881</v>
      </c>
      <c r="R109" s="271">
        <f t="shared" si="71"/>
        <v>38.400608758029115</v>
      </c>
      <c r="S109" s="271">
        <f t="shared" si="71"/>
        <v>39.16849824815867</v>
      </c>
      <c r="T109" s="271">
        <f t="shared" si="71"/>
        <v>39.951743074782193</v>
      </c>
      <c r="U109" s="271">
        <f t="shared" si="71"/>
        <v>40.75065029557117</v>
      </c>
      <c r="V109" s="271">
        <f t="shared" si="71"/>
        <v>41.565533108369586</v>
      </c>
      <c r="W109" s="271">
        <f t="shared" si="71"/>
        <v>42.396710973977662</v>
      </c>
      <c r="X109" s="271">
        <f t="shared" si="71"/>
        <v>43.244509741390978</v>
      </c>
      <c r="Y109" s="271">
        <f t="shared" si="71"/>
        <v>44.109261775543992</v>
      </c>
      <c r="Z109" s="271">
        <f t="shared" si="71"/>
        <v>44.991306087607974</v>
      </c>
      <c r="AA109" s="271">
        <f t="shared" si="71"/>
        <v>45.89098846789453</v>
      </c>
      <c r="AB109" s="271">
        <f t="shared" si="71"/>
        <v>46.808661621416739</v>
      </c>
      <c r="AC109" s="271">
        <f t="shared" si="71"/>
        <v>47.744685306161102</v>
      </c>
      <c r="AD109" s="271">
        <f t="shared" si="71"/>
        <v>48.699426474124458</v>
      </c>
      <c r="AE109" s="271">
        <f t="shared" si="71"/>
        <v>49.673259415171223</v>
      </c>
      <c r="AF109" s="271">
        <f t="shared" si="71"/>
        <v>50.666565903767292</v>
      </c>
      <c r="AG109" s="271">
        <f t="shared" si="71"/>
        <v>51.679735348648158</v>
      </c>
      <c r="AH109" s="271">
        <f t="shared" si="71"/>
        <v>52.713164945479917</v>
      </c>
      <c r="AI109" s="271">
        <f t="shared" si="71"/>
        <v>53.767259832572996</v>
      </c>
      <c r="AJ109" s="271">
        <f t="shared" si="71"/>
        <v>54.842433249709657</v>
      </c>
      <c r="AK109" s="271">
        <f t="shared" si="71"/>
        <v>55.939106700147569</v>
      </c>
      <c r="AL109" s="271">
        <f t="shared" si="71"/>
        <v>57.057710115862903</v>
      </c>
      <c r="AM109" s="271">
        <f t="shared" si="71"/>
        <v>58.198682026097771</v>
      </c>
      <c r="AN109" s="271">
        <f t="shared" si="71"/>
        <v>59.362469729278089</v>
      </c>
      <c r="AO109" s="271">
        <f t="shared" si="71"/>
        <v>60.549529468369229</v>
      </c>
      <c r="AP109" s="271">
        <f t="shared" si="71"/>
        <v>61.760326609738229</v>
      </c>
      <c r="AQ109" s="271">
        <f t="shared" si="71"/>
        <v>62.995335825592683</v>
      </c>
      <c r="AR109" s="271">
        <f t="shared" si="71"/>
        <v>64.255041280067815</v>
      </c>
      <c r="AS109" s="271">
        <f t="shared" si="71"/>
        <v>65.539936819034722</v>
      </c>
      <c r="AT109" s="271">
        <f t="shared" si="71"/>
        <v>66.850526163704146</v>
      </c>
      <c r="AU109" s="271">
        <f t="shared" si="71"/>
        <v>68.187323108101708</v>
      </c>
      <c r="AV109" s="271">
        <f t="shared" si="71"/>
        <v>69.550851720492048</v>
      </c>
      <c r="AW109" s="271">
        <f t="shared" si="71"/>
        <v>70.941646548830775</v>
      </c>
      <c r="AX109" s="271">
        <f t="shared" si="71"/>
        <v>72.360252830324768</v>
      </c>
      <c r="AY109" s="271">
        <f t="shared" si="71"/>
        <v>73.807226705183112</v>
      </c>
      <c r="AZ109" s="271">
        <f t="shared" si="71"/>
        <v>75.283135434642247</v>
      </c>
      <c r="BA109" s="271">
        <f t="shared" si="71"/>
        <v>76.788557623351039</v>
      </c>
      <c r="BB109" s="271">
        <f t="shared" si="71"/>
        <v>78.324083446202764</v>
      </c>
      <c r="BC109" s="271">
        <f t="shared" si="71"/>
        <v>79.890314879703013</v>
      </c>
      <c r="BD109" s="271">
        <f t="shared" si="71"/>
        <v>81.487865937964258</v>
      </c>
      <c r="BE109" s="271">
        <f t="shared" si="71"/>
        <v>83.117362913419527</v>
      </c>
      <c r="BF109" s="271">
        <f t="shared" si="71"/>
        <v>84.779444622349587</v>
      </c>
      <c r="BG109" s="271">
        <f t="shared" si="71"/>
        <v>86.474762655319878</v>
      </c>
      <c r="BH109" s="271">
        <f t="shared" si="71"/>
        <v>88.2039816326254</v>
      </c>
      <c r="BI109" s="271">
        <f t="shared" si="71"/>
        <v>89.967779464843687</v>
      </c>
      <c r="BJ109" s="271">
        <f t="shared" si="71"/>
        <v>91.766847618597964</v>
      </c>
      <c r="BK109" s="271">
        <f t="shared" si="71"/>
        <v>93.601891387634794</v>
      </c>
      <c r="BL109" s="271">
        <f t="shared" si="71"/>
        <v>95.473630169322348</v>
      </c>
      <c r="BM109" s="271">
        <f t="shared" si="71"/>
        <v>97.382797746677753</v>
      </c>
      <c r="BN109" s="271">
        <f t="shared" si="71"/>
        <v>99.330142576034177</v>
      </c>
      <c r="BO109" s="271">
        <f t="shared" si="71"/>
        <v>101.31642808046018</v>
      </c>
      <c r="BP109" s="271">
        <f t="shared" si="71"/>
        <v>103.34243294904671</v>
      </c>
      <c r="BQ109" s="271">
        <f t="shared" si="71"/>
        <v>105.40895144217866</v>
      </c>
      <c r="BR109" s="271">
        <f t="shared" si="71"/>
        <v>107.51679370291112</v>
      </c>
      <c r="BS109" s="271">
        <f t="shared" si="71"/>
        <v>109.66678607457193</v>
      </c>
      <c r="BT109" s="271">
        <f t="shared" si="71"/>
        <v>111.85977142471546</v>
      </c>
      <c r="BU109" s="271">
        <f t="shared" si="71"/>
        <v>114.09660947555429</v>
      </c>
      <c r="BV109" s="271">
        <f t="shared" si="71"/>
        <v>116.37817714099856</v>
      </c>
      <c r="BW109" s="271">
        <f t="shared" si="71"/>
        <v>118.70536887043498</v>
      </c>
      <c r="BX109" s="271">
        <f t="shared" ref="BX109:CO110" si="72" xml:space="preserve"> IF( BW109, BW109, $G109 ) * ( 1 + BX$5 )</f>
        <v>121.07909699938037</v>
      </c>
      <c r="BY109" s="271">
        <f t="shared" si="72"/>
        <v>123.50029210714705</v>
      </c>
      <c r="BZ109" s="271">
        <f t="shared" si="72"/>
        <v>125.96990338166052</v>
      </c>
      <c r="CA109" s="271">
        <f t="shared" si="72"/>
        <v>128.48889899157226</v>
      </c>
      <c r="CB109" s="271">
        <f t="shared" si="72"/>
        <v>131.0582664658136</v>
      </c>
      <c r="CC109" s="271">
        <f t="shared" si="72"/>
        <v>133.67901308073948</v>
      </c>
      <c r="CD109" s="271">
        <f t="shared" si="72"/>
        <v>136.3521662550138</v>
      </c>
      <c r="CE109" s="271">
        <f t="shared" si="72"/>
        <v>139.07877395239129</v>
      </c>
      <c r="CF109" s="271">
        <f t="shared" si="72"/>
        <v>141.85990509255365</v>
      </c>
      <c r="CG109" s="271">
        <f t="shared" si="72"/>
        <v>144.69664997016116</v>
      </c>
      <c r="CH109" s="271">
        <f t="shared" si="72"/>
        <v>147.59012068228395</v>
      </c>
      <c r="CI109" s="271">
        <f t="shared" si="72"/>
        <v>150.54145156438054</v>
      </c>
      <c r="CJ109" s="271">
        <f t="shared" si="72"/>
        <v>153.55179963499455</v>
      </c>
      <c r="CK109" s="271">
        <f t="shared" si="72"/>
        <v>156.62234504934398</v>
      </c>
      <c r="CL109" s="271">
        <f t="shared" si="72"/>
        <v>159.75429156198072</v>
      </c>
      <c r="CM109" s="271">
        <f t="shared" si="72"/>
        <v>162.94886699870187</v>
      </c>
      <c r="CN109" s="271">
        <f t="shared" si="72"/>
        <v>166.20732373789772</v>
      </c>
      <c r="CO109" s="271">
        <f t="shared" si="72"/>
        <v>169.53093920152517</v>
      </c>
    </row>
    <row r="110" spans="1:93" outlineLevel="1" x14ac:dyDescent="0.2">
      <c r="E110" s="18" t="str">
        <f xml:space="preserve"> InpC!E33</f>
        <v>CCW budget t-1</v>
      </c>
      <c r="G110" s="270">
        <f xml:space="preserve"> InpC!G33</f>
        <v>5.5270000000000001</v>
      </c>
      <c r="H110" s="280" t="str">
        <f xml:space="preserve"> InpC!H33</f>
        <v>£m</v>
      </c>
      <c r="I110" s="217"/>
      <c r="K110" s="271">
        <f t="shared" ref="K110:Z110" si="73" xml:space="preserve"> IF( J110, J110, $G110 ) * ( 1 + K$5 )</f>
        <v>5.6209053398058231</v>
      </c>
      <c r="L110" s="271">
        <f t="shared" si="73"/>
        <v>5.6618285923780913</v>
      </c>
      <c r="M110" s="271">
        <f t="shared" si="73"/>
        <v>5.7564743595994781</v>
      </c>
      <c r="N110" s="271">
        <f t="shared" si="73"/>
        <v>5.8565569699118818</v>
      </c>
      <c r="O110" s="271">
        <f t="shared" si="73"/>
        <v>5.9603219014005511</v>
      </c>
      <c r="P110" s="271">
        <f t="shared" si="73"/>
        <v>6.0655254117796309</v>
      </c>
      <c r="Q110" s="271">
        <f t="shared" si="73"/>
        <v>6.1752425753842815</v>
      </c>
      <c r="R110" s="271">
        <f t="shared" si="73"/>
        <v>6.29307254360514</v>
      </c>
      <c r="S110" s="271">
        <f t="shared" si="73"/>
        <v>6.4189138889157622</v>
      </c>
      <c r="T110" s="271">
        <f t="shared" si="73"/>
        <v>6.5472716590856077</v>
      </c>
      <c r="U110" s="271">
        <f t="shared" si="73"/>
        <v>6.6781961745721956</v>
      </c>
      <c r="V110" s="271">
        <f t="shared" si="73"/>
        <v>6.8117387620814425</v>
      </c>
      <c r="W110" s="271">
        <f t="shared" si="73"/>
        <v>6.947951774689396</v>
      </c>
      <c r="X110" s="271">
        <f t="shared" si="73"/>
        <v>7.0868886123663639</v>
      </c>
      <c r="Y110" s="271">
        <f t="shared" si="73"/>
        <v>7.2286037429114538</v>
      </c>
      <c r="Z110" s="271">
        <f t="shared" si="73"/>
        <v>7.3731527233057381</v>
      </c>
      <c r="AA110" s="271">
        <f t="shared" si="71"/>
        <v>7.5205922214924126</v>
      </c>
      <c r="AB110" s="271">
        <f t="shared" si="71"/>
        <v>7.6709800385924911</v>
      </c>
      <c r="AC110" s="271">
        <f t="shared" si="71"/>
        <v>7.8243751315647403</v>
      </c>
      <c r="AD110" s="271">
        <f t="shared" si="71"/>
        <v>7.9808376363187419</v>
      </c>
      <c r="AE110" s="271">
        <f t="shared" si="71"/>
        <v>8.1404288912901421</v>
      </c>
      <c r="AF110" s="271">
        <f t="shared" si="71"/>
        <v>8.3032114614873329</v>
      </c>
      <c r="AG110" s="271">
        <f t="shared" si="71"/>
        <v>8.4692491630189863</v>
      </c>
      <c r="AH110" s="271">
        <f t="shared" si="71"/>
        <v>8.6386070881120638</v>
      </c>
      <c r="AI110" s="271">
        <f t="shared" si="71"/>
        <v>8.8113516306301047</v>
      </c>
      <c r="AJ110" s="271">
        <f t="shared" si="71"/>
        <v>8.987550512101798</v>
      </c>
      <c r="AK110" s="271">
        <f t="shared" si="71"/>
        <v>9.167272808270047</v>
      </c>
      <c r="AL110" s="271">
        <f t="shared" si="71"/>
        <v>9.3505889761719221</v>
      </c>
      <c r="AM110" s="271">
        <f t="shared" si="71"/>
        <v>9.5375708817601375</v>
      </c>
      <c r="AN110" s="271">
        <f t="shared" si="71"/>
        <v>9.7282918280768556</v>
      </c>
      <c r="AO110" s="271">
        <f t="shared" si="71"/>
        <v>9.92282658399089</v>
      </c>
      <c r="AP110" s="271">
        <f t="shared" si="71"/>
        <v>10.121251413509555</v>
      </c>
      <c r="AQ110" s="271">
        <f t="shared" si="71"/>
        <v>10.323644105676653</v>
      </c>
      <c r="AR110" s="271">
        <f t="shared" si="71"/>
        <v>10.530084005068341</v>
      </c>
      <c r="AS110" s="271">
        <f t="shared" si="71"/>
        <v>10.740652042898802</v>
      </c>
      <c r="AT110" s="271">
        <f t="shared" si="71"/>
        <v>10.955430768747936</v>
      </c>
      <c r="AU110" s="271">
        <f t="shared" si="71"/>
        <v>11.174504382923509</v>
      </c>
      <c r="AV110" s="271">
        <f t="shared" si="71"/>
        <v>11.39795876947043</v>
      </c>
      <c r="AW110" s="271">
        <f t="shared" si="71"/>
        <v>11.625881529840118</v>
      </c>
      <c r="AX110" s="271">
        <f t="shared" si="71"/>
        <v>11.858362017233148</v>
      </c>
      <c r="AY110" s="271">
        <f t="shared" si="71"/>
        <v>12.095491371628629</v>
      </c>
      <c r="AZ110" s="271">
        <f t="shared" si="71"/>
        <v>12.337362555514078</v>
      </c>
      <c r="BA110" s="271">
        <f t="shared" si="71"/>
        <v>12.584070390329755</v>
      </c>
      <c r="BB110" s="271">
        <f t="shared" si="71"/>
        <v>12.835711593641783</v>
      </c>
      <c r="BC110" s="271">
        <f t="shared" si="71"/>
        <v>13.092384817058608</v>
      </c>
      <c r="BD110" s="271">
        <f t="shared" si="71"/>
        <v>13.354190684905667</v>
      </c>
      <c r="BE110" s="271">
        <f t="shared" si="71"/>
        <v>13.621231833673422</v>
      </c>
      <c r="BF110" s="271">
        <f t="shared" si="71"/>
        <v>13.893612952254232</v>
      </c>
      <c r="BG110" s="271">
        <f t="shared" si="71"/>
        <v>14.171440822983842</v>
      </c>
      <c r="BH110" s="271">
        <f t="shared" si="71"/>
        <v>14.454824363503548</v>
      </c>
      <c r="BI110" s="271">
        <f t="shared" si="71"/>
        <v>14.743874669459499</v>
      </c>
      <c r="BJ110" s="271">
        <f t="shared" si="71"/>
        <v>15.038705058055831</v>
      </c>
      <c r="BK110" s="271">
        <f t="shared" si="71"/>
        <v>15.339431112478726</v>
      </c>
      <c r="BL110" s="271">
        <f t="shared" si="71"/>
        <v>15.646170727208819</v>
      </c>
      <c r="BM110" s="271">
        <f t="shared" si="71"/>
        <v>15.959044154239695</v>
      </c>
      <c r="BN110" s="271">
        <f t="shared" si="71"/>
        <v>16.278174050220628</v>
      </c>
      <c r="BO110" s="271">
        <f t="shared" si="71"/>
        <v>16.603685524541998</v>
      </c>
      <c r="BP110" s="271">
        <f t="shared" si="71"/>
        <v>16.935706188382291</v>
      </c>
      <c r="BQ110" s="271">
        <f t="shared" si="71"/>
        <v>17.274366204735855</v>
      </c>
      <c r="BR110" s="271">
        <f t="shared" si="71"/>
        <v>17.619798339441076</v>
      </c>
      <c r="BS110" s="271">
        <f t="shared" si="71"/>
        <v>17.972138013228932</v>
      </c>
      <c r="BT110" s="271">
        <f t="shared" si="71"/>
        <v>18.331523354812376</v>
      </c>
      <c r="BU110" s="271">
        <f t="shared" si="71"/>
        <v>18.698095255037313</v>
      </c>
      <c r="BV110" s="271">
        <f t="shared" si="71"/>
        <v>19.071997422116436</v>
      </c>
      <c r="BW110" s="271">
        <f t="shared" si="71"/>
        <v>19.453376437967563</v>
      </c>
      <c r="BX110" s="271">
        <f t="shared" si="72"/>
        <v>19.842381815678561</v>
      </c>
      <c r="BY110" s="271">
        <f t="shared" si="72"/>
        <v>20.239166058121377</v>
      </c>
      <c r="BZ110" s="271">
        <f t="shared" si="72"/>
        <v>20.643884717738167</v>
      </c>
      <c r="CA110" s="271">
        <f t="shared" si="72"/>
        <v>21.056696457522968</v>
      </c>
      <c r="CB110" s="271">
        <f t="shared" si="72"/>
        <v>21.477763113222782</v>
      </c>
      <c r="CC110" s="271">
        <f t="shared" si="72"/>
        <v>21.907249756782509</v>
      </c>
      <c r="CD110" s="271">
        <f t="shared" si="72"/>
        <v>22.345324761058563</v>
      </c>
      <c r="CE110" s="271">
        <f t="shared" si="72"/>
        <v>22.792159865826559</v>
      </c>
      <c r="CF110" s="271">
        <f t="shared" si="72"/>
        <v>23.247930245108936</v>
      </c>
      <c r="CG110" s="271">
        <f t="shared" si="72"/>
        <v>23.71281457584892</v>
      </c>
      <c r="CH110" s="271">
        <f t="shared" si="72"/>
        <v>24.186995107957756</v>
      </c>
      <c r="CI110" s="271">
        <f t="shared" si="72"/>
        <v>24.670657735762649</v>
      </c>
      <c r="CJ110" s="271">
        <f t="shared" si="72"/>
        <v>25.163992070883435</v>
      </c>
      <c r="CK110" s="271">
        <f t="shared" si="72"/>
        <v>25.667191516566565</v>
      </c>
      <c r="CL110" s="271">
        <f t="shared" si="72"/>
        <v>26.180453343505523</v>
      </c>
      <c r="CM110" s="271">
        <f t="shared" si="72"/>
        <v>26.703978767177404</v>
      </c>
      <c r="CN110" s="271">
        <f t="shared" si="72"/>
        <v>27.237973026725985</v>
      </c>
      <c r="CO110" s="271">
        <f t="shared" si="72"/>
        <v>27.782645465422213</v>
      </c>
    </row>
    <row r="111" spans="1:93" s="238" customFormat="1" ht="2.1" customHeight="1" outlineLevel="1" x14ac:dyDescent="0.2">
      <c r="A111" s="284"/>
      <c r="B111" s="285"/>
      <c r="D111" s="286"/>
      <c r="E111" s="287"/>
      <c r="G111" s="288"/>
      <c r="H111" s="289"/>
      <c r="I111" s="290"/>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1"/>
      <c r="AP111" s="291"/>
      <c r="AQ111" s="291"/>
      <c r="AR111" s="291"/>
      <c r="AS111" s="291"/>
      <c r="AT111" s="291"/>
      <c r="AU111" s="291"/>
      <c r="AV111" s="291"/>
      <c r="AW111" s="291"/>
      <c r="AX111" s="291"/>
      <c r="AY111" s="291"/>
      <c r="AZ111" s="291"/>
      <c r="BA111" s="291"/>
      <c r="BB111" s="291"/>
      <c r="BC111" s="291"/>
      <c r="BD111" s="291"/>
      <c r="BE111" s="291"/>
      <c r="BF111" s="291"/>
      <c r="BG111" s="291"/>
      <c r="BH111" s="291"/>
      <c r="BI111" s="291"/>
      <c r="BJ111" s="291"/>
      <c r="BK111" s="291"/>
      <c r="BL111" s="291"/>
      <c r="BM111" s="291"/>
      <c r="BN111" s="291"/>
      <c r="BO111" s="291"/>
      <c r="BP111" s="291"/>
      <c r="BQ111" s="291"/>
      <c r="BR111" s="291"/>
      <c r="BS111" s="291"/>
      <c r="BT111" s="291"/>
      <c r="BU111" s="291"/>
      <c r="BV111" s="291"/>
      <c r="BW111" s="291"/>
      <c r="BX111" s="291"/>
      <c r="BY111" s="291"/>
      <c r="BZ111" s="291"/>
      <c r="CA111" s="291"/>
      <c r="CB111" s="291"/>
      <c r="CC111" s="291"/>
      <c r="CD111" s="291"/>
      <c r="CE111" s="291"/>
      <c r="CF111" s="291"/>
      <c r="CG111" s="291"/>
      <c r="CH111" s="291"/>
      <c r="CI111" s="291"/>
      <c r="CJ111" s="291"/>
      <c r="CK111" s="291"/>
      <c r="CL111" s="291"/>
      <c r="CM111" s="291"/>
      <c r="CN111" s="291"/>
      <c r="CO111" s="291"/>
    </row>
    <row r="112" spans="1:93" outlineLevel="1" x14ac:dyDescent="0.2">
      <c r="E112" t="s">
        <v>293</v>
      </c>
      <c r="H112" s="78" t="s">
        <v>283</v>
      </c>
      <c r="I112" s="217"/>
      <c r="K112" s="292">
        <f xml:space="preserve"> SUM( K109:K111 )</f>
        <v>39.919919902912604</v>
      </c>
      <c r="L112" s="292">
        <f t="shared" ref="L112:BW112" si="74" xml:space="preserve"> SUM( L109:L111 )</f>
        <v>40.210558664124697</v>
      </c>
      <c r="M112" s="292">
        <f t="shared" si="74"/>
        <v>40.882737115498152</v>
      </c>
      <c r="N112" s="292">
        <f t="shared" si="74"/>
        <v>41.593528268491241</v>
      </c>
      <c r="O112" s="292">
        <f t="shared" si="74"/>
        <v>42.330471430373763</v>
      </c>
      <c r="P112" s="292">
        <f t="shared" si="74"/>
        <v>43.077631443565373</v>
      </c>
      <c r="Q112" s="292">
        <f t="shared" si="74"/>
        <v>43.856847622862162</v>
      </c>
      <c r="R112" s="292">
        <f t="shared" si="74"/>
        <v>44.693681301634257</v>
      </c>
      <c r="S112" s="292">
        <f t="shared" si="74"/>
        <v>45.587412137074431</v>
      </c>
      <c r="T112" s="292">
        <f t="shared" si="74"/>
        <v>46.499014733867803</v>
      </c>
      <c r="U112" s="292">
        <f t="shared" si="74"/>
        <v>47.428846470143363</v>
      </c>
      <c r="V112" s="292">
        <f t="shared" si="74"/>
        <v>48.377271870451025</v>
      </c>
      <c r="W112" s="292">
        <f t="shared" si="74"/>
        <v>49.344662748667055</v>
      </c>
      <c r="X112" s="292">
        <f t="shared" si="74"/>
        <v>50.331398353757344</v>
      </c>
      <c r="Y112" s="292">
        <f t="shared" si="74"/>
        <v>51.337865518455445</v>
      </c>
      <c r="Z112" s="292">
        <f t="shared" si="74"/>
        <v>52.36445881091371</v>
      </c>
      <c r="AA112" s="292">
        <f t="shared" si="74"/>
        <v>53.411580689386945</v>
      </c>
      <c r="AB112" s="292">
        <f t="shared" si="74"/>
        <v>54.479641660009229</v>
      </c>
      <c r="AC112" s="292">
        <f t="shared" si="74"/>
        <v>55.569060437725845</v>
      </c>
      <c r="AD112" s="292">
        <f t="shared" si="74"/>
        <v>56.680264110443197</v>
      </c>
      <c r="AE112" s="292">
        <f t="shared" si="74"/>
        <v>57.813688306461366</v>
      </c>
      <c r="AF112" s="292">
        <f t="shared" si="74"/>
        <v>58.969777365254629</v>
      </c>
      <c r="AG112" s="292">
        <f t="shared" si="74"/>
        <v>60.148984511667145</v>
      </c>
      <c r="AH112" s="292">
        <f t="shared" si="74"/>
        <v>61.351772033591985</v>
      </c>
      <c r="AI112" s="292">
        <f t="shared" si="74"/>
        <v>62.578611463203103</v>
      </c>
      <c r="AJ112" s="292">
        <f t="shared" si="74"/>
        <v>63.829983761811455</v>
      </c>
      <c r="AK112" s="292">
        <f t="shared" si="74"/>
        <v>65.106379508417618</v>
      </c>
      <c r="AL112" s="292">
        <f t="shared" si="74"/>
        <v>66.408299092034824</v>
      </c>
      <c r="AM112" s="292">
        <f t="shared" si="74"/>
        <v>67.736252907857903</v>
      </c>
      <c r="AN112" s="292">
        <f t="shared" si="74"/>
        <v>69.090761557354938</v>
      </c>
      <c r="AO112" s="292">
        <f t="shared" si="74"/>
        <v>70.472356052360112</v>
      </c>
      <c r="AP112" s="292">
        <f t="shared" si="74"/>
        <v>71.881578023247783</v>
      </c>
      <c r="AQ112" s="292">
        <f t="shared" si="74"/>
        <v>73.31897993126934</v>
      </c>
      <c r="AR112" s="292">
        <f t="shared" si="74"/>
        <v>74.785125285136161</v>
      </c>
      <c r="AS112" s="292">
        <f t="shared" si="74"/>
        <v>76.280588861933524</v>
      </c>
      <c r="AT112" s="292">
        <f t="shared" si="74"/>
        <v>77.805956932452077</v>
      </c>
      <c r="AU112" s="292">
        <f t="shared" si="74"/>
        <v>79.361827491025224</v>
      </c>
      <c r="AV112" s="292">
        <f t="shared" si="74"/>
        <v>80.948810489962483</v>
      </c>
      <c r="AW112" s="292">
        <f t="shared" si="74"/>
        <v>82.56752807867089</v>
      </c>
      <c r="AX112" s="292">
        <f t="shared" si="74"/>
        <v>84.218614847557916</v>
      </c>
      <c r="AY112" s="292">
        <f t="shared" si="74"/>
        <v>85.902718076811738</v>
      </c>
      <c r="AZ112" s="292">
        <f t="shared" si="74"/>
        <v>87.620497990156323</v>
      </c>
      <c r="BA112" s="292">
        <f t="shared" si="74"/>
        <v>89.372628013680796</v>
      </c>
      <c r="BB112" s="292">
        <f t="shared" si="74"/>
        <v>91.159795039844539</v>
      </c>
      <c r="BC112" s="292">
        <f t="shared" si="74"/>
        <v>92.982699696761614</v>
      </c>
      <c r="BD112" s="292">
        <f t="shared" si="74"/>
        <v>94.842056622869933</v>
      </c>
      <c r="BE112" s="292">
        <f t="shared" si="74"/>
        <v>96.738594747092947</v>
      </c>
      <c r="BF112" s="292">
        <f t="shared" si="74"/>
        <v>98.673057574603817</v>
      </c>
      <c r="BG112" s="292">
        <f t="shared" si="74"/>
        <v>100.64620347830372</v>
      </c>
      <c r="BH112" s="292">
        <f t="shared" si="74"/>
        <v>102.65880599612895</v>
      </c>
      <c r="BI112" s="292">
        <f t="shared" si="74"/>
        <v>104.71165413430319</v>
      </c>
      <c r="BJ112" s="292">
        <f t="shared" si="74"/>
        <v>106.80555267665379</v>
      </c>
      <c r="BK112" s="292">
        <f t="shared" si="74"/>
        <v>108.94132250011351</v>
      </c>
      <c r="BL112" s="292">
        <f t="shared" si="74"/>
        <v>111.11980089653116</v>
      </c>
      <c r="BM112" s="292">
        <f t="shared" si="74"/>
        <v>113.34184190091744</v>
      </c>
      <c r="BN112" s="292">
        <f t="shared" si="74"/>
        <v>115.6083166262548</v>
      </c>
      <c r="BO112" s="292">
        <f t="shared" si="74"/>
        <v>117.92011360500219</v>
      </c>
      <c r="BP112" s="292">
        <f t="shared" si="74"/>
        <v>120.27813913742901</v>
      </c>
      <c r="BQ112" s="292">
        <f t="shared" si="74"/>
        <v>122.68331764691452</v>
      </c>
      <c r="BR112" s="292">
        <f t="shared" si="74"/>
        <v>125.13659204235219</v>
      </c>
      <c r="BS112" s="292">
        <f t="shared" si="74"/>
        <v>127.63892408780086</v>
      </c>
      <c r="BT112" s="292">
        <f t="shared" si="74"/>
        <v>130.19129477952782</v>
      </c>
      <c r="BU112" s="292">
        <f t="shared" si="74"/>
        <v>132.7947047305916</v>
      </c>
      <c r="BV112" s="292">
        <f t="shared" si="74"/>
        <v>135.45017456311498</v>
      </c>
      <c r="BW112" s="292">
        <f t="shared" si="74"/>
        <v>138.15874530840256</v>
      </c>
      <c r="BX112" s="292">
        <f t="shared" ref="BX112:CO112" si="75" xml:space="preserve"> SUM( BX109:BX111 )</f>
        <v>140.92147881505892</v>
      </c>
      <c r="BY112" s="292">
        <f t="shared" si="75"/>
        <v>143.73945816526842</v>
      </c>
      <c r="BZ112" s="292">
        <f t="shared" si="75"/>
        <v>146.61378809939868</v>
      </c>
      <c r="CA112" s="292">
        <f t="shared" si="75"/>
        <v>149.54559544909523</v>
      </c>
      <c r="CB112" s="292">
        <f t="shared" si="75"/>
        <v>152.53602957903638</v>
      </c>
      <c r="CC112" s="292">
        <f t="shared" si="75"/>
        <v>155.58626283752199</v>
      </c>
      <c r="CD112" s="292">
        <f t="shared" si="75"/>
        <v>158.69749101607238</v>
      </c>
      <c r="CE112" s="292">
        <f t="shared" si="75"/>
        <v>161.87093381821785</v>
      </c>
      <c r="CF112" s="292">
        <f t="shared" si="75"/>
        <v>165.10783533766258</v>
      </c>
      <c r="CG112" s="292">
        <f t="shared" si="75"/>
        <v>168.40946454601007</v>
      </c>
      <c r="CH112" s="292">
        <f t="shared" si="75"/>
        <v>171.77711579024171</v>
      </c>
      <c r="CI112" s="292">
        <f t="shared" si="75"/>
        <v>175.2121093001432</v>
      </c>
      <c r="CJ112" s="292">
        <f t="shared" si="75"/>
        <v>178.71579170587799</v>
      </c>
      <c r="CK112" s="292">
        <f t="shared" si="75"/>
        <v>182.28953656591054</v>
      </c>
      <c r="CL112" s="292">
        <f t="shared" si="75"/>
        <v>185.93474490548624</v>
      </c>
      <c r="CM112" s="292">
        <f t="shared" si="75"/>
        <v>189.65284576587928</v>
      </c>
      <c r="CN112" s="292">
        <f t="shared" si="75"/>
        <v>193.44529676462372</v>
      </c>
      <c r="CO112" s="292">
        <f t="shared" si="75"/>
        <v>197.31358466694738</v>
      </c>
    </row>
    <row r="113" spans="1:93" outlineLevel="1" x14ac:dyDescent="0.2">
      <c r="I113" s="217"/>
    </row>
    <row r="114" spans="1:93" outlineLevel="1" x14ac:dyDescent="0.2">
      <c r="E114" t="s">
        <v>294</v>
      </c>
      <c r="H114" s="78" t="s">
        <v>8</v>
      </c>
      <c r="I114" s="217"/>
      <c r="K114" s="83">
        <f xml:space="preserve"> K112 * 1000 * 1000 * J107</f>
        <v>0</v>
      </c>
      <c r="L114" s="83">
        <f t="shared" ref="L114:BW114" si="76" xml:space="preserve"> L112 * 1000 * 1000 * K107</f>
        <v>10.958507322444282</v>
      </c>
      <c r="M114" s="83">
        <f t="shared" si="76"/>
        <v>37.15941613442083</v>
      </c>
      <c r="N114" s="83">
        <f t="shared" si="76"/>
        <v>39.075081137706533</v>
      </c>
      <c r="O114" s="83">
        <f t="shared" si="76"/>
        <v>39.258167620234296</v>
      </c>
      <c r="P114" s="83">
        <f t="shared" si="76"/>
        <v>37.558293663437389</v>
      </c>
      <c r="Q114" s="83">
        <f t="shared" si="76"/>
        <v>34.486534139208764</v>
      </c>
      <c r="R114" s="83">
        <f t="shared" si="76"/>
        <v>34.007472427991878</v>
      </c>
      <c r="S114" s="83">
        <f t="shared" si="76"/>
        <v>34.335668984447828</v>
      </c>
      <c r="T114" s="83">
        <f t="shared" si="76"/>
        <v>34.597378508247054</v>
      </c>
      <c r="U114" s="83">
        <f t="shared" si="76"/>
        <v>35.289215544214905</v>
      </c>
      <c r="V114" s="83">
        <f t="shared" si="76"/>
        <v>35.994887110571362</v>
      </c>
      <c r="W114" s="83">
        <f t="shared" si="76"/>
        <v>36.803557252744945</v>
      </c>
      <c r="X114" s="83">
        <f t="shared" si="76"/>
        <v>37.448845952127144</v>
      </c>
      <c r="Y114" s="83">
        <f t="shared" si="76"/>
        <v>38.197703226899044</v>
      </c>
      <c r="Z114" s="83">
        <f t="shared" si="76"/>
        <v>38.961535254663232</v>
      </c>
      <c r="AA114" s="83">
        <f t="shared" si="76"/>
        <v>39.836854856497332</v>
      </c>
      <c r="AB114" s="83">
        <f t="shared" si="76"/>
        <v>40.535327346025753</v>
      </c>
      <c r="AC114" s="83">
        <f t="shared" si="76"/>
        <v>41.345904387762545</v>
      </c>
      <c r="AD114" s="83">
        <f t="shared" si="76"/>
        <v>42.172690380644127</v>
      </c>
      <c r="AE114" s="83">
        <f t="shared" si="76"/>
        <v>43.120152597186056</v>
      </c>
      <c r="AF114" s="83">
        <f t="shared" si="76"/>
        <v>43.876192210300481</v>
      </c>
      <c r="AG114" s="83">
        <f t="shared" si="76"/>
        <v>44.753575875687012</v>
      </c>
      <c r="AH114" s="83">
        <f t="shared" si="76"/>
        <v>45.648504411252787</v>
      </c>
      <c r="AI114" s="83">
        <f t="shared" si="76"/>
        <v>46.67405513568935</v>
      </c>
      <c r="AJ114" s="83">
        <f t="shared" si="76"/>
        <v>47.492406474027852</v>
      </c>
      <c r="AK114" s="83">
        <f t="shared" si="76"/>
        <v>48.442102871347146</v>
      </c>
      <c r="AL114" s="83">
        <f t="shared" si="76"/>
        <v>49.41079016245434</v>
      </c>
      <c r="AM114" s="83">
        <f t="shared" si="76"/>
        <v>50.520865340154948</v>
      </c>
      <c r="AN114" s="83">
        <f t="shared" si="76"/>
        <v>51.406664048772448</v>
      </c>
      <c r="AO114" s="83">
        <f t="shared" si="76"/>
        <v>52.434633092034566</v>
      </c>
      <c r="AP114" s="83">
        <f t="shared" si="76"/>
        <v>53.483158231932379</v>
      </c>
      <c r="AQ114" s="83">
        <f t="shared" si="76"/>
        <v>54.68472424986291</v>
      </c>
      <c r="AR114" s="83">
        <f t="shared" si="76"/>
        <v>55.643529246481478</v>
      </c>
      <c r="AS114" s="83">
        <f t="shared" si="76"/>
        <v>56.756222057455595</v>
      </c>
      <c r="AT114" s="83">
        <f t="shared" si="76"/>
        <v>57.891165169738109</v>
      </c>
      <c r="AU114" s="83">
        <f t="shared" si="76"/>
        <v>59.191762574713927</v>
      </c>
      <c r="AV114" s="83">
        <f t="shared" si="76"/>
        <v>60.229590935262614</v>
      </c>
      <c r="AW114" s="83">
        <f t="shared" si="76"/>
        <v>61.433990328132175</v>
      </c>
      <c r="AX114" s="83">
        <f t="shared" si="76"/>
        <v>62.662473860957192</v>
      </c>
      <c r="AY114" s="83">
        <f t="shared" si="76"/>
        <v>64.070264681093008</v>
      </c>
      <c r="AZ114" s="83">
        <f t="shared" si="76"/>
        <v>65.193629400465412</v>
      </c>
      <c r="BA114" s="83">
        <f t="shared" si="76"/>
        <v>66.497293703171337</v>
      </c>
      <c r="BB114" s="83">
        <f t="shared" si="76"/>
        <v>67.827027126890769</v>
      </c>
      <c r="BC114" s="83">
        <f t="shared" si="76"/>
        <v>69.350846093218465</v>
      </c>
      <c r="BD114" s="83">
        <f t="shared" si="76"/>
        <v>70.566796958218404</v>
      </c>
      <c r="BE114" s="83">
        <f t="shared" si="76"/>
        <v>71.977907445496612</v>
      </c>
      <c r="BF114" s="83">
        <f t="shared" si="76"/>
        <v>73.417235634202996</v>
      </c>
      <c r="BG114" s="83">
        <f t="shared" si="76"/>
        <v>75.066645623903028</v>
      </c>
      <c r="BH114" s="83">
        <f t="shared" si="76"/>
        <v>76.382813454881401</v>
      </c>
      <c r="BI114" s="83">
        <f t="shared" si="76"/>
        <v>77.910225690664404</v>
      </c>
      <c r="BJ114" s="83">
        <f t="shared" si="76"/>
        <v>79.468181291276466</v>
      </c>
      <c r="BK114" s="83">
        <f t="shared" si="76"/>
        <v>81.253533340462852</v>
      </c>
      <c r="BL114" s="83">
        <f t="shared" si="76"/>
        <v>82.678177879288356</v>
      </c>
      <c r="BM114" s="83">
        <f t="shared" si="76"/>
        <v>84.331477290675807</v>
      </c>
      <c r="BN114" s="83">
        <f t="shared" si="76"/>
        <v>86.017837408210951</v>
      </c>
      <c r="BO114" s="83">
        <f t="shared" si="76"/>
        <v>87.95033567088592</v>
      </c>
      <c r="BP114" s="83">
        <f t="shared" si="76"/>
        <v>89.492397415775045</v>
      </c>
      <c r="BQ114" s="83">
        <f t="shared" si="76"/>
        <v>91.281959447332753</v>
      </c>
      <c r="BR114" s="83">
        <f t="shared" si="76"/>
        <v>93.10730700209993</v>
      </c>
      <c r="BS114" s="83">
        <f t="shared" si="76"/>
        <v>95.199079062934487</v>
      </c>
      <c r="BT114" s="83">
        <f t="shared" si="76"/>
        <v>96.86823537543529</v>
      </c>
      <c r="BU114" s="83">
        <f t="shared" si="76"/>
        <v>98.805290601327798</v>
      </c>
      <c r="BV114" s="83">
        <f t="shared" si="76"/>
        <v>100.78108074309462</v>
      </c>
      <c r="BW114" s="83">
        <f t="shared" si="76"/>
        <v>103.04525372528992</v>
      </c>
      <c r="BX114" s="83">
        <f t="shared" ref="BX114:CO114" si="77" xml:space="preserve"> BX112 * 1000 * 1000 * BW107</f>
        <v>104.85197956152521</v>
      </c>
      <c r="BY114" s="83">
        <f t="shared" si="77"/>
        <v>106.94868416409854</v>
      </c>
      <c r="BZ114" s="83">
        <f t="shared" si="77"/>
        <v>109.08731616002041</v>
      </c>
      <c r="CA114" s="83">
        <f t="shared" si="77"/>
        <v>111.53809910587243</v>
      </c>
      <c r="CB114" s="83">
        <f t="shared" si="77"/>
        <v>113.49373275316681</v>
      </c>
      <c r="CC114" s="83">
        <f t="shared" si="77"/>
        <v>115.76324481027726</v>
      </c>
      <c r="CD114" s="83">
        <f t="shared" si="77"/>
        <v>118.07813985772937</v>
      </c>
      <c r="CE114" s="83">
        <f t="shared" si="77"/>
        <v>120.73091289888441</v>
      </c>
      <c r="CF114" s="83">
        <f t="shared" si="77"/>
        <v>122.84772713031128</v>
      </c>
      <c r="CG114" s="83">
        <f t="shared" si="77"/>
        <v>125.30428919014965</v>
      </c>
      <c r="CH114" s="83">
        <f t="shared" si="77"/>
        <v>127.80997464278344</v>
      </c>
      <c r="CI114" s="83">
        <f t="shared" si="77"/>
        <v>130.68138551978066</v>
      </c>
      <c r="CJ114" s="83">
        <f t="shared" si="77"/>
        <v>132.97266461316855</v>
      </c>
      <c r="CK114" s="83">
        <f t="shared" si="77"/>
        <v>135.63169307478447</v>
      </c>
      <c r="CL114" s="83">
        <f t="shared" si="77"/>
        <v>138.34389361037699</v>
      </c>
      <c r="CM114" s="83">
        <f t="shared" si="77"/>
        <v>141.11032949154784</v>
      </c>
      <c r="CN114" s="83">
        <f t="shared" si="77"/>
        <v>143.93208525193336</v>
      </c>
      <c r="CO114" s="83">
        <f t="shared" si="77"/>
        <v>146.81026711237797</v>
      </c>
    </row>
    <row r="115" spans="1:93" outlineLevel="1" x14ac:dyDescent="0.2">
      <c r="G115" s="283"/>
      <c r="I115" s="217"/>
    </row>
    <row r="116" spans="1:93" outlineLevel="1" x14ac:dyDescent="0.2">
      <c r="B116" s="61" t="s">
        <v>295</v>
      </c>
      <c r="I116" s="217"/>
    </row>
    <row r="117" spans="1:93" outlineLevel="1" x14ac:dyDescent="0.2">
      <c r="E117" s="18" t="str">
        <f xml:space="preserve"> UserInput!E11</f>
        <v>Fewer than 10 plots - no boundary meter</v>
      </c>
      <c r="G117" s="55" t="b">
        <f xml:space="preserve"> UserInput!G11</f>
        <v>0</v>
      </c>
      <c r="H117" s="79" t="str">
        <f xml:space="preserve"> UserInput!H11</f>
        <v>Boolean</v>
      </c>
      <c r="I117" s="217"/>
    </row>
    <row r="118" spans="1:93" outlineLevel="1" x14ac:dyDescent="0.2">
      <c r="E118" s="18" t="str">
        <f xml:space="preserve"> InpC!E$31</f>
        <v>Overhead rate</v>
      </c>
      <c r="G118" s="323">
        <f xml:space="preserve"> InpC!G$31</f>
        <v>5.1900000000000002E-2</v>
      </c>
      <c r="H118" s="79" t="str">
        <f xml:space="preserve"> InpC!H$31</f>
        <v>%</v>
      </c>
      <c r="I118" s="218"/>
    </row>
    <row r="119" spans="1:93" outlineLevel="1" x14ac:dyDescent="0.2">
      <c r="E119" s="18" t="str">
        <f xml:space="preserve"> InpC!E35</f>
        <v>Sampling and testing per 5000 population</v>
      </c>
      <c r="G119" s="54">
        <f xml:space="preserve"> InpC!G35</f>
        <v>784.31336405529942</v>
      </c>
      <c r="H119" s="80" t="str">
        <f xml:space="preserve"> InpC!H35</f>
        <v>£</v>
      </c>
      <c r="I119" s="217"/>
    </row>
    <row r="120" spans="1:93" outlineLevel="1" x14ac:dyDescent="0.2">
      <c r="E120" t="str">
        <f xml:space="preserve"> E37</f>
        <v>Total population</v>
      </c>
      <c r="G120" s="55">
        <f xml:space="preserve"> G37</f>
        <v>191.68</v>
      </c>
      <c r="H120" s="78" t="str">
        <f xml:space="preserve"> H37</f>
        <v>People</v>
      </c>
      <c r="I120" s="217"/>
    </row>
    <row r="121" spans="1:93" outlineLevel="1" x14ac:dyDescent="0.2">
      <c r="E121" s="20" t="s">
        <v>295</v>
      </c>
      <c r="G121" s="172">
        <f xml:space="preserve"> G119 * ROUNDUP( G120 / 5000, 0 )</f>
        <v>784.31336405529942</v>
      </c>
      <c r="H121" s="80" t="str">
        <f xml:space="preserve"> InpC!H35</f>
        <v>£</v>
      </c>
      <c r="I121" s="217"/>
      <c r="K121" s="55">
        <f t="shared" ref="K121:AP121" si="78" xml:space="preserve"> $G121 * K$6 * K$8 * ( 1 + $G$118 ) * ( 1 - $G$117 )</f>
        <v>825.0192276497695</v>
      </c>
      <c r="L121" s="55">
        <f t="shared" si="78"/>
        <v>830.19479119674872</v>
      </c>
      <c r="M121" s="55">
        <f t="shared" si="78"/>
        <v>843.22864178458894</v>
      </c>
      <c r="N121" s="55">
        <f t="shared" si="78"/>
        <v>857.03120599617353</v>
      </c>
      <c r="O121" s="55">
        <f t="shared" si="78"/>
        <v>871.34364296847593</v>
      </c>
      <c r="P121" s="55">
        <f t="shared" si="78"/>
        <v>885.83669458665509</v>
      </c>
      <c r="Q121" s="55">
        <f t="shared" si="78"/>
        <v>900.95842384321531</v>
      </c>
      <c r="R121" s="55">
        <f t="shared" si="78"/>
        <v>917.2314859137349</v>
      </c>
      <c r="S121" s="55">
        <f t="shared" si="78"/>
        <v>934.63761200959129</v>
      </c>
      <c r="T121" s="55">
        <f t="shared" si="78"/>
        <v>952.37405082401278</v>
      </c>
      <c r="U121" s="55">
        <f t="shared" si="78"/>
        <v>970.44707063814451</v>
      </c>
      <c r="V121" s="55">
        <f t="shared" si="78"/>
        <v>988.86305868510385</v>
      </c>
      <c r="W121" s="55">
        <f t="shared" si="78"/>
        <v>1007.6285234073064</v>
      </c>
      <c r="X121" s="55">
        <f t="shared" si="78"/>
        <v>1026.7500967566307</v>
      </c>
      <c r="Y121" s="55">
        <f t="shared" si="78"/>
        <v>1046.2345365382366</v>
      </c>
      <c r="Z121" s="55">
        <f t="shared" si="78"/>
        <v>1066.0887287988558</v>
      </c>
      <c r="AA121" s="55">
        <f t="shared" si="78"/>
        <v>1086.3196902604095</v>
      </c>
      <c r="AB121" s="55">
        <f t="shared" si="78"/>
        <v>1106.9345707998057</v>
      </c>
      <c r="AC121" s="55">
        <f t="shared" si="78"/>
        <v>1127.9406559757963</v>
      </c>
      <c r="AD121" s="55">
        <f t="shared" si="78"/>
        <v>1149.345369603785</v>
      </c>
      <c r="AE121" s="55">
        <f t="shared" si="78"/>
        <v>1171.1562763794971</v>
      </c>
      <c r="AF121" s="55">
        <f t="shared" si="78"/>
        <v>1193.3810845524392</v>
      </c>
      <c r="AG121" s="55">
        <f t="shared" si="78"/>
        <v>1216.0276486500911</v>
      </c>
      <c r="AH121" s="55">
        <f t="shared" si="78"/>
        <v>1239.1039722537948</v>
      </c>
      <c r="AI121" s="55">
        <f t="shared" si="78"/>
        <v>1262.6182108273222</v>
      </c>
      <c r="AJ121" s="55">
        <f t="shared" si="78"/>
        <v>1286.5786745991168</v>
      </c>
      <c r="AK121" s="55">
        <f t="shared" si="78"/>
        <v>1310.9938314992351</v>
      </c>
      <c r="AL121" s="55">
        <f t="shared" si="78"/>
        <v>1335.8723101520186</v>
      </c>
      <c r="AM121" s="55">
        <f t="shared" si="78"/>
        <v>1361.22290292556</v>
      </c>
      <c r="AN121" s="55">
        <f t="shared" si="78"/>
        <v>1387.0545690390356</v>
      </c>
      <c r="AO121" s="55">
        <f t="shared" si="78"/>
        <v>1413.3764377290056</v>
      </c>
      <c r="AP121" s="55">
        <f t="shared" si="78"/>
        <v>1440.1978114758042</v>
      </c>
      <c r="AQ121" s="55">
        <f t="shared" ref="AQ121:BV121" si="79" xml:space="preserve"> $G121 * AQ$6 * AQ$8 * ( 1 + $G$118 ) * ( 1 - $G$117 )</f>
        <v>1467.528169291151</v>
      </c>
      <c r="AR121" s="55">
        <f t="shared" si="79"/>
        <v>1495.3771700681536</v>
      </c>
      <c r="AS121" s="55">
        <f t="shared" si="79"/>
        <v>1523.7546559948851</v>
      </c>
      <c r="AT121" s="55">
        <f t="shared" si="79"/>
        <v>1552.6706560327314</v>
      </c>
      <c r="AU121" s="55">
        <f t="shared" si="79"/>
        <v>1582.1353894607591</v>
      </c>
      <c r="AV121" s="55">
        <f t="shared" si="79"/>
        <v>1612.1592694873343</v>
      </c>
      <c r="AW121" s="55">
        <f t="shared" si="79"/>
        <v>1642.7529069302816</v>
      </c>
      <c r="AX121" s="55">
        <f t="shared" si="79"/>
        <v>1673.9271139668826</v>
      </c>
      <c r="AY121" s="55">
        <f t="shared" si="79"/>
        <v>1705.6929079550332</v>
      </c>
      <c r="AZ121" s="55">
        <f t="shared" si="79"/>
        <v>1738.0615153269198</v>
      </c>
      <c r="BA121" s="55">
        <f t="shared" si="79"/>
        <v>1771.0443755565798</v>
      </c>
      <c r="BB121" s="55">
        <f t="shared" si="79"/>
        <v>1804.6531452027571</v>
      </c>
      <c r="BC121" s="55">
        <f t="shared" si="79"/>
        <v>1838.899702028476</v>
      </c>
      <c r="BD121" s="55">
        <f t="shared" si="79"/>
        <v>1873.796149198794</v>
      </c>
      <c r="BE121" s="55">
        <f t="shared" si="79"/>
        <v>1909.3548195582111</v>
      </c>
      <c r="BF121" s="55">
        <f t="shared" si="79"/>
        <v>1945.5882799892538</v>
      </c>
      <c r="BG121" s="55">
        <f t="shared" si="79"/>
        <v>1982.5093358537695</v>
      </c>
      <c r="BH121" s="55">
        <f t="shared" si="79"/>
        <v>2020.1310355185028</v>
      </c>
      <c r="BI121" s="55">
        <f t="shared" si="79"/>
        <v>2058.4666749665535</v>
      </c>
      <c r="BJ121" s="55">
        <f t="shared" si="79"/>
        <v>2097.5298024963427</v>
      </c>
      <c r="BK121" s="55">
        <f t="shared" si="79"/>
        <v>2137.3342235097557</v>
      </c>
      <c r="BL121" s="55">
        <f t="shared" si="79"/>
        <v>2177.8940053911419</v>
      </c>
      <c r="BM121" s="55">
        <f t="shared" si="79"/>
        <v>2219.223482478907</v>
      </c>
      <c r="BN121" s="55">
        <f t="shared" si="79"/>
        <v>2261.3372611314494</v>
      </c>
      <c r="BO121" s="55">
        <f t="shared" si="79"/>
        <v>2304.2502248892315</v>
      </c>
      <c r="BP121" s="55">
        <f t="shared" si="79"/>
        <v>2347.9775397348108</v>
      </c>
      <c r="BQ121" s="55">
        <f t="shared" si="79"/>
        <v>2392.5346594526864</v>
      </c>
      <c r="BR121" s="55">
        <f t="shared" si="79"/>
        <v>2437.9373310908663</v>
      </c>
      <c r="BS121" s="55">
        <f t="shared" si="79"/>
        <v>2484.2016005260684</v>
      </c>
      <c r="BT121" s="55">
        <f t="shared" si="79"/>
        <v>2531.3438181345391</v>
      </c>
      <c r="BU121" s="55">
        <f t="shared" si="79"/>
        <v>2579.3806445704781</v>
      </c>
      <c r="BV121" s="55">
        <f t="shared" si="79"/>
        <v>2628.32905665413</v>
      </c>
      <c r="BW121" s="55">
        <f t="shared" ref="BW121:CO121" si="80" xml:space="preserve"> $G121 * BW$6 * BW$8 * ( 1 + $G$118 ) * ( 1 - $G$117 )</f>
        <v>2678.2063533716</v>
      </c>
      <c r="BX121" s="55">
        <f t="shared" si="80"/>
        <v>2729.030161988539</v>
      </c>
      <c r="BY121" s="55">
        <f t="shared" si="80"/>
        <v>2780.8184442798388</v>
      </c>
      <c r="BZ121" s="55">
        <f t="shared" si="80"/>
        <v>2833.5895028775494</v>
      </c>
      <c r="CA121" s="55">
        <f t="shared" si="80"/>
        <v>2887.3619877392621</v>
      </c>
      <c r="CB121" s="55">
        <f t="shared" si="80"/>
        <v>2942.1549027392375</v>
      </c>
      <c r="CC121" s="55">
        <f t="shared" si="80"/>
        <v>2997.9876123846175</v>
      </c>
      <c r="CD121" s="55">
        <f t="shared" si="80"/>
        <v>3054.8798486590827</v>
      </c>
      <c r="CE121" s="55">
        <f t="shared" si="80"/>
        <v>3112.8517179963856</v>
      </c>
      <c r="CF121" s="55">
        <f t="shared" si="80"/>
        <v>3171.9237083862199</v>
      </c>
      <c r="CG121" s="55">
        <f t="shared" si="80"/>
        <v>3232.1166966149303</v>
      </c>
      <c r="CH121" s="55">
        <f t="shared" si="80"/>
        <v>3293.4519556436358</v>
      </c>
      <c r="CI121" s="55">
        <f t="shared" si="80"/>
        <v>3355.95116212636</v>
      </c>
      <c r="CJ121" s="55">
        <f t="shared" si="80"/>
        <v>3419.6364040708372</v>
      </c>
      <c r="CK121" s="55">
        <f t="shared" si="80"/>
        <v>3484.5301886446873</v>
      </c>
      <c r="CL121" s="55">
        <f t="shared" si="80"/>
        <v>3550.6554501297396</v>
      </c>
      <c r="CM121" s="55">
        <f t="shared" si="80"/>
        <v>3618.0355580272912</v>
      </c>
      <c r="CN121" s="55">
        <f t="shared" si="80"/>
        <v>3686.6943253171867</v>
      </c>
      <c r="CO121" s="55">
        <f t="shared" si="80"/>
        <v>3756.6560168736241</v>
      </c>
    </row>
    <row r="122" spans="1:93" s="238" customFormat="1" ht="2.1" customHeight="1" outlineLevel="1" x14ac:dyDescent="0.2">
      <c r="A122" s="284"/>
      <c r="B122" s="285"/>
      <c r="D122" s="286"/>
      <c r="E122" s="287"/>
      <c r="G122" s="288"/>
      <c r="H122" s="289"/>
      <c r="I122" s="290"/>
      <c r="K122" s="291"/>
      <c r="L122" s="291"/>
      <c r="M122" s="291"/>
      <c r="N122" s="291"/>
      <c r="O122" s="291"/>
      <c r="P122" s="291"/>
      <c r="Q122" s="291"/>
      <c r="R122" s="291"/>
      <c r="S122" s="291"/>
      <c r="T122" s="291"/>
      <c r="U122" s="291"/>
      <c r="V122" s="291"/>
      <c r="W122" s="291"/>
      <c r="X122" s="291"/>
      <c r="Y122" s="291"/>
      <c r="Z122" s="291"/>
      <c r="AA122" s="291"/>
      <c r="AB122" s="291"/>
      <c r="AC122" s="291"/>
      <c r="AD122" s="291"/>
      <c r="AE122" s="291"/>
      <c r="AF122" s="291"/>
      <c r="AG122" s="291"/>
      <c r="AH122" s="291"/>
      <c r="AI122" s="291"/>
      <c r="AJ122" s="291"/>
      <c r="AK122" s="291"/>
      <c r="AL122" s="291"/>
      <c r="AM122" s="291"/>
      <c r="AN122" s="291"/>
      <c r="AO122" s="291"/>
      <c r="AP122" s="291"/>
      <c r="AQ122" s="291"/>
      <c r="AR122" s="291"/>
      <c r="AS122" s="291"/>
      <c r="AT122" s="291"/>
      <c r="AU122" s="291"/>
      <c r="AV122" s="291"/>
      <c r="AW122" s="291"/>
      <c r="AX122" s="291"/>
      <c r="AY122" s="291"/>
      <c r="AZ122" s="291"/>
      <c r="BA122" s="291"/>
      <c r="BB122" s="291"/>
      <c r="BC122" s="291"/>
      <c r="BD122" s="291"/>
      <c r="BE122" s="291"/>
      <c r="BF122" s="291"/>
      <c r="BG122" s="291"/>
      <c r="BH122" s="291"/>
      <c r="BI122" s="291"/>
      <c r="BJ122" s="291"/>
      <c r="BK122" s="291"/>
      <c r="BL122" s="291"/>
      <c r="BM122" s="291"/>
      <c r="BN122" s="291"/>
      <c r="BO122" s="291"/>
      <c r="BP122" s="291"/>
      <c r="BQ122" s="291"/>
      <c r="BR122" s="291"/>
      <c r="BS122" s="291"/>
      <c r="BT122" s="291"/>
      <c r="BU122" s="291"/>
      <c r="BV122" s="291"/>
      <c r="BW122" s="291"/>
      <c r="BX122" s="291"/>
      <c r="BY122" s="291"/>
      <c r="BZ122" s="291"/>
      <c r="CA122" s="291"/>
      <c r="CB122" s="291"/>
      <c r="CC122" s="291"/>
      <c r="CD122" s="291"/>
      <c r="CE122" s="291"/>
      <c r="CF122" s="291"/>
      <c r="CG122" s="291"/>
      <c r="CH122" s="291"/>
      <c r="CI122" s="291"/>
      <c r="CJ122" s="291"/>
      <c r="CK122" s="291"/>
      <c r="CL122" s="291"/>
      <c r="CM122" s="291"/>
      <c r="CN122" s="291"/>
      <c r="CO122" s="291"/>
    </row>
    <row r="123" spans="1:93" outlineLevel="1" x14ac:dyDescent="0.2">
      <c r="E123" t="s">
        <v>310</v>
      </c>
      <c r="H123" s="78" t="s">
        <v>8</v>
      </c>
      <c r="I123" s="217"/>
      <c r="K123" s="303">
        <f t="shared" ref="K123:AP123" si="81">SUM(K114:K122)</f>
        <v>825.0192276497695</v>
      </c>
      <c r="L123" s="303">
        <f t="shared" si="81"/>
        <v>841.15329851919296</v>
      </c>
      <c r="M123" s="303">
        <f t="shared" si="81"/>
        <v>880.38805791900973</v>
      </c>
      <c r="N123" s="303">
        <f t="shared" si="81"/>
        <v>896.10628713388007</v>
      </c>
      <c r="O123" s="303">
        <f t="shared" si="81"/>
        <v>910.60181058871024</v>
      </c>
      <c r="P123" s="303">
        <f t="shared" si="81"/>
        <v>923.39498825009252</v>
      </c>
      <c r="Q123" s="303">
        <f t="shared" si="81"/>
        <v>935.44495798242406</v>
      </c>
      <c r="R123" s="303">
        <f t="shared" si="81"/>
        <v>951.23895834172674</v>
      </c>
      <c r="S123" s="303">
        <f t="shared" si="81"/>
        <v>968.9732809940391</v>
      </c>
      <c r="T123" s="303">
        <f t="shared" si="81"/>
        <v>986.97142933225985</v>
      </c>
      <c r="U123" s="303">
        <f t="shared" si="81"/>
        <v>1005.7362861823594</v>
      </c>
      <c r="V123" s="303">
        <f t="shared" si="81"/>
        <v>1024.8579457956753</v>
      </c>
      <c r="W123" s="303">
        <f t="shared" si="81"/>
        <v>1044.4320806600513</v>
      </c>
      <c r="X123" s="303">
        <f t="shared" si="81"/>
        <v>1064.1989427087578</v>
      </c>
      <c r="Y123" s="303">
        <f t="shared" si="81"/>
        <v>1084.4322397651356</v>
      </c>
      <c r="Z123" s="303">
        <f t="shared" si="81"/>
        <v>1105.050264053519</v>
      </c>
      <c r="AA123" s="303">
        <f t="shared" si="81"/>
        <v>1126.156545116907</v>
      </c>
      <c r="AB123" s="303">
        <f t="shared" si="81"/>
        <v>1147.4698981458314</v>
      </c>
      <c r="AC123" s="303">
        <f t="shared" si="81"/>
        <v>1169.2865603635589</v>
      </c>
      <c r="AD123" s="303">
        <f t="shared" si="81"/>
        <v>1191.5180599844291</v>
      </c>
      <c r="AE123" s="303">
        <f t="shared" si="81"/>
        <v>1214.2764289766831</v>
      </c>
      <c r="AF123" s="303">
        <f t="shared" si="81"/>
        <v>1237.2572767627398</v>
      </c>
      <c r="AG123" s="303">
        <f t="shared" si="81"/>
        <v>1260.781224525778</v>
      </c>
      <c r="AH123" s="303">
        <f t="shared" si="81"/>
        <v>1284.7524766650477</v>
      </c>
      <c r="AI123" s="303">
        <f t="shared" si="81"/>
        <v>1309.2922659630115</v>
      </c>
      <c r="AJ123" s="303">
        <f t="shared" si="81"/>
        <v>1334.0710810731446</v>
      </c>
      <c r="AK123" s="303">
        <f t="shared" si="81"/>
        <v>1359.4359343705821</v>
      </c>
      <c r="AL123" s="303">
        <f t="shared" si="81"/>
        <v>1385.2831003144729</v>
      </c>
      <c r="AM123" s="303">
        <f t="shared" si="81"/>
        <v>1411.7437682657148</v>
      </c>
      <c r="AN123" s="303">
        <f t="shared" si="81"/>
        <v>1438.4612330878081</v>
      </c>
      <c r="AO123" s="303">
        <f t="shared" si="81"/>
        <v>1465.8110708210402</v>
      </c>
      <c r="AP123" s="303">
        <f t="shared" si="81"/>
        <v>1493.6809697077365</v>
      </c>
      <c r="AQ123" s="303">
        <f t="shared" ref="AQ123:BV123" si="82">SUM(AQ114:AQ122)</f>
        <v>1522.212893541014</v>
      </c>
      <c r="AR123" s="303">
        <f t="shared" si="82"/>
        <v>1551.0206993146351</v>
      </c>
      <c r="AS123" s="303">
        <f t="shared" si="82"/>
        <v>1580.5108780523406</v>
      </c>
      <c r="AT123" s="303">
        <f t="shared" si="82"/>
        <v>1610.5618212024694</v>
      </c>
      <c r="AU123" s="303">
        <f t="shared" si="82"/>
        <v>1641.3271520354731</v>
      </c>
      <c r="AV123" s="303">
        <f t="shared" si="82"/>
        <v>1672.388860422597</v>
      </c>
      <c r="AW123" s="303">
        <f t="shared" si="82"/>
        <v>1704.1868972584139</v>
      </c>
      <c r="AX123" s="303">
        <f t="shared" si="82"/>
        <v>1736.5895878278398</v>
      </c>
      <c r="AY123" s="303">
        <f t="shared" si="82"/>
        <v>1769.7631726361262</v>
      </c>
      <c r="AZ123" s="303">
        <f t="shared" si="82"/>
        <v>1803.2551447273852</v>
      </c>
      <c r="BA123" s="303">
        <f t="shared" si="82"/>
        <v>1837.5416692597512</v>
      </c>
      <c r="BB123" s="303">
        <f t="shared" si="82"/>
        <v>1872.4801723296478</v>
      </c>
      <c r="BC123" s="303">
        <f t="shared" si="82"/>
        <v>1908.2505481216945</v>
      </c>
      <c r="BD123" s="303">
        <f t="shared" si="82"/>
        <v>1944.3629461570124</v>
      </c>
      <c r="BE123" s="303">
        <f t="shared" si="82"/>
        <v>1981.3327270037078</v>
      </c>
      <c r="BF123" s="303">
        <f t="shared" si="82"/>
        <v>2019.0055156234569</v>
      </c>
      <c r="BG123" s="303">
        <f t="shared" si="82"/>
        <v>2057.5759814776725</v>
      </c>
      <c r="BH123" s="303">
        <f t="shared" si="82"/>
        <v>2096.513848973384</v>
      </c>
      <c r="BI123" s="303">
        <f t="shared" si="82"/>
        <v>2136.3769006572179</v>
      </c>
      <c r="BJ123" s="303">
        <f t="shared" si="82"/>
        <v>2176.997983787619</v>
      </c>
      <c r="BK123" s="303">
        <f t="shared" si="82"/>
        <v>2218.5877568502187</v>
      </c>
      <c r="BL123" s="303">
        <f t="shared" si="82"/>
        <v>2260.5721832704303</v>
      </c>
      <c r="BM123" s="303">
        <f t="shared" si="82"/>
        <v>2303.5549597695826</v>
      </c>
      <c r="BN123" s="303">
        <f t="shared" si="82"/>
        <v>2347.3550985396605</v>
      </c>
      <c r="BO123" s="303">
        <f t="shared" si="82"/>
        <v>2392.2005605601175</v>
      </c>
      <c r="BP123" s="303">
        <f t="shared" si="82"/>
        <v>2437.4699371505858</v>
      </c>
      <c r="BQ123" s="303">
        <f t="shared" si="82"/>
        <v>2483.816618900019</v>
      </c>
      <c r="BR123" s="303">
        <f t="shared" si="82"/>
        <v>2531.0446380929661</v>
      </c>
      <c r="BS123" s="303">
        <f t="shared" si="82"/>
        <v>2579.4006795890027</v>
      </c>
      <c r="BT123" s="303">
        <f t="shared" si="82"/>
        <v>2628.2120535099743</v>
      </c>
      <c r="BU123" s="303">
        <f t="shared" si="82"/>
        <v>2678.1859351718058</v>
      </c>
      <c r="BV123" s="303">
        <f t="shared" si="82"/>
        <v>2729.1101373972247</v>
      </c>
      <c r="BW123" s="303">
        <f t="shared" ref="BW123:CO123" si="83">SUM(BW114:BW122)</f>
        <v>2781.25160709689</v>
      </c>
      <c r="BX123" s="303">
        <f t="shared" si="83"/>
        <v>2833.8821415500643</v>
      </c>
      <c r="BY123" s="303">
        <f t="shared" si="83"/>
        <v>2887.7671284439375</v>
      </c>
      <c r="BZ123" s="303">
        <f t="shared" si="83"/>
        <v>2942.6768190375697</v>
      </c>
      <c r="CA123" s="303">
        <f t="shared" si="83"/>
        <v>2998.9000868451344</v>
      </c>
      <c r="CB123" s="303">
        <f t="shared" si="83"/>
        <v>3055.6486354924045</v>
      </c>
      <c r="CC123" s="303">
        <f t="shared" si="83"/>
        <v>3113.7508571948947</v>
      </c>
      <c r="CD123" s="303">
        <f t="shared" si="83"/>
        <v>3172.9579885168118</v>
      </c>
      <c r="CE123" s="303">
        <f t="shared" si="83"/>
        <v>3233.5826308952701</v>
      </c>
      <c r="CF123" s="303">
        <f t="shared" si="83"/>
        <v>3294.7714355165313</v>
      </c>
      <c r="CG123" s="303">
        <f t="shared" si="83"/>
        <v>3357.4209858050799</v>
      </c>
      <c r="CH123" s="303">
        <f t="shared" si="83"/>
        <v>3421.2619302864191</v>
      </c>
      <c r="CI123" s="303">
        <f t="shared" si="83"/>
        <v>3486.6325476461407</v>
      </c>
      <c r="CJ123" s="303">
        <f t="shared" si="83"/>
        <v>3552.6090686840057</v>
      </c>
      <c r="CK123" s="303">
        <f t="shared" si="83"/>
        <v>3620.1618817194717</v>
      </c>
      <c r="CL123" s="303">
        <f t="shared" si="83"/>
        <v>3688.9993437401167</v>
      </c>
      <c r="CM123" s="303">
        <f t="shared" si="83"/>
        <v>3759.1458875188391</v>
      </c>
      <c r="CN123" s="303">
        <f t="shared" si="83"/>
        <v>3830.6264105691198</v>
      </c>
      <c r="CO123" s="303">
        <f t="shared" si="83"/>
        <v>3903.4662839860021</v>
      </c>
    </row>
    <row r="124" spans="1:93" outlineLevel="1" x14ac:dyDescent="0.2">
      <c r="G124" s="139"/>
      <c r="I124" s="217"/>
    </row>
    <row r="125" spans="1:93" outlineLevel="1" x14ac:dyDescent="0.2">
      <c r="B125" s="61" t="s">
        <v>322</v>
      </c>
      <c r="G125" s="139"/>
      <c r="I125" s="217"/>
    </row>
    <row r="126" spans="1:93" outlineLevel="1" x14ac:dyDescent="0.2">
      <c r="E126" s="18" t="str">
        <f xml:space="preserve"> UserInput!E76</f>
        <v>Water: pumping costs</v>
      </c>
      <c r="G126" s="95">
        <f xml:space="preserve"> UserInput!G76</f>
        <v>0</v>
      </c>
      <c r="H126" s="80" t="str">
        <f xml:space="preserve"> UserInput!H76</f>
        <v>£</v>
      </c>
      <c r="I126" s="217"/>
      <c r="K126" s="55">
        <f t="shared" ref="K126:T130" si="84" xml:space="preserve"> $G126 * K$6 * K$8 * ( 1 + $G$118 )</f>
        <v>0</v>
      </c>
      <c r="L126" s="55">
        <f t="shared" si="84"/>
        <v>0</v>
      </c>
      <c r="M126" s="55">
        <f t="shared" si="84"/>
        <v>0</v>
      </c>
      <c r="N126" s="55">
        <f t="shared" si="84"/>
        <v>0</v>
      </c>
      <c r="O126" s="55">
        <f t="shared" si="84"/>
        <v>0</v>
      </c>
      <c r="P126" s="55">
        <f t="shared" si="84"/>
        <v>0</v>
      </c>
      <c r="Q126" s="55">
        <f t="shared" si="84"/>
        <v>0</v>
      </c>
      <c r="R126" s="55">
        <f t="shared" si="84"/>
        <v>0</v>
      </c>
      <c r="S126" s="55">
        <f t="shared" si="84"/>
        <v>0</v>
      </c>
      <c r="T126" s="55">
        <f t="shared" si="84"/>
        <v>0</v>
      </c>
      <c r="U126" s="55">
        <f t="shared" ref="U126:AD130" si="85" xml:space="preserve"> $G126 * U$6 * U$8 * ( 1 + $G$118 )</f>
        <v>0</v>
      </c>
      <c r="V126" s="55">
        <f t="shared" si="85"/>
        <v>0</v>
      </c>
      <c r="W126" s="55">
        <f t="shared" si="85"/>
        <v>0</v>
      </c>
      <c r="X126" s="55">
        <f t="shared" si="85"/>
        <v>0</v>
      </c>
      <c r="Y126" s="55">
        <f t="shared" si="85"/>
        <v>0</v>
      </c>
      <c r="Z126" s="55">
        <f t="shared" si="85"/>
        <v>0</v>
      </c>
      <c r="AA126" s="55">
        <f t="shared" si="85"/>
        <v>0</v>
      </c>
      <c r="AB126" s="55">
        <f t="shared" si="85"/>
        <v>0</v>
      </c>
      <c r="AC126" s="55">
        <f t="shared" si="85"/>
        <v>0</v>
      </c>
      <c r="AD126" s="55">
        <f t="shared" si="85"/>
        <v>0</v>
      </c>
      <c r="AE126" s="55">
        <f t="shared" ref="AE126:AN130" si="86" xml:space="preserve"> $G126 * AE$6 * AE$8 * ( 1 + $G$118 )</f>
        <v>0</v>
      </c>
      <c r="AF126" s="55">
        <f t="shared" si="86"/>
        <v>0</v>
      </c>
      <c r="AG126" s="55">
        <f t="shared" si="86"/>
        <v>0</v>
      </c>
      <c r="AH126" s="55">
        <f t="shared" si="86"/>
        <v>0</v>
      </c>
      <c r="AI126" s="55">
        <f t="shared" si="86"/>
        <v>0</v>
      </c>
      <c r="AJ126" s="55">
        <f t="shared" si="86"/>
        <v>0</v>
      </c>
      <c r="AK126" s="55">
        <f t="shared" si="86"/>
        <v>0</v>
      </c>
      <c r="AL126" s="55">
        <f t="shared" si="86"/>
        <v>0</v>
      </c>
      <c r="AM126" s="55">
        <f t="shared" si="86"/>
        <v>0</v>
      </c>
      <c r="AN126" s="55">
        <f t="shared" si="86"/>
        <v>0</v>
      </c>
      <c r="AO126" s="55">
        <f t="shared" ref="AO126:AX130" si="87" xml:space="preserve"> $G126 * AO$6 * AO$8 * ( 1 + $G$118 )</f>
        <v>0</v>
      </c>
      <c r="AP126" s="55">
        <f t="shared" si="87"/>
        <v>0</v>
      </c>
      <c r="AQ126" s="55">
        <f t="shared" si="87"/>
        <v>0</v>
      </c>
      <c r="AR126" s="55">
        <f t="shared" si="87"/>
        <v>0</v>
      </c>
      <c r="AS126" s="55">
        <f t="shared" si="87"/>
        <v>0</v>
      </c>
      <c r="AT126" s="55">
        <f t="shared" si="87"/>
        <v>0</v>
      </c>
      <c r="AU126" s="55">
        <f t="shared" si="87"/>
        <v>0</v>
      </c>
      <c r="AV126" s="55">
        <f t="shared" si="87"/>
        <v>0</v>
      </c>
      <c r="AW126" s="55">
        <f t="shared" si="87"/>
        <v>0</v>
      </c>
      <c r="AX126" s="55">
        <f t="shared" si="87"/>
        <v>0</v>
      </c>
      <c r="AY126" s="55">
        <f t="shared" ref="AY126:BH130" si="88" xml:space="preserve"> $G126 * AY$6 * AY$8 * ( 1 + $G$118 )</f>
        <v>0</v>
      </c>
      <c r="AZ126" s="55">
        <f t="shared" si="88"/>
        <v>0</v>
      </c>
      <c r="BA126" s="55">
        <f t="shared" si="88"/>
        <v>0</v>
      </c>
      <c r="BB126" s="55">
        <f t="shared" si="88"/>
        <v>0</v>
      </c>
      <c r="BC126" s="55">
        <f t="shared" si="88"/>
        <v>0</v>
      </c>
      <c r="BD126" s="55">
        <f t="shared" si="88"/>
        <v>0</v>
      </c>
      <c r="BE126" s="55">
        <f t="shared" si="88"/>
        <v>0</v>
      </c>
      <c r="BF126" s="55">
        <f t="shared" si="88"/>
        <v>0</v>
      </c>
      <c r="BG126" s="55">
        <f t="shared" si="88"/>
        <v>0</v>
      </c>
      <c r="BH126" s="55">
        <f t="shared" si="88"/>
        <v>0</v>
      </c>
      <c r="BI126" s="55">
        <f t="shared" ref="BI126:BR130" si="89" xml:space="preserve"> $G126 * BI$6 * BI$8 * ( 1 + $G$118 )</f>
        <v>0</v>
      </c>
      <c r="BJ126" s="55">
        <f t="shared" si="89"/>
        <v>0</v>
      </c>
      <c r="BK126" s="55">
        <f t="shared" si="89"/>
        <v>0</v>
      </c>
      <c r="BL126" s="55">
        <f t="shared" si="89"/>
        <v>0</v>
      </c>
      <c r="BM126" s="55">
        <f t="shared" si="89"/>
        <v>0</v>
      </c>
      <c r="BN126" s="55">
        <f t="shared" si="89"/>
        <v>0</v>
      </c>
      <c r="BO126" s="55">
        <f t="shared" si="89"/>
        <v>0</v>
      </c>
      <c r="BP126" s="55">
        <f t="shared" si="89"/>
        <v>0</v>
      </c>
      <c r="BQ126" s="55">
        <f t="shared" si="89"/>
        <v>0</v>
      </c>
      <c r="BR126" s="55">
        <f t="shared" si="89"/>
        <v>0</v>
      </c>
      <c r="BS126" s="55">
        <f t="shared" ref="BS126:CB130" si="90" xml:space="preserve"> $G126 * BS$6 * BS$8 * ( 1 + $G$118 )</f>
        <v>0</v>
      </c>
      <c r="BT126" s="55">
        <f t="shared" si="90"/>
        <v>0</v>
      </c>
      <c r="BU126" s="55">
        <f t="shared" si="90"/>
        <v>0</v>
      </c>
      <c r="BV126" s="55">
        <f t="shared" si="90"/>
        <v>0</v>
      </c>
      <c r="BW126" s="55">
        <f t="shared" si="90"/>
        <v>0</v>
      </c>
      <c r="BX126" s="55">
        <f t="shared" si="90"/>
        <v>0</v>
      </c>
      <c r="BY126" s="55">
        <f t="shared" si="90"/>
        <v>0</v>
      </c>
      <c r="BZ126" s="55">
        <f t="shared" si="90"/>
        <v>0</v>
      </c>
      <c r="CA126" s="55">
        <f t="shared" si="90"/>
        <v>0</v>
      </c>
      <c r="CB126" s="55">
        <f t="shared" si="90"/>
        <v>0</v>
      </c>
      <c r="CC126" s="55">
        <f t="shared" ref="CC126:CO130" si="91" xml:space="preserve"> $G126 * CC$6 * CC$8 * ( 1 + $G$118 )</f>
        <v>0</v>
      </c>
      <c r="CD126" s="55">
        <f t="shared" si="91"/>
        <v>0</v>
      </c>
      <c r="CE126" s="55">
        <f t="shared" si="91"/>
        <v>0</v>
      </c>
      <c r="CF126" s="55">
        <f t="shared" si="91"/>
        <v>0</v>
      </c>
      <c r="CG126" s="55">
        <f t="shared" si="91"/>
        <v>0</v>
      </c>
      <c r="CH126" s="55">
        <f t="shared" si="91"/>
        <v>0</v>
      </c>
      <c r="CI126" s="55">
        <f t="shared" si="91"/>
        <v>0</v>
      </c>
      <c r="CJ126" s="55">
        <f t="shared" si="91"/>
        <v>0</v>
      </c>
      <c r="CK126" s="55">
        <f t="shared" si="91"/>
        <v>0</v>
      </c>
      <c r="CL126" s="55">
        <f t="shared" si="91"/>
        <v>0</v>
      </c>
      <c r="CM126" s="55">
        <f t="shared" si="91"/>
        <v>0</v>
      </c>
      <c r="CN126" s="55">
        <f t="shared" si="91"/>
        <v>0</v>
      </c>
      <c r="CO126" s="55">
        <f t="shared" si="91"/>
        <v>0</v>
      </c>
    </row>
    <row r="127" spans="1:93" outlineLevel="1" x14ac:dyDescent="0.2">
      <c r="E127" s="18" t="str">
        <f xml:space="preserve"> UserInput!E77</f>
        <v>Water: other cost item 2 (specify)</v>
      </c>
      <c r="G127" s="95">
        <f xml:space="preserve"> UserInput!G77</f>
        <v>0</v>
      </c>
      <c r="H127" s="80" t="str">
        <f xml:space="preserve"> UserInput!H77</f>
        <v>£</v>
      </c>
      <c r="I127" s="217"/>
      <c r="K127" s="55">
        <f t="shared" si="84"/>
        <v>0</v>
      </c>
      <c r="L127" s="55">
        <f t="shared" si="84"/>
        <v>0</v>
      </c>
      <c r="M127" s="55">
        <f t="shared" si="84"/>
        <v>0</v>
      </c>
      <c r="N127" s="55">
        <f t="shared" si="84"/>
        <v>0</v>
      </c>
      <c r="O127" s="55">
        <f t="shared" si="84"/>
        <v>0</v>
      </c>
      <c r="P127" s="55">
        <f t="shared" si="84"/>
        <v>0</v>
      </c>
      <c r="Q127" s="55">
        <f t="shared" si="84"/>
        <v>0</v>
      </c>
      <c r="R127" s="55">
        <f t="shared" si="84"/>
        <v>0</v>
      </c>
      <c r="S127" s="55">
        <f t="shared" si="84"/>
        <v>0</v>
      </c>
      <c r="T127" s="55">
        <f t="shared" si="84"/>
        <v>0</v>
      </c>
      <c r="U127" s="55">
        <f t="shared" si="85"/>
        <v>0</v>
      </c>
      <c r="V127" s="55">
        <f t="shared" si="85"/>
        <v>0</v>
      </c>
      <c r="W127" s="55">
        <f t="shared" si="85"/>
        <v>0</v>
      </c>
      <c r="X127" s="55">
        <f t="shared" si="85"/>
        <v>0</v>
      </c>
      <c r="Y127" s="55">
        <f t="shared" si="85"/>
        <v>0</v>
      </c>
      <c r="Z127" s="55">
        <f t="shared" si="85"/>
        <v>0</v>
      </c>
      <c r="AA127" s="55">
        <f t="shared" si="85"/>
        <v>0</v>
      </c>
      <c r="AB127" s="55">
        <f t="shared" si="85"/>
        <v>0</v>
      </c>
      <c r="AC127" s="55">
        <f t="shared" si="85"/>
        <v>0</v>
      </c>
      <c r="AD127" s="55">
        <f t="shared" si="85"/>
        <v>0</v>
      </c>
      <c r="AE127" s="55">
        <f t="shared" si="86"/>
        <v>0</v>
      </c>
      <c r="AF127" s="55">
        <f t="shared" si="86"/>
        <v>0</v>
      </c>
      <c r="AG127" s="55">
        <f t="shared" si="86"/>
        <v>0</v>
      </c>
      <c r="AH127" s="55">
        <f t="shared" si="86"/>
        <v>0</v>
      </c>
      <c r="AI127" s="55">
        <f t="shared" si="86"/>
        <v>0</v>
      </c>
      <c r="AJ127" s="55">
        <f t="shared" si="86"/>
        <v>0</v>
      </c>
      <c r="AK127" s="55">
        <f t="shared" si="86"/>
        <v>0</v>
      </c>
      <c r="AL127" s="55">
        <f t="shared" si="86"/>
        <v>0</v>
      </c>
      <c r="AM127" s="55">
        <f t="shared" si="86"/>
        <v>0</v>
      </c>
      <c r="AN127" s="55">
        <f t="shared" si="86"/>
        <v>0</v>
      </c>
      <c r="AO127" s="55">
        <f t="shared" si="87"/>
        <v>0</v>
      </c>
      <c r="AP127" s="55">
        <f t="shared" si="87"/>
        <v>0</v>
      </c>
      <c r="AQ127" s="55">
        <f t="shared" si="87"/>
        <v>0</v>
      </c>
      <c r="AR127" s="55">
        <f t="shared" si="87"/>
        <v>0</v>
      </c>
      <c r="AS127" s="55">
        <f t="shared" si="87"/>
        <v>0</v>
      </c>
      <c r="AT127" s="55">
        <f t="shared" si="87"/>
        <v>0</v>
      </c>
      <c r="AU127" s="55">
        <f t="shared" si="87"/>
        <v>0</v>
      </c>
      <c r="AV127" s="55">
        <f t="shared" si="87"/>
        <v>0</v>
      </c>
      <c r="AW127" s="55">
        <f t="shared" si="87"/>
        <v>0</v>
      </c>
      <c r="AX127" s="55">
        <f t="shared" si="87"/>
        <v>0</v>
      </c>
      <c r="AY127" s="55">
        <f t="shared" si="88"/>
        <v>0</v>
      </c>
      <c r="AZ127" s="55">
        <f t="shared" si="88"/>
        <v>0</v>
      </c>
      <c r="BA127" s="55">
        <f t="shared" si="88"/>
        <v>0</v>
      </c>
      <c r="BB127" s="55">
        <f t="shared" si="88"/>
        <v>0</v>
      </c>
      <c r="BC127" s="55">
        <f t="shared" si="88"/>
        <v>0</v>
      </c>
      <c r="BD127" s="55">
        <f t="shared" si="88"/>
        <v>0</v>
      </c>
      <c r="BE127" s="55">
        <f t="shared" si="88"/>
        <v>0</v>
      </c>
      <c r="BF127" s="55">
        <f t="shared" si="88"/>
        <v>0</v>
      </c>
      <c r="BG127" s="55">
        <f t="shared" si="88"/>
        <v>0</v>
      </c>
      <c r="BH127" s="55">
        <f t="shared" si="88"/>
        <v>0</v>
      </c>
      <c r="BI127" s="55">
        <f t="shared" si="89"/>
        <v>0</v>
      </c>
      <c r="BJ127" s="55">
        <f t="shared" si="89"/>
        <v>0</v>
      </c>
      <c r="BK127" s="55">
        <f t="shared" si="89"/>
        <v>0</v>
      </c>
      <c r="BL127" s="55">
        <f t="shared" si="89"/>
        <v>0</v>
      </c>
      <c r="BM127" s="55">
        <f t="shared" si="89"/>
        <v>0</v>
      </c>
      <c r="BN127" s="55">
        <f t="shared" si="89"/>
        <v>0</v>
      </c>
      <c r="BO127" s="55">
        <f t="shared" si="89"/>
        <v>0</v>
      </c>
      <c r="BP127" s="55">
        <f t="shared" si="89"/>
        <v>0</v>
      </c>
      <c r="BQ127" s="55">
        <f t="shared" si="89"/>
        <v>0</v>
      </c>
      <c r="BR127" s="55">
        <f t="shared" si="89"/>
        <v>0</v>
      </c>
      <c r="BS127" s="55">
        <f t="shared" si="90"/>
        <v>0</v>
      </c>
      <c r="BT127" s="55">
        <f t="shared" si="90"/>
        <v>0</v>
      </c>
      <c r="BU127" s="55">
        <f t="shared" si="90"/>
        <v>0</v>
      </c>
      <c r="BV127" s="55">
        <f t="shared" si="90"/>
        <v>0</v>
      </c>
      <c r="BW127" s="55">
        <f t="shared" si="90"/>
        <v>0</v>
      </c>
      <c r="BX127" s="55">
        <f t="shared" si="90"/>
        <v>0</v>
      </c>
      <c r="BY127" s="55">
        <f t="shared" si="90"/>
        <v>0</v>
      </c>
      <c r="BZ127" s="55">
        <f t="shared" si="90"/>
        <v>0</v>
      </c>
      <c r="CA127" s="55">
        <f t="shared" si="90"/>
        <v>0</v>
      </c>
      <c r="CB127" s="55">
        <f t="shared" si="90"/>
        <v>0</v>
      </c>
      <c r="CC127" s="55">
        <f t="shared" si="91"/>
        <v>0</v>
      </c>
      <c r="CD127" s="55">
        <f t="shared" si="91"/>
        <v>0</v>
      </c>
      <c r="CE127" s="55">
        <f t="shared" si="91"/>
        <v>0</v>
      </c>
      <c r="CF127" s="55">
        <f t="shared" si="91"/>
        <v>0</v>
      </c>
      <c r="CG127" s="55">
        <f t="shared" si="91"/>
        <v>0</v>
      </c>
      <c r="CH127" s="55">
        <f t="shared" si="91"/>
        <v>0</v>
      </c>
      <c r="CI127" s="55">
        <f t="shared" si="91"/>
        <v>0</v>
      </c>
      <c r="CJ127" s="55">
        <f t="shared" si="91"/>
        <v>0</v>
      </c>
      <c r="CK127" s="55">
        <f t="shared" si="91"/>
        <v>0</v>
      </c>
      <c r="CL127" s="55">
        <f t="shared" si="91"/>
        <v>0</v>
      </c>
      <c r="CM127" s="55">
        <f t="shared" si="91"/>
        <v>0</v>
      </c>
      <c r="CN127" s="55">
        <f t="shared" si="91"/>
        <v>0</v>
      </c>
      <c r="CO127" s="55">
        <f t="shared" si="91"/>
        <v>0</v>
      </c>
    </row>
    <row r="128" spans="1:93" outlineLevel="1" x14ac:dyDescent="0.2">
      <c r="E128" s="18" t="str">
        <f xml:space="preserve"> UserInput!E78</f>
        <v>Water: other cost item 3 (specify)</v>
      </c>
      <c r="G128" s="95">
        <f xml:space="preserve"> UserInput!G78</f>
        <v>0</v>
      </c>
      <c r="H128" s="80" t="str">
        <f xml:space="preserve"> UserInput!H78</f>
        <v>£</v>
      </c>
      <c r="I128" s="217"/>
      <c r="K128" s="55">
        <f t="shared" si="84"/>
        <v>0</v>
      </c>
      <c r="L128" s="55">
        <f t="shared" si="84"/>
        <v>0</v>
      </c>
      <c r="M128" s="55">
        <f t="shared" si="84"/>
        <v>0</v>
      </c>
      <c r="N128" s="55">
        <f t="shared" si="84"/>
        <v>0</v>
      </c>
      <c r="O128" s="55">
        <f t="shared" si="84"/>
        <v>0</v>
      </c>
      <c r="P128" s="55">
        <f t="shared" si="84"/>
        <v>0</v>
      </c>
      <c r="Q128" s="55">
        <f t="shared" si="84"/>
        <v>0</v>
      </c>
      <c r="R128" s="55">
        <f t="shared" si="84"/>
        <v>0</v>
      </c>
      <c r="S128" s="55">
        <f t="shared" si="84"/>
        <v>0</v>
      </c>
      <c r="T128" s="55">
        <f t="shared" si="84"/>
        <v>0</v>
      </c>
      <c r="U128" s="55">
        <f t="shared" si="85"/>
        <v>0</v>
      </c>
      <c r="V128" s="55">
        <f t="shared" si="85"/>
        <v>0</v>
      </c>
      <c r="W128" s="55">
        <f t="shared" si="85"/>
        <v>0</v>
      </c>
      <c r="X128" s="55">
        <f t="shared" si="85"/>
        <v>0</v>
      </c>
      <c r="Y128" s="55">
        <f t="shared" si="85"/>
        <v>0</v>
      </c>
      <c r="Z128" s="55">
        <f t="shared" si="85"/>
        <v>0</v>
      </c>
      <c r="AA128" s="55">
        <f t="shared" si="85"/>
        <v>0</v>
      </c>
      <c r="AB128" s="55">
        <f t="shared" si="85"/>
        <v>0</v>
      </c>
      <c r="AC128" s="55">
        <f t="shared" si="85"/>
        <v>0</v>
      </c>
      <c r="AD128" s="55">
        <f t="shared" si="85"/>
        <v>0</v>
      </c>
      <c r="AE128" s="55">
        <f t="shared" si="86"/>
        <v>0</v>
      </c>
      <c r="AF128" s="55">
        <f t="shared" si="86"/>
        <v>0</v>
      </c>
      <c r="AG128" s="55">
        <f t="shared" si="86"/>
        <v>0</v>
      </c>
      <c r="AH128" s="55">
        <f t="shared" si="86"/>
        <v>0</v>
      </c>
      <c r="AI128" s="55">
        <f t="shared" si="86"/>
        <v>0</v>
      </c>
      <c r="AJ128" s="55">
        <f t="shared" si="86"/>
        <v>0</v>
      </c>
      <c r="AK128" s="55">
        <f t="shared" si="86"/>
        <v>0</v>
      </c>
      <c r="AL128" s="55">
        <f t="shared" si="86"/>
        <v>0</v>
      </c>
      <c r="AM128" s="55">
        <f t="shared" si="86"/>
        <v>0</v>
      </c>
      <c r="AN128" s="55">
        <f t="shared" si="86"/>
        <v>0</v>
      </c>
      <c r="AO128" s="55">
        <f t="shared" si="87"/>
        <v>0</v>
      </c>
      <c r="AP128" s="55">
        <f t="shared" si="87"/>
        <v>0</v>
      </c>
      <c r="AQ128" s="55">
        <f t="shared" si="87"/>
        <v>0</v>
      </c>
      <c r="AR128" s="55">
        <f t="shared" si="87"/>
        <v>0</v>
      </c>
      <c r="AS128" s="55">
        <f t="shared" si="87"/>
        <v>0</v>
      </c>
      <c r="AT128" s="55">
        <f t="shared" si="87"/>
        <v>0</v>
      </c>
      <c r="AU128" s="55">
        <f t="shared" si="87"/>
        <v>0</v>
      </c>
      <c r="AV128" s="55">
        <f t="shared" si="87"/>
        <v>0</v>
      </c>
      <c r="AW128" s="55">
        <f t="shared" si="87"/>
        <v>0</v>
      </c>
      <c r="AX128" s="55">
        <f t="shared" si="87"/>
        <v>0</v>
      </c>
      <c r="AY128" s="55">
        <f t="shared" si="88"/>
        <v>0</v>
      </c>
      <c r="AZ128" s="55">
        <f t="shared" si="88"/>
        <v>0</v>
      </c>
      <c r="BA128" s="55">
        <f t="shared" si="88"/>
        <v>0</v>
      </c>
      <c r="BB128" s="55">
        <f t="shared" si="88"/>
        <v>0</v>
      </c>
      <c r="BC128" s="55">
        <f t="shared" si="88"/>
        <v>0</v>
      </c>
      <c r="BD128" s="55">
        <f t="shared" si="88"/>
        <v>0</v>
      </c>
      <c r="BE128" s="55">
        <f t="shared" si="88"/>
        <v>0</v>
      </c>
      <c r="BF128" s="55">
        <f t="shared" si="88"/>
        <v>0</v>
      </c>
      <c r="BG128" s="55">
        <f t="shared" si="88"/>
        <v>0</v>
      </c>
      <c r="BH128" s="55">
        <f t="shared" si="88"/>
        <v>0</v>
      </c>
      <c r="BI128" s="55">
        <f t="shared" si="89"/>
        <v>0</v>
      </c>
      <c r="BJ128" s="55">
        <f t="shared" si="89"/>
        <v>0</v>
      </c>
      <c r="BK128" s="55">
        <f t="shared" si="89"/>
        <v>0</v>
      </c>
      <c r="BL128" s="55">
        <f t="shared" si="89"/>
        <v>0</v>
      </c>
      <c r="BM128" s="55">
        <f t="shared" si="89"/>
        <v>0</v>
      </c>
      <c r="BN128" s="55">
        <f t="shared" si="89"/>
        <v>0</v>
      </c>
      <c r="BO128" s="55">
        <f t="shared" si="89"/>
        <v>0</v>
      </c>
      <c r="BP128" s="55">
        <f t="shared" si="89"/>
        <v>0</v>
      </c>
      <c r="BQ128" s="55">
        <f t="shared" si="89"/>
        <v>0</v>
      </c>
      <c r="BR128" s="55">
        <f t="shared" si="89"/>
        <v>0</v>
      </c>
      <c r="BS128" s="55">
        <f t="shared" si="90"/>
        <v>0</v>
      </c>
      <c r="BT128" s="55">
        <f t="shared" si="90"/>
        <v>0</v>
      </c>
      <c r="BU128" s="55">
        <f t="shared" si="90"/>
        <v>0</v>
      </c>
      <c r="BV128" s="55">
        <f t="shared" si="90"/>
        <v>0</v>
      </c>
      <c r="BW128" s="55">
        <f t="shared" si="90"/>
        <v>0</v>
      </c>
      <c r="BX128" s="55">
        <f t="shared" si="90"/>
        <v>0</v>
      </c>
      <c r="BY128" s="55">
        <f t="shared" si="90"/>
        <v>0</v>
      </c>
      <c r="BZ128" s="55">
        <f t="shared" si="90"/>
        <v>0</v>
      </c>
      <c r="CA128" s="55">
        <f t="shared" si="90"/>
        <v>0</v>
      </c>
      <c r="CB128" s="55">
        <f t="shared" si="90"/>
        <v>0</v>
      </c>
      <c r="CC128" s="55">
        <f t="shared" si="91"/>
        <v>0</v>
      </c>
      <c r="CD128" s="55">
        <f t="shared" si="91"/>
        <v>0</v>
      </c>
      <c r="CE128" s="55">
        <f t="shared" si="91"/>
        <v>0</v>
      </c>
      <c r="CF128" s="55">
        <f t="shared" si="91"/>
        <v>0</v>
      </c>
      <c r="CG128" s="55">
        <f t="shared" si="91"/>
        <v>0</v>
      </c>
      <c r="CH128" s="55">
        <f t="shared" si="91"/>
        <v>0</v>
      </c>
      <c r="CI128" s="55">
        <f t="shared" si="91"/>
        <v>0</v>
      </c>
      <c r="CJ128" s="55">
        <f t="shared" si="91"/>
        <v>0</v>
      </c>
      <c r="CK128" s="55">
        <f t="shared" si="91"/>
        <v>0</v>
      </c>
      <c r="CL128" s="55">
        <f t="shared" si="91"/>
        <v>0</v>
      </c>
      <c r="CM128" s="55">
        <f t="shared" si="91"/>
        <v>0</v>
      </c>
      <c r="CN128" s="55">
        <f t="shared" si="91"/>
        <v>0</v>
      </c>
      <c r="CO128" s="55">
        <f t="shared" si="91"/>
        <v>0</v>
      </c>
    </row>
    <row r="129" spans="1:93" outlineLevel="1" x14ac:dyDescent="0.2">
      <c r="E129" s="18" t="str">
        <f xml:space="preserve"> UserInput!E79</f>
        <v>Water: other cost item 4 (specify)</v>
      </c>
      <c r="G129" s="95">
        <f xml:space="preserve"> UserInput!G79</f>
        <v>0</v>
      </c>
      <c r="H129" s="80" t="str">
        <f xml:space="preserve"> UserInput!H79</f>
        <v>£</v>
      </c>
      <c r="I129" s="217"/>
      <c r="K129" s="55">
        <f t="shared" si="84"/>
        <v>0</v>
      </c>
      <c r="L129" s="55">
        <f t="shared" si="84"/>
        <v>0</v>
      </c>
      <c r="M129" s="55">
        <f t="shared" si="84"/>
        <v>0</v>
      </c>
      <c r="N129" s="55">
        <f t="shared" si="84"/>
        <v>0</v>
      </c>
      <c r="O129" s="55">
        <f t="shared" si="84"/>
        <v>0</v>
      </c>
      <c r="P129" s="55">
        <f t="shared" si="84"/>
        <v>0</v>
      </c>
      <c r="Q129" s="55">
        <f t="shared" si="84"/>
        <v>0</v>
      </c>
      <c r="R129" s="55">
        <f t="shared" si="84"/>
        <v>0</v>
      </c>
      <c r="S129" s="55">
        <f t="shared" si="84"/>
        <v>0</v>
      </c>
      <c r="T129" s="55">
        <f t="shared" si="84"/>
        <v>0</v>
      </c>
      <c r="U129" s="55">
        <f t="shared" si="85"/>
        <v>0</v>
      </c>
      <c r="V129" s="55">
        <f t="shared" si="85"/>
        <v>0</v>
      </c>
      <c r="W129" s="55">
        <f t="shared" si="85"/>
        <v>0</v>
      </c>
      <c r="X129" s="55">
        <f t="shared" si="85"/>
        <v>0</v>
      </c>
      <c r="Y129" s="55">
        <f t="shared" si="85"/>
        <v>0</v>
      </c>
      <c r="Z129" s="55">
        <f t="shared" si="85"/>
        <v>0</v>
      </c>
      <c r="AA129" s="55">
        <f t="shared" si="85"/>
        <v>0</v>
      </c>
      <c r="AB129" s="55">
        <f t="shared" si="85"/>
        <v>0</v>
      </c>
      <c r="AC129" s="55">
        <f t="shared" si="85"/>
        <v>0</v>
      </c>
      <c r="AD129" s="55">
        <f t="shared" si="85"/>
        <v>0</v>
      </c>
      <c r="AE129" s="55">
        <f t="shared" si="86"/>
        <v>0</v>
      </c>
      <c r="AF129" s="55">
        <f t="shared" si="86"/>
        <v>0</v>
      </c>
      <c r="AG129" s="55">
        <f t="shared" si="86"/>
        <v>0</v>
      </c>
      <c r="AH129" s="55">
        <f t="shared" si="86"/>
        <v>0</v>
      </c>
      <c r="AI129" s="55">
        <f t="shared" si="86"/>
        <v>0</v>
      </c>
      <c r="AJ129" s="55">
        <f t="shared" si="86"/>
        <v>0</v>
      </c>
      <c r="AK129" s="55">
        <f t="shared" si="86"/>
        <v>0</v>
      </c>
      <c r="AL129" s="55">
        <f t="shared" si="86"/>
        <v>0</v>
      </c>
      <c r="AM129" s="55">
        <f t="shared" si="86"/>
        <v>0</v>
      </c>
      <c r="AN129" s="55">
        <f t="shared" si="86"/>
        <v>0</v>
      </c>
      <c r="AO129" s="55">
        <f t="shared" si="87"/>
        <v>0</v>
      </c>
      <c r="AP129" s="55">
        <f t="shared" si="87"/>
        <v>0</v>
      </c>
      <c r="AQ129" s="55">
        <f t="shared" si="87"/>
        <v>0</v>
      </c>
      <c r="AR129" s="55">
        <f t="shared" si="87"/>
        <v>0</v>
      </c>
      <c r="AS129" s="55">
        <f t="shared" si="87"/>
        <v>0</v>
      </c>
      <c r="AT129" s="55">
        <f t="shared" si="87"/>
        <v>0</v>
      </c>
      <c r="AU129" s="55">
        <f t="shared" si="87"/>
        <v>0</v>
      </c>
      <c r="AV129" s="55">
        <f t="shared" si="87"/>
        <v>0</v>
      </c>
      <c r="AW129" s="55">
        <f t="shared" si="87"/>
        <v>0</v>
      </c>
      <c r="AX129" s="55">
        <f t="shared" si="87"/>
        <v>0</v>
      </c>
      <c r="AY129" s="55">
        <f t="shared" si="88"/>
        <v>0</v>
      </c>
      <c r="AZ129" s="55">
        <f t="shared" si="88"/>
        <v>0</v>
      </c>
      <c r="BA129" s="55">
        <f t="shared" si="88"/>
        <v>0</v>
      </c>
      <c r="BB129" s="55">
        <f t="shared" si="88"/>
        <v>0</v>
      </c>
      <c r="BC129" s="55">
        <f t="shared" si="88"/>
        <v>0</v>
      </c>
      <c r="BD129" s="55">
        <f t="shared" si="88"/>
        <v>0</v>
      </c>
      <c r="BE129" s="55">
        <f t="shared" si="88"/>
        <v>0</v>
      </c>
      <c r="BF129" s="55">
        <f t="shared" si="88"/>
        <v>0</v>
      </c>
      <c r="BG129" s="55">
        <f t="shared" si="88"/>
        <v>0</v>
      </c>
      <c r="BH129" s="55">
        <f t="shared" si="88"/>
        <v>0</v>
      </c>
      <c r="BI129" s="55">
        <f t="shared" si="89"/>
        <v>0</v>
      </c>
      <c r="BJ129" s="55">
        <f t="shared" si="89"/>
        <v>0</v>
      </c>
      <c r="BK129" s="55">
        <f t="shared" si="89"/>
        <v>0</v>
      </c>
      <c r="BL129" s="55">
        <f t="shared" si="89"/>
        <v>0</v>
      </c>
      <c r="BM129" s="55">
        <f t="shared" si="89"/>
        <v>0</v>
      </c>
      <c r="BN129" s="55">
        <f t="shared" si="89"/>
        <v>0</v>
      </c>
      <c r="BO129" s="55">
        <f t="shared" si="89"/>
        <v>0</v>
      </c>
      <c r="BP129" s="55">
        <f t="shared" si="89"/>
        <v>0</v>
      </c>
      <c r="BQ129" s="55">
        <f t="shared" si="89"/>
        <v>0</v>
      </c>
      <c r="BR129" s="55">
        <f t="shared" si="89"/>
        <v>0</v>
      </c>
      <c r="BS129" s="55">
        <f t="shared" si="90"/>
        <v>0</v>
      </c>
      <c r="BT129" s="55">
        <f t="shared" si="90"/>
        <v>0</v>
      </c>
      <c r="BU129" s="55">
        <f t="shared" si="90"/>
        <v>0</v>
      </c>
      <c r="BV129" s="55">
        <f t="shared" si="90"/>
        <v>0</v>
      </c>
      <c r="BW129" s="55">
        <f t="shared" si="90"/>
        <v>0</v>
      </c>
      <c r="BX129" s="55">
        <f t="shared" si="90"/>
        <v>0</v>
      </c>
      <c r="BY129" s="55">
        <f t="shared" si="90"/>
        <v>0</v>
      </c>
      <c r="BZ129" s="55">
        <f t="shared" si="90"/>
        <v>0</v>
      </c>
      <c r="CA129" s="55">
        <f t="shared" si="90"/>
        <v>0</v>
      </c>
      <c r="CB129" s="55">
        <f t="shared" si="90"/>
        <v>0</v>
      </c>
      <c r="CC129" s="55">
        <f t="shared" si="91"/>
        <v>0</v>
      </c>
      <c r="CD129" s="55">
        <f t="shared" si="91"/>
        <v>0</v>
      </c>
      <c r="CE129" s="55">
        <f t="shared" si="91"/>
        <v>0</v>
      </c>
      <c r="CF129" s="55">
        <f t="shared" si="91"/>
        <v>0</v>
      </c>
      <c r="CG129" s="55">
        <f t="shared" si="91"/>
        <v>0</v>
      </c>
      <c r="CH129" s="55">
        <f t="shared" si="91"/>
        <v>0</v>
      </c>
      <c r="CI129" s="55">
        <f t="shared" si="91"/>
        <v>0</v>
      </c>
      <c r="CJ129" s="55">
        <f t="shared" si="91"/>
        <v>0</v>
      </c>
      <c r="CK129" s="55">
        <f t="shared" si="91"/>
        <v>0</v>
      </c>
      <c r="CL129" s="55">
        <f t="shared" si="91"/>
        <v>0</v>
      </c>
      <c r="CM129" s="55">
        <f t="shared" si="91"/>
        <v>0</v>
      </c>
      <c r="CN129" s="55">
        <f t="shared" si="91"/>
        <v>0</v>
      </c>
      <c r="CO129" s="55">
        <f t="shared" si="91"/>
        <v>0</v>
      </c>
    </row>
    <row r="130" spans="1:93" outlineLevel="1" x14ac:dyDescent="0.2">
      <c r="E130" s="18" t="str">
        <f xml:space="preserve"> UserInput!E80</f>
        <v>Water: other cost item 5 (specify)</v>
      </c>
      <c r="G130" s="95">
        <f xml:space="preserve"> UserInput!G80</f>
        <v>0</v>
      </c>
      <c r="H130" s="80" t="str">
        <f xml:space="preserve"> UserInput!H80</f>
        <v>£</v>
      </c>
      <c r="I130" s="217"/>
      <c r="K130" s="55">
        <f t="shared" si="84"/>
        <v>0</v>
      </c>
      <c r="L130" s="55">
        <f t="shared" si="84"/>
        <v>0</v>
      </c>
      <c r="M130" s="55">
        <f t="shared" si="84"/>
        <v>0</v>
      </c>
      <c r="N130" s="55">
        <f t="shared" si="84"/>
        <v>0</v>
      </c>
      <c r="O130" s="55">
        <f t="shared" si="84"/>
        <v>0</v>
      </c>
      <c r="P130" s="55">
        <f t="shared" si="84"/>
        <v>0</v>
      </c>
      <c r="Q130" s="55">
        <f t="shared" si="84"/>
        <v>0</v>
      </c>
      <c r="R130" s="55">
        <f t="shared" si="84"/>
        <v>0</v>
      </c>
      <c r="S130" s="55">
        <f t="shared" si="84"/>
        <v>0</v>
      </c>
      <c r="T130" s="55">
        <f t="shared" si="84"/>
        <v>0</v>
      </c>
      <c r="U130" s="55">
        <f t="shared" si="85"/>
        <v>0</v>
      </c>
      <c r="V130" s="55">
        <f t="shared" si="85"/>
        <v>0</v>
      </c>
      <c r="W130" s="55">
        <f t="shared" si="85"/>
        <v>0</v>
      </c>
      <c r="X130" s="55">
        <f t="shared" si="85"/>
        <v>0</v>
      </c>
      <c r="Y130" s="55">
        <f t="shared" si="85"/>
        <v>0</v>
      </c>
      <c r="Z130" s="55">
        <f t="shared" si="85"/>
        <v>0</v>
      </c>
      <c r="AA130" s="55">
        <f t="shared" si="85"/>
        <v>0</v>
      </c>
      <c r="AB130" s="55">
        <f t="shared" si="85"/>
        <v>0</v>
      </c>
      <c r="AC130" s="55">
        <f t="shared" si="85"/>
        <v>0</v>
      </c>
      <c r="AD130" s="55">
        <f t="shared" si="85"/>
        <v>0</v>
      </c>
      <c r="AE130" s="55">
        <f t="shared" si="86"/>
        <v>0</v>
      </c>
      <c r="AF130" s="55">
        <f t="shared" si="86"/>
        <v>0</v>
      </c>
      <c r="AG130" s="55">
        <f t="shared" si="86"/>
        <v>0</v>
      </c>
      <c r="AH130" s="55">
        <f t="shared" si="86"/>
        <v>0</v>
      </c>
      <c r="AI130" s="55">
        <f t="shared" si="86"/>
        <v>0</v>
      </c>
      <c r="AJ130" s="55">
        <f t="shared" si="86"/>
        <v>0</v>
      </c>
      <c r="AK130" s="55">
        <f t="shared" si="86"/>
        <v>0</v>
      </c>
      <c r="AL130" s="55">
        <f t="shared" si="86"/>
        <v>0</v>
      </c>
      <c r="AM130" s="55">
        <f t="shared" si="86"/>
        <v>0</v>
      </c>
      <c r="AN130" s="55">
        <f t="shared" si="86"/>
        <v>0</v>
      </c>
      <c r="AO130" s="55">
        <f t="shared" si="87"/>
        <v>0</v>
      </c>
      <c r="AP130" s="55">
        <f t="shared" si="87"/>
        <v>0</v>
      </c>
      <c r="AQ130" s="55">
        <f t="shared" si="87"/>
        <v>0</v>
      </c>
      <c r="AR130" s="55">
        <f t="shared" si="87"/>
        <v>0</v>
      </c>
      <c r="AS130" s="55">
        <f t="shared" si="87"/>
        <v>0</v>
      </c>
      <c r="AT130" s="55">
        <f t="shared" si="87"/>
        <v>0</v>
      </c>
      <c r="AU130" s="55">
        <f t="shared" si="87"/>
        <v>0</v>
      </c>
      <c r="AV130" s="55">
        <f t="shared" si="87"/>
        <v>0</v>
      </c>
      <c r="AW130" s="55">
        <f t="shared" si="87"/>
        <v>0</v>
      </c>
      <c r="AX130" s="55">
        <f t="shared" si="87"/>
        <v>0</v>
      </c>
      <c r="AY130" s="55">
        <f t="shared" si="88"/>
        <v>0</v>
      </c>
      <c r="AZ130" s="55">
        <f t="shared" si="88"/>
        <v>0</v>
      </c>
      <c r="BA130" s="55">
        <f t="shared" si="88"/>
        <v>0</v>
      </c>
      <c r="BB130" s="55">
        <f t="shared" si="88"/>
        <v>0</v>
      </c>
      <c r="BC130" s="55">
        <f t="shared" si="88"/>
        <v>0</v>
      </c>
      <c r="BD130" s="55">
        <f t="shared" si="88"/>
        <v>0</v>
      </c>
      <c r="BE130" s="55">
        <f t="shared" si="88"/>
        <v>0</v>
      </c>
      <c r="BF130" s="55">
        <f t="shared" si="88"/>
        <v>0</v>
      </c>
      <c r="BG130" s="55">
        <f t="shared" si="88"/>
        <v>0</v>
      </c>
      <c r="BH130" s="55">
        <f t="shared" si="88"/>
        <v>0</v>
      </c>
      <c r="BI130" s="55">
        <f t="shared" si="89"/>
        <v>0</v>
      </c>
      <c r="BJ130" s="55">
        <f t="shared" si="89"/>
        <v>0</v>
      </c>
      <c r="BK130" s="55">
        <f t="shared" si="89"/>
        <v>0</v>
      </c>
      <c r="BL130" s="55">
        <f t="shared" si="89"/>
        <v>0</v>
      </c>
      <c r="BM130" s="55">
        <f t="shared" si="89"/>
        <v>0</v>
      </c>
      <c r="BN130" s="55">
        <f t="shared" si="89"/>
        <v>0</v>
      </c>
      <c r="BO130" s="55">
        <f t="shared" si="89"/>
        <v>0</v>
      </c>
      <c r="BP130" s="55">
        <f t="shared" si="89"/>
        <v>0</v>
      </c>
      <c r="BQ130" s="55">
        <f t="shared" si="89"/>
        <v>0</v>
      </c>
      <c r="BR130" s="55">
        <f t="shared" si="89"/>
        <v>0</v>
      </c>
      <c r="BS130" s="55">
        <f t="shared" si="90"/>
        <v>0</v>
      </c>
      <c r="BT130" s="55">
        <f t="shared" si="90"/>
        <v>0</v>
      </c>
      <c r="BU130" s="55">
        <f t="shared" si="90"/>
        <v>0</v>
      </c>
      <c r="BV130" s="55">
        <f t="shared" si="90"/>
        <v>0</v>
      </c>
      <c r="BW130" s="55">
        <f t="shared" si="90"/>
        <v>0</v>
      </c>
      <c r="BX130" s="55">
        <f t="shared" si="90"/>
        <v>0</v>
      </c>
      <c r="BY130" s="55">
        <f t="shared" si="90"/>
        <v>0</v>
      </c>
      <c r="BZ130" s="55">
        <f t="shared" si="90"/>
        <v>0</v>
      </c>
      <c r="CA130" s="55">
        <f t="shared" si="90"/>
        <v>0</v>
      </c>
      <c r="CB130" s="55">
        <f t="shared" si="90"/>
        <v>0</v>
      </c>
      <c r="CC130" s="55">
        <f t="shared" si="91"/>
        <v>0</v>
      </c>
      <c r="CD130" s="55">
        <f t="shared" si="91"/>
        <v>0</v>
      </c>
      <c r="CE130" s="55">
        <f t="shared" si="91"/>
        <v>0</v>
      </c>
      <c r="CF130" s="55">
        <f t="shared" si="91"/>
        <v>0</v>
      </c>
      <c r="CG130" s="55">
        <f t="shared" si="91"/>
        <v>0</v>
      </c>
      <c r="CH130" s="55">
        <f t="shared" si="91"/>
        <v>0</v>
      </c>
      <c r="CI130" s="55">
        <f t="shared" si="91"/>
        <v>0</v>
      </c>
      <c r="CJ130" s="55">
        <f t="shared" si="91"/>
        <v>0</v>
      </c>
      <c r="CK130" s="55">
        <f t="shared" si="91"/>
        <v>0</v>
      </c>
      <c r="CL130" s="55">
        <f t="shared" si="91"/>
        <v>0</v>
      </c>
      <c r="CM130" s="55">
        <f t="shared" si="91"/>
        <v>0</v>
      </c>
      <c r="CN130" s="55">
        <f t="shared" si="91"/>
        <v>0</v>
      </c>
      <c r="CO130" s="55">
        <f t="shared" si="91"/>
        <v>0</v>
      </c>
    </row>
    <row r="131" spans="1:93" s="238" customFormat="1" ht="2.1" customHeight="1" outlineLevel="1" x14ac:dyDescent="0.2">
      <c r="A131" s="284"/>
      <c r="B131" s="285"/>
      <c r="D131" s="286"/>
      <c r="E131" s="287"/>
      <c r="G131" s="288"/>
      <c r="H131" s="289"/>
      <c r="I131" s="290"/>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1"/>
      <c r="AY131" s="291"/>
      <c r="AZ131" s="291"/>
      <c r="BA131" s="291"/>
      <c r="BB131" s="291"/>
      <c r="BC131" s="291"/>
      <c r="BD131" s="291"/>
      <c r="BE131" s="291"/>
      <c r="BF131" s="291"/>
      <c r="BG131" s="291"/>
      <c r="BH131" s="291"/>
      <c r="BI131" s="291"/>
      <c r="BJ131" s="291"/>
      <c r="BK131" s="291"/>
      <c r="BL131" s="291"/>
      <c r="BM131" s="291"/>
      <c r="BN131" s="291"/>
      <c r="BO131" s="291"/>
      <c r="BP131" s="291"/>
      <c r="BQ131" s="291"/>
      <c r="BR131" s="291"/>
      <c r="BS131" s="291"/>
      <c r="BT131" s="291"/>
      <c r="BU131" s="291"/>
      <c r="BV131" s="291"/>
      <c r="BW131" s="291"/>
      <c r="BX131" s="291"/>
      <c r="BY131" s="291"/>
      <c r="BZ131" s="291"/>
      <c r="CA131" s="291"/>
      <c r="CB131" s="291"/>
      <c r="CC131" s="291"/>
      <c r="CD131" s="291"/>
      <c r="CE131" s="291"/>
      <c r="CF131" s="291"/>
      <c r="CG131" s="291"/>
      <c r="CH131" s="291"/>
      <c r="CI131" s="291"/>
      <c r="CJ131" s="291"/>
      <c r="CK131" s="291"/>
      <c r="CL131" s="291"/>
      <c r="CM131" s="291"/>
      <c r="CN131" s="291"/>
      <c r="CO131" s="291"/>
    </row>
    <row r="132" spans="1:93" outlineLevel="1" x14ac:dyDescent="0.2">
      <c r="E132" t="s">
        <v>323</v>
      </c>
      <c r="H132" s="78" t="s">
        <v>8</v>
      </c>
      <c r="I132" s="217"/>
      <c r="K132" s="303">
        <f xml:space="preserve"> SUM( K126:K131 )</f>
        <v>0</v>
      </c>
      <c r="L132" s="303">
        <f t="shared" ref="L132:BW132" si="92" xml:space="preserve"> SUM( L126:L131 )</f>
        <v>0</v>
      </c>
      <c r="M132" s="303">
        <f t="shared" si="92"/>
        <v>0</v>
      </c>
      <c r="N132" s="303">
        <f t="shared" si="92"/>
        <v>0</v>
      </c>
      <c r="O132" s="303">
        <f t="shared" si="92"/>
        <v>0</v>
      </c>
      <c r="P132" s="303">
        <f t="shared" si="92"/>
        <v>0</v>
      </c>
      <c r="Q132" s="303">
        <f t="shared" si="92"/>
        <v>0</v>
      </c>
      <c r="R132" s="303">
        <f t="shared" si="92"/>
        <v>0</v>
      </c>
      <c r="S132" s="303">
        <f t="shared" si="92"/>
        <v>0</v>
      </c>
      <c r="T132" s="303">
        <f t="shared" si="92"/>
        <v>0</v>
      </c>
      <c r="U132" s="303">
        <f t="shared" si="92"/>
        <v>0</v>
      </c>
      <c r="V132" s="303">
        <f t="shared" si="92"/>
        <v>0</v>
      </c>
      <c r="W132" s="303">
        <f t="shared" si="92"/>
        <v>0</v>
      </c>
      <c r="X132" s="303">
        <f t="shared" si="92"/>
        <v>0</v>
      </c>
      <c r="Y132" s="303">
        <f t="shared" si="92"/>
        <v>0</v>
      </c>
      <c r="Z132" s="303">
        <f t="shared" si="92"/>
        <v>0</v>
      </c>
      <c r="AA132" s="303">
        <f t="shared" si="92"/>
        <v>0</v>
      </c>
      <c r="AB132" s="303">
        <f t="shared" si="92"/>
        <v>0</v>
      </c>
      <c r="AC132" s="303">
        <f t="shared" si="92"/>
        <v>0</v>
      </c>
      <c r="AD132" s="303">
        <f t="shared" si="92"/>
        <v>0</v>
      </c>
      <c r="AE132" s="303">
        <f t="shared" si="92"/>
        <v>0</v>
      </c>
      <c r="AF132" s="303">
        <f t="shared" si="92"/>
        <v>0</v>
      </c>
      <c r="AG132" s="303">
        <f t="shared" si="92"/>
        <v>0</v>
      </c>
      <c r="AH132" s="303">
        <f t="shared" si="92"/>
        <v>0</v>
      </c>
      <c r="AI132" s="303">
        <f t="shared" si="92"/>
        <v>0</v>
      </c>
      <c r="AJ132" s="303">
        <f t="shared" si="92"/>
        <v>0</v>
      </c>
      <c r="AK132" s="303">
        <f t="shared" si="92"/>
        <v>0</v>
      </c>
      <c r="AL132" s="303">
        <f t="shared" si="92"/>
        <v>0</v>
      </c>
      <c r="AM132" s="303">
        <f t="shared" si="92"/>
        <v>0</v>
      </c>
      <c r="AN132" s="303">
        <f t="shared" si="92"/>
        <v>0</v>
      </c>
      <c r="AO132" s="303">
        <f t="shared" si="92"/>
        <v>0</v>
      </c>
      <c r="AP132" s="303">
        <f t="shared" si="92"/>
        <v>0</v>
      </c>
      <c r="AQ132" s="303">
        <f t="shared" si="92"/>
        <v>0</v>
      </c>
      <c r="AR132" s="303">
        <f t="shared" si="92"/>
        <v>0</v>
      </c>
      <c r="AS132" s="303">
        <f t="shared" si="92"/>
        <v>0</v>
      </c>
      <c r="AT132" s="303">
        <f t="shared" si="92"/>
        <v>0</v>
      </c>
      <c r="AU132" s="303">
        <f t="shared" si="92"/>
        <v>0</v>
      </c>
      <c r="AV132" s="303">
        <f t="shared" si="92"/>
        <v>0</v>
      </c>
      <c r="AW132" s="303">
        <f t="shared" si="92"/>
        <v>0</v>
      </c>
      <c r="AX132" s="303">
        <f t="shared" si="92"/>
        <v>0</v>
      </c>
      <c r="AY132" s="303">
        <f t="shared" si="92"/>
        <v>0</v>
      </c>
      <c r="AZ132" s="303">
        <f t="shared" si="92"/>
        <v>0</v>
      </c>
      <c r="BA132" s="303">
        <f t="shared" si="92"/>
        <v>0</v>
      </c>
      <c r="BB132" s="303">
        <f t="shared" si="92"/>
        <v>0</v>
      </c>
      <c r="BC132" s="303">
        <f t="shared" si="92"/>
        <v>0</v>
      </c>
      <c r="BD132" s="303">
        <f t="shared" si="92"/>
        <v>0</v>
      </c>
      <c r="BE132" s="303">
        <f t="shared" si="92"/>
        <v>0</v>
      </c>
      <c r="BF132" s="303">
        <f t="shared" si="92"/>
        <v>0</v>
      </c>
      <c r="BG132" s="303">
        <f t="shared" si="92"/>
        <v>0</v>
      </c>
      <c r="BH132" s="303">
        <f t="shared" si="92"/>
        <v>0</v>
      </c>
      <c r="BI132" s="303">
        <f t="shared" si="92"/>
        <v>0</v>
      </c>
      <c r="BJ132" s="303">
        <f t="shared" si="92"/>
        <v>0</v>
      </c>
      <c r="BK132" s="303">
        <f t="shared" si="92"/>
        <v>0</v>
      </c>
      <c r="BL132" s="303">
        <f t="shared" si="92"/>
        <v>0</v>
      </c>
      <c r="BM132" s="303">
        <f t="shared" si="92"/>
        <v>0</v>
      </c>
      <c r="BN132" s="303">
        <f t="shared" si="92"/>
        <v>0</v>
      </c>
      <c r="BO132" s="303">
        <f t="shared" si="92"/>
        <v>0</v>
      </c>
      <c r="BP132" s="303">
        <f t="shared" si="92"/>
        <v>0</v>
      </c>
      <c r="BQ132" s="303">
        <f t="shared" si="92"/>
        <v>0</v>
      </c>
      <c r="BR132" s="303">
        <f t="shared" si="92"/>
        <v>0</v>
      </c>
      <c r="BS132" s="303">
        <f t="shared" si="92"/>
        <v>0</v>
      </c>
      <c r="BT132" s="303">
        <f t="shared" si="92"/>
        <v>0</v>
      </c>
      <c r="BU132" s="303">
        <f t="shared" si="92"/>
        <v>0</v>
      </c>
      <c r="BV132" s="303">
        <f t="shared" si="92"/>
        <v>0</v>
      </c>
      <c r="BW132" s="303">
        <f t="shared" si="92"/>
        <v>0</v>
      </c>
      <c r="BX132" s="303">
        <f t="shared" ref="BX132:CO132" si="93" xml:space="preserve"> SUM( BX126:BX131 )</f>
        <v>0</v>
      </c>
      <c r="BY132" s="303">
        <f t="shared" si="93"/>
        <v>0</v>
      </c>
      <c r="BZ132" s="303">
        <f t="shared" si="93"/>
        <v>0</v>
      </c>
      <c r="CA132" s="303">
        <f t="shared" si="93"/>
        <v>0</v>
      </c>
      <c r="CB132" s="303">
        <f t="shared" si="93"/>
        <v>0</v>
      </c>
      <c r="CC132" s="303">
        <f t="shared" si="93"/>
        <v>0</v>
      </c>
      <c r="CD132" s="303">
        <f t="shared" si="93"/>
        <v>0</v>
      </c>
      <c r="CE132" s="303">
        <f t="shared" si="93"/>
        <v>0</v>
      </c>
      <c r="CF132" s="303">
        <f t="shared" si="93"/>
        <v>0</v>
      </c>
      <c r="CG132" s="303">
        <f t="shared" si="93"/>
        <v>0</v>
      </c>
      <c r="CH132" s="303">
        <f t="shared" si="93"/>
        <v>0</v>
      </c>
      <c r="CI132" s="303">
        <f t="shared" si="93"/>
        <v>0</v>
      </c>
      <c r="CJ132" s="303">
        <f t="shared" si="93"/>
        <v>0</v>
      </c>
      <c r="CK132" s="303">
        <f t="shared" si="93"/>
        <v>0</v>
      </c>
      <c r="CL132" s="303">
        <f t="shared" si="93"/>
        <v>0</v>
      </c>
      <c r="CM132" s="303">
        <f t="shared" si="93"/>
        <v>0</v>
      </c>
      <c r="CN132" s="303">
        <f t="shared" si="93"/>
        <v>0</v>
      </c>
      <c r="CO132" s="303">
        <f t="shared" si="93"/>
        <v>0</v>
      </c>
    </row>
    <row r="133" spans="1:93" outlineLevel="1" x14ac:dyDescent="0.2">
      <c r="G133" s="139"/>
      <c r="I133" s="217"/>
    </row>
    <row r="134" spans="1:93" ht="13.5" thickBot="1" x14ac:dyDescent="0.25">
      <c r="A134" s="58" t="s">
        <v>223</v>
      </c>
      <c r="B134" s="9"/>
      <c r="C134" s="8"/>
      <c r="D134" s="72"/>
      <c r="E134" s="11"/>
      <c r="F134" s="12"/>
      <c r="G134" s="12"/>
      <c r="H134" s="12"/>
      <c r="I134" s="21"/>
      <c r="J134" s="13"/>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row>
    <row r="135" spans="1:93" ht="3" customHeight="1" outlineLevel="1" thickTop="1" x14ac:dyDescent="0.2">
      <c r="A135" s="14" t="s">
        <v>224</v>
      </c>
      <c r="B135" s="14"/>
      <c r="C135" s="7"/>
      <c r="D135" s="73"/>
      <c r="E135" s="16"/>
      <c r="F135" s="17"/>
      <c r="G135" s="16"/>
      <c r="H135" s="76"/>
      <c r="I135" s="214"/>
      <c r="J135" s="13"/>
      <c r="K135" s="16"/>
    </row>
    <row r="136" spans="1:93" outlineLevel="1" x14ac:dyDescent="0.2">
      <c r="E136" t="str">
        <f xml:space="preserve"> E49</f>
        <v>Net cost of mains</v>
      </c>
      <c r="F136">
        <f xml:space="preserve"> F49</f>
        <v>0</v>
      </c>
      <c r="H136" s="197" t="str">
        <f t="shared" ref="H136:AM136" si="94" xml:space="preserve"> H49</f>
        <v>£</v>
      </c>
      <c r="I136" s="220">
        <f t="shared" si="94"/>
        <v>61661.881361223641</v>
      </c>
      <c r="J136">
        <f t="shared" si="94"/>
        <v>0</v>
      </c>
      <c r="K136" s="55">
        <f t="shared" si="94"/>
        <v>61661.881361223641</v>
      </c>
      <c r="L136" s="55">
        <f t="shared" si="94"/>
        <v>0</v>
      </c>
      <c r="M136" s="55">
        <f t="shared" si="94"/>
        <v>0</v>
      </c>
      <c r="N136" s="55">
        <f t="shared" si="94"/>
        <v>0</v>
      </c>
      <c r="O136" s="55">
        <f t="shared" si="94"/>
        <v>0</v>
      </c>
      <c r="P136" s="55">
        <f t="shared" si="94"/>
        <v>0</v>
      </c>
      <c r="Q136" s="55">
        <f t="shared" si="94"/>
        <v>0</v>
      </c>
      <c r="R136" s="55">
        <f t="shared" si="94"/>
        <v>0</v>
      </c>
      <c r="S136" s="55">
        <f t="shared" si="94"/>
        <v>0</v>
      </c>
      <c r="T136" s="55">
        <f t="shared" si="94"/>
        <v>0</v>
      </c>
      <c r="U136" s="55">
        <f t="shared" si="94"/>
        <v>0</v>
      </c>
      <c r="V136" s="55">
        <f t="shared" si="94"/>
        <v>0</v>
      </c>
      <c r="W136" s="55">
        <f t="shared" si="94"/>
        <v>0</v>
      </c>
      <c r="X136" s="55">
        <f t="shared" si="94"/>
        <v>0</v>
      </c>
      <c r="Y136" s="55">
        <f t="shared" si="94"/>
        <v>0</v>
      </c>
      <c r="Z136" s="55">
        <f t="shared" si="94"/>
        <v>0</v>
      </c>
      <c r="AA136" s="55">
        <f t="shared" si="94"/>
        <v>0</v>
      </c>
      <c r="AB136" s="55">
        <f t="shared" si="94"/>
        <v>0</v>
      </c>
      <c r="AC136" s="55">
        <f t="shared" si="94"/>
        <v>0</v>
      </c>
      <c r="AD136" s="55">
        <f t="shared" si="94"/>
        <v>0</v>
      </c>
      <c r="AE136" s="55">
        <f t="shared" si="94"/>
        <v>0</v>
      </c>
      <c r="AF136" s="55">
        <f t="shared" si="94"/>
        <v>0</v>
      </c>
      <c r="AG136" s="55">
        <f t="shared" si="94"/>
        <v>0</v>
      </c>
      <c r="AH136" s="55">
        <f t="shared" si="94"/>
        <v>0</v>
      </c>
      <c r="AI136" s="55">
        <f t="shared" si="94"/>
        <v>0</v>
      </c>
      <c r="AJ136" s="55">
        <f t="shared" si="94"/>
        <v>0</v>
      </c>
      <c r="AK136" s="55">
        <f t="shared" si="94"/>
        <v>0</v>
      </c>
      <c r="AL136" s="55">
        <f t="shared" si="94"/>
        <v>0</v>
      </c>
      <c r="AM136" s="55">
        <f t="shared" si="94"/>
        <v>0</v>
      </c>
      <c r="AN136" s="55">
        <f t="shared" ref="AN136:BS136" si="95" xml:space="preserve"> AN49</f>
        <v>0</v>
      </c>
      <c r="AO136" s="55">
        <f t="shared" si="95"/>
        <v>0</v>
      </c>
      <c r="AP136" s="55">
        <f t="shared" si="95"/>
        <v>0</v>
      </c>
      <c r="AQ136" s="55">
        <f t="shared" si="95"/>
        <v>0</v>
      </c>
      <c r="AR136" s="55">
        <f t="shared" si="95"/>
        <v>0</v>
      </c>
      <c r="AS136" s="55">
        <f t="shared" si="95"/>
        <v>0</v>
      </c>
      <c r="AT136" s="55">
        <f t="shared" si="95"/>
        <v>0</v>
      </c>
      <c r="AU136" s="55">
        <f t="shared" si="95"/>
        <v>0</v>
      </c>
      <c r="AV136" s="55">
        <f t="shared" si="95"/>
        <v>0</v>
      </c>
      <c r="AW136" s="55">
        <f t="shared" si="95"/>
        <v>0</v>
      </c>
      <c r="AX136" s="55">
        <f t="shared" si="95"/>
        <v>0</v>
      </c>
      <c r="AY136" s="55">
        <f t="shared" si="95"/>
        <v>0</v>
      </c>
      <c r="AZ136" s="55">
        <f t="shared" si="95"/>
        <v>0</v>
      </c>
      <c r="BA136" s="55">
        <f t="shared" si="95"/>
        <v>0</v>
      </c>
      <c r="BB136" s="55">
        <f t="shared" si="95"/>
        <v>0</v>
      </c>
      <c r="BC136" s="55">
        <f t="shared" si="95"/>
        <v>0</v>
      </c>
      <c r="BD136" s="55">
        <f t="shared" si="95"/>
        <v>0</v>
      </c>
      <c r="BE136" s="55">
        <f t="shared" si="95"/>
        <v>0</v>
      </c>
      <c r="BF136" s="55">
        <f t="shared" si="95"/>
        <v>0</v>
      </c>
      <c r="BG136" s="55">
        <f t="shared" si="95"/>
        <v>0</v>
      </c>
      <c r="BH136" s="55">
        <f t="shared" si="95"/>
        <v>0</v>
      </c>
      <c r="BI136" s="55">
        <f t="shared" si="95"/>
        <v>0</v>
      </c>
      <c r="BJ136" s="55">
        <f t="shared" si="95"/>
        <v>0</v>
      </c>
      <c r="BK136" s="55">
        <f t="shared" si="95"/>
        <v>0</v>
      </c>
      <c r="BL136" s="55">
        <f t="shared" si="95"/>
        <v>0</v>
      </c>
      <c r="BM136" s="55">
        <f t="shared" si="95"/>
        <v>0</v>
      </c>
      <c r="BN136" s="55">
        <f t="shared" si="95"/>
        <v>0</v>
      </c>
      <c r="BO136" s="55">
        <f t="shared" si="95"/>
        <v>0</v>
      </c>
      <c r="BP136" s="55">
        <f t="shared" si="95"/>
        <v>0</v>
      </c>
      <c r="BQ136" s="55">
        <f t="shared" si="95"/>
        <v>0</v>
      </c>
      <c r="BR136" s="55">
        <f t="shared" si="95"/>
        <v>0</v>
      </c>
      <c r="BS136" s="55">
        <f t="shared" si="95"/>
        <v>0</v>
      </c>
      <c r="BT136" s="55">
        <f t="shared" ref="BT136:CO136" si="96" xml:space="preserve"> BT49</f>
        <v>0</v>
      </c>
      <c r="BU136" s="55">
        <f t="shared" si="96"/>
        <v>0</v>
      </c>
      <c r="BV136" s="55">
        <f t="shared" si="96"/>
        <v>0</v>
      </c>
      <c r="BW136" s="55">
        <f t="shared" si="96"/>
        <v>0</v>
      </c>
      <c r="BX136" s="55">
        <f t="shared" si="96"/>
        <v>0</v>
      </c>
      <c r="BY136" s="55">
        <f t="shared" si="96"/>
        <v>0</v>
      </c>
      <c r="BZ136" s="55">
        <f t="shared" si="96"/>
        <v>0</v>
      </c>
      <c r="CA136" s="55">
        <f t="shared" si="96"/>
        <v>0</v>
      </c>
      <c r="CB136" s="55">
        <f t="shared" si="96"/>
        <v>0</v>
      </c>
      <c r="CC136" s="55">
        <f t="shared" si="96"/>
        <v>0</v>
      </c>
      <c r="CD136" s="55">
        <f t="shared" si="96"/>
        <v>0</v>
      </c>
      <c r="CE136" s="55">
        <f t="shared" si="96"/>
        <v>0</v>
      </c>
      <c r="CF136" s="55">
        <f t="shared" si="96"/>
        <v>0</v>
      </c>
      <c r="CG136" s="55">
        <f t="shared" si="96"/>
        <v>0</v>
      </c>
      <c r="CH136" s="55">
        <f t="shared" si="96"/>
        <v>0</v>
      </c>
      <c r="CI136" s="55">
        <f t="shared" si="96"/>
        <v>0</v>
      </c>
      <c r="CJ136" s="55">
        <f t="shared" si="96"/>
        <v>0</v>
      </c>
      <c r="CK136" s="55">
        <f t="shared" si="96"/>
        <v>0</v>
      </c>
      <c r="CL136" s="55">
        <f t="shared" si="96"/>
        <v>0</v>
      </c>
      <c r="CM136" s="55">
        <f t="shared" si="96"/>
        <v>0</v>
      </c>
      <c r="CN136" s="55">
        <f t="shared" si="96"/>
        <v>0</v>
      </c>
      <c r="CO136" s="55">
        <f t="shared" si="96"/>
        <v>0</v>
      </c>
    </row>
    <row r="137" spans="1:93" outlineLevel="1" x14ac:dyDescent="0.2">
      <c r="E137" t="str">
        <f xml:space="preserve"> E82</f>
        <v>New meter installation cost (including meter)</v>
      </c>
      <c r="F137">
        <f xml:space="preserve"> F82</f>
        <v>0</v>
      </c>
      <c r="H137" s="197" t="str">
        <f t="shared" ref="H137:AM137" si="97" xml:space="preserve"> H82</f>
        <v>£</v>
      </c>
      <c r="I137" s="220">
        <f t="shared" si="97"/>
        <v>13922.206487173837</v>
      </c>
      <c r="J137">
        <f t="shared" si="97"/>
        <v>0</v>
      </c>
      <c r="K137" s="55">
        <f t="shared" si="97"/>
        <v>10396.608408986303</v>
      </c>
      <c r="L137" s="55">
        <f t="shared" si="97"/>
        <v>3525.5980781875323</v>
      </c>
      <c r="M137" s="55">
        <f t="shared" si="97"/>
        <v>0</v>
      </c>
      <c r="N137" s="55">
        <f t="shared" si="97"/>
        <v>0</v>
      </c>
      <c r="O137" s="55">
        <f t="shared" si="97"/>
        <v>0</v>
      </c>
      <c r="P137" s="55">
        <f t="shared" si="97"/>
        <v>0</v>
      </c>
      <c r="Q137" s="55">
        <f t="shared" si="97"/>
        <v>0</v>
      </c>
      <c r="R137" s="55">
        <f t="shared" si="97"/>
        <v>0</v>
      </c>
      <c r="S137" s="55">
        <f t="shared" si="97"/>
        <v>0</v>
      </c>
      <c r="T137" s="55">
        <f t="shared" si="97"/>
        <v>0</v>
      </c>
      <c r="U137" s="55">
        <f t="shared" si="97"/>
        <v>0</v>
      </c>
      <c r="V137" s="55">
        <f t="shared" si="97"/>
        <v>0</v>
      </c>
      <c r="W137" s="55">
        <f t="shared" si="97"/>
        <v>0</v>
      </c>
      <c r="X137" s="55">
        <f t="shared" si="97"/>
        <v>0</v>
      </c>
      <c r="Y137" s="55">
        <f t="shared" si="97"/>
        <v>0</v>
      </c>
      <c r="Z137" s="55">
        <f t="shared" si="97"/>
        <v>0</v>
      </c>
      <c r="AA137" s="55">
        <f t="shared" si="97"/>
        <v>0</v>
      </c>
      <c r="AB137" s="55">
        <f t="shared" si="97"/>
        <v>0</v>
      </c>
      <c r="AC137" s="55">
        <f t="shared" si="97"/>
        <v>0</v>
      </c>
      <c r="AD137" s="55">
        <f t="shared" si="97"/>
        <v>0</v>
      </c>
      <c r="AE137" s="55">
        <f t="shared" si="97"/>
        <v>0</v>
      </c>
      <c r="AF137" s="55">
        <f t="shared" si="97"/>
        <v>0</v>
      </c>
      <c r="AG137" s="55">
        <f t="shared" si="97"/>
        <v>0</v>
      </c>
      <c r="AH137" s="55">
        <f t="shared" si="97"/>
        <v>0</v>
      </c>
      <c r="AI137" s="55">
        <f t="shared" si="97"/>
        <v>0</v>
      </c>
      <c r="AJ137" s="55">
        <f t="shared" si="97"/>
        <v>0</v>
      </c>
      <c r="AK137" s="55">
        <f t="shared" si="97"/>
        <v>0</v>
      </c>
      <c r="AL137" s="55">
        <f t="shared" si="97"/>
        <v>0</v>
      </c>
      <c r="AM137" s="55">
        <f t="shared" si="97"/>
        <v>0</v>
      </c>
      <c r="AN137" s="55">
        <f t="shared" ref="AN137:BS137" si="98" xml:space="preserve"> AN82</f>
        <v>0</v>
      </c>
      <c r="AO137" s="55">
        <f t="shared" si="98"/>
        <v>0</v>
      </c>
      <c r="AP137" s="55">
        <f t="shared" si="98"/>
        <v>0</v>
      </c>
      <c r="AQ137" s="55">
        <f t="shared" si="98"/>
        <v>0</v>
      </c>
      <c r="AR137" s="55">
        <f t="shared" si="98"/>
        <v>0</v>
      </c>
      <c r="AS137" s="55">
        <f t="shared" si="98"/>
        <v>0</v>
      </c>
      <c r="AT137" s="55">
        <f t="shared" si="98"/>
        <v>0</v>
      </c>
      <c r="AU137" s="55">
        <f t="shared" si="98"/>
        <v>0</v>
      </c>
      <c r="AV137" s="55">
        <f t="shared" si="98"/>
        <v>0</v>
      </c>
      <c r="AW137" s="55">
        <f t="shared" si="98"/>
        <v>0</v>
      </c>
      <c r="AX137" s="55">
        <f t="shared" si="98"/>
        <v>0</v>
      </c>
      <c r="AY137" s="55">
        <f t="shared" si="98"/>
        <v>0</v>
      </c>
      <c r="AZ137" s="55">
        <f t="shared" si="98"/>
        <v>0</v>
      </c>
      <c r="BA137" s="55">
        <f t="shared" si="98"/>
        <v>0</v>
      </c>
      <c r="BB137" s="55">
        <f t="shared" si="98"/>
        <v>0</v>
      </c>
      <c r="BC137" s="55">
        <f t="shared" si="98"/>
        <v>0</v>
      </c>
      <c r="BD137" s="55">
        <f t="shared" si="98"/>
        <v>0</v>
      </c>
      <c r="BE137" s="55">
        <f t="shared" si="98"/>
        <v>0</v>
      </c>
      <c r="BF137" s="55">
        <f t="shared" si="98"/>
        <v>0</v>
      </c>
      <c r="BG137" s="55">
        <f t="shared" si="98"/>
        <v>0</v>
      </c>
      <c r="BH137" s="55">
        <f t="shared" si="98"/>
        <v>0</v>
      </c>
      <c r="BI137" s="55">
        <f t="shared" si="98"/>
        <v>0</v>
      </c>
      <c r="BJ137" s="55">
        <f t="shared" si="98"/>
        <v>0</v>
      </c>
      <c r="BK137" s="55">
        <f t="shared" si="98"/>
        <v>0</v>
      </c>
      <c r="BL137" s="55">
        <f t="shared" si="98"/>
        <v>0</v>
      </c>
      <c r="BM137" s="55">
        <f t="shared" si="98"/>
        <v>0</v>
      </c>
      <c r="BN137" s="55">
        <f t="shared" si="98"/>
        <v>0</v>
      </c>
      <c r="BO137" s="55">
        <f t="shared" si="98"/>
        <v>0</v>
      </c>
      <c r="BP137" s="55">
        <f t="shared" si="98"/>
        <v>0</v>
      </c>
      <c r="BQ137" s="55">
        <f t="shared" si="98"/>
        <v>0</v>
      </c>
      <c r="BR137" s="55">
        <f t="shared" si="98"/>
        <v>0</v>
      </c>
      <c r="BS137" s="55">
        <f t="shared" si="98"/>
        <v>0</v>
      </c>
      <c r="BT137" s="55">
        <f t="shared" ref="BT137:CO137" si="99" xml:space="preserve"> BT82</f>
        <v>0</v>
      </c>
      <c r="BU137" s="55">
        <f t="shared" si="99"/>
        <v>0</v>
      </c>
      <c r="BV137" s="55">
        <f t="shared" si="99"/>
        <v>0</v>
      </c>
      <c r="BW137" s="55">
        <f t="shared" si="99"/>
        <v>0</v>
      </c>
      <c r="BX137" s="55">
        <f t="shared" si="99"/>
        <v>0</v>
      </c>
      <c r="BY137" s="55">
        <f t="shared" si="99"/>
        <v>0</v>
      </c>
      <c r="BZ137" s="55">
        <f t="shared" si="99"/>
        <v>0</v>
      </c>
      <c r="CA137" s="55">
        <f t="shared" si="99"/>
        <v>0</v>
      </c>
      <c r="CB137" s="55">
        <f t="shared" si="99"/>
        <v>0</v>
      </c>
      <c r="CC137" s="55">
        <f t="shared" si="99"/>
        <v>0</v>
      </c>
      <c r="CD137" s="55">
        <f t="shared" si="99"/>
        <v>0</v>
      </c>
      <c r="CE137" s="55">
        <f t="shared" si="99"/>
        <v>0</v>
      </c>
      <c r="CF137" s="55">
        <f t="shared" si="99"/>
        <v>0</v>
      </c>
      <c r="CG137" s="55">
        <f t="shared" si="99"/>
        <v>0</v>
      </c>
      <c r="CH137" s="55">
        <f t="shared" si="99"/>
        <v>0</v>
      </c>
      <c r="CI137" s="55">
        <f t="shared" si="99"/>
        <v>0</v>
      </c>
      <c r="CJ137" s="55">
        <f t="shared" si="99"/>
        <v>0</v>
      </c>
      <c r="CK137" s="55">
        <f t="shared" si="99"/>
        <v>0</v>
      </c>
      <c r="CL137" s="55">
        <f t="shared" si="99"/>
        <v>0</v>
      </c>
      <c r="CM137" s="55">
        <f t="shared" si="99"/>
        <v>0</v>
      </c>
      <c r="CN137" s="55">
        <f t="shared" si="99"/>
        <v>0</v>
      </c>
      <c r="CO137" s="55">
        <f t="shared" si="99"/>
        <v>0</v>
      </c>
    </row>
    <row r="138" spans="1:93" ht="3" customHeight="1" outlineLevel="1" x14ac:dyDescent="0.2">
      <c r="A138" s="14" t="s">
        <v>224</v>
      </c>
      <c r="B138" s="14"/>
      <c r="C138" s="7"/>
      <c r="D138" s="73"/>
      <c r="E138" s="16"/>
      <c r="F138" s="17"/>
      <c r="G138" s="16"/>
      <c r="H138" s="76"/>
      <c r="I138" s="214"/>
      <c r="J138" s="13"/>
      <c r="K138" s="16"/>
    </row>
    <row r="139" spans="1:93" s="188" customFormat="1" outlineLevel="1" x14ac:dyDescent="0.2">
      <c r="A139" s="209"/>
      <c r="D139" s="210"/>
      <c r="E139" s="188" t="s">
        <v>281</v>
      </c>
      <c r="H139" s="248" t="s">
        <v>8</v>
      </c>
      <c r="I139" s="227">
        <f xml:space="preserve"> SUM( K139:CO139 )</f>
        <v>75584.087848397467</v>
      </c>
      <c r="J139" s="188" t="s">
        <v>222</v>
      </c>
      <c r="K139" s="211">
        <f>SUM(K136:K138)</f>
        <v>72058.489770209941</v>
      </c>
      <c r="L139" s="211">
        <f t="shared" ref="L139:BW139" si="100">SUM(L136:L138)</f>
        <v>3525.5980781875323</v>
      </c>
      <c r="M139" s="211">
        <f t="shared" si="100"/>
        <v>0</v>
      </c>
      <c r="N139" s="211">
        <f t="shared" si="100"/>
        <v>0</v>
      </c>
      <c r="O139" s="211">
        <f t="shared" si="100"/>
        <v>0</v>
      </c>
      <c r="P139" s="211">
        <f t="shared" si="100"/>
        <v>0</v>
      </c>
      <c r="Q139" s="211">
        <f t="shared" si="100"/>
        <v>0</v>
      </c>
      <c r="R139" s="211">
        <f t="shared" si="100"/>
        <v>0</v>
      </c>
      <c r="S139" s="211">
        <f t="shared" si="100"/>
        <v>0</v>
      </c>
      <c r="T139" s="211">
        <f t="shared" si="100"/>
        <v>0</v>
      </c>
      <c r="U139" s="211">
        <f t="shared" si="100"/>
        <v>0</v>
      </c>
      <c r="V139" s="211">
        <f t="shared" si="100"/>
        <v>0</v>
      </c>
      <c r="W139" s="211">
        <f t="shared" si="100"/>
        <v>0</v>
      </c>
      <c r="X139" s="211">
        <f t="shared" si="100"/>
        <v>0</v>
      </c>
      <c r="Y139" s="211">
        <f t="shared" si="100"/>
        <v>0</v>
      </c>
      <c r="Z139" s="211">
        <f t="shared" si="100"/>
        <v>0</v>
      </c>
      <c r="AA139" s="211">
        <f t="shared" si="100"/>
        <v>0</v>
      </c>
      <c r="AB139" s="211">
        <f t="shared" si="100"/>
        <v>0</v>
      </c>
      <c r="AC139" s="211">
        <f t="shared" si="100"/>
        <v>0</v>
      </c>
      <c r="AD139" s="211">
        <f t="shared" si="100"/>
        <v>0</v>
      </c>
      <c r="AE139" s="211">
        <f t="shared" si="100"/>
        <v>0</v>
      </c>
      <c r="AF139" s="211">
        <f t="shared" si="100"/>
        <v>0</v>
      </c>
      <c r="AG139" s="211">
        <f t="shared" si="100"/>
        <v>0</v>
      </c>
      <c r="AH139" s="211">
        <f t="shared" si="100"/>
        <v>0</v>
      </c>
      <c r="AI139" s="211">
        <f t="shared" si="100"/>
        <v>0</v>
      </c>
      <c r="AJ139" s="211">
        <f t="shared" si="100"/>
        <v>0</v>
      </c>
      <c r="AK139" s="211">
        <f t="shared" si="100"/>
        <v>0</v>
      </c>
      <c r="AL139" s="211">
        <f t="shared" si="100"/>
        <v>0</v>
      </c>
      <c r="AM139" s="211">
        <f t="shared" si="100"/>
        <v>0</v>
      </c>
      <c r="AN139" s="211">
        <f t="shared" si="100"/>
        <v>0</v>
      </c>
      <c r="AO139" s="211">
        <f t="shared" si="100"/>
        <v>0</v>
      </c>
      <c r="AP139" s="211">
        <f t="shared" si="100"/>
        <v>0</v>
      </c>
      <c r="AQ139" s="211">
        <f t="shared" si="100"/>
        <v>0</v>
      </c>
      <c r="AR139" s="211">
        <f t="shared" si="100"/>
        <v>0</v>
      </c>
      <c r="AS139" s="211">
        <f t="shared" si="100"/>
        <v>0</v>
      </c>
      <c r="AT139" s="211">
        <f t="shared" si="100"/>
        <v>0</v>
      </c>
      <c r="AU139" s="211">
        <f t="shared" si="100"/>
        <v>0</v>
      </c>
      <c r="AV139" s="211">
        <f t="shared" si="100"/>
        <v>0</v>
      </c>
      <c r="AW139" s="211">
        <f t="shared" si="100"/>
        <v>0</v>
      </c>
      <c r="AX139" s="211">
        <f t="shared" si="100"/>
        <v>0</v>
      </c>
      <c r="AY139" s="211">
        <f t="shared" si="100"/>
        <v>0</v>
      </c>
      <c r="AZ139" s="211">
        <f t="shared" si="100"/>
        <v>0</v>
      </c>
      <c r="BA139" s="211">
        <f t="shared" si="100"/>
        <v>0</v>
      </c>
      <c r="BB139" s="211">
        <f t="shared" si="100"/>
        <v>0</v>
      </c>
      <c r="BC139" s="211">
        <f t="shared" si="100"/>
        <v>0</v>
      </c>
      <c r="BD139" s="211">
        <f t="shared" si="100"/>
        <v>0</v>
      </c>
      <c r="BE139" s="211">
        <f t="shared" si="100"/>
        <v>0</v>
      </c>
      <c r="BF139" s="211">
        <f t="shared" si="100"/>
        <v>0</v>
      </c>
      <c r="BG139" s="211">
        <f t="shared" si="100"/>
        <v>0</v>
      </c>
      <c r="BH139" s="211">
        <f t="shared" si="100"/>
        <v>0</v>
      </c>
      <c r="BI139" s="211">
        <f t="shared" si="100"/>
        <v>0</v>
      </c>
      <c r="BJ139" s="211">
        <f t="shared" si="100"/>
        <v>0</v>
      </c>
      <c r="BK139" s="211">
        <f t="shared" si="100"/>
        <v>0</v>
      </c>
      <c r="BL139" s="211">
        <f t="shared" si="100"/>
        <v>0</v>
      </c>
      <c r="BM139" s="211">
        <f t="shared" si="100"/>
        <v>0</v>
      </c>
      <c r="BN139" s="211">
        <f t="shared" si="100"/>
        <v>0</v>
      </c>
      <c r="BO139" s="211">
        <f t="shared" si="100"/>
        <v>0</v>
      </c>
      <c r="BP139" s="211">
        <f t="shared" si="100"/>
        <v>0</v>
      </c>
      <c r="BQ139" s="211">
        <f t="shared" si="100"/>
        <v>0</v>
      </c>
      <c r="BR139" s="211">
        <f t="shared" si="100"/>
        <v>0</v>
      </c>
      <c r="BS139" s="211">
        <f t="shared" si="100"/>
        <v>0</v>
      </c>
      <c r="BT139" s="211">
        <f t="shared" si="100"/>
        <v>0</v>
      </c>
      <c r="BU139" s="211">
        <f t="shared" si="100"/>
        <v>0</v>
      </c>
      <c r="BV139" s="211">
        <f t="shared" si="100"/>
        <v>0</v>
      </c>
      <c r="BW139" s="211">
        <f t="shared" si="100"/>
        <v>0</v>
      </c>
      <c r="BX139" s="211">
        <f t="shared" ref="BX139:CO139" si="101">SUM(BX136:BX138)</f>
        <v>0</v>
      </c>
      <c r="BY139" s="211">
        <f t="shared" si="101"/>
        <v>0</v>
      </c>
      <c r="BZ139" s="211">
        <f t="shared" si="101"/>
        <v>0</v>
      </c>
      <c r="CA139" s="211">
        <f t="shared" si="101"/>
        <v>0</v>
      </c>
      <c r="CB139" s="211">
        <f t="shared" si="101"/>
        <v>0</v>
      </c>
      <c r="CC139" s="211">
        <f t="shared" si="101"/>
        <v>0</v>
      </c>
      <c r="CD139" s="211">
        <f t="shared" si="101"/>
        <v>0</v>
      </c>
      <c r="CE139" s="211">
        <f t="shared" si="101"/>
        <v>0</v>
      </c>
      <c r="CF139" s="211">
        <f t="shared" si="101"/>
        <v>0</v>
      </c>
      <c r="CG139" s="211">
        <f t="shared" si="101"/>
        <v>0</v>
      </c>
      <c r="CH139" s="211">
        <f t="shared" si="101"/>
        <v>0</v>
      </c>
      <c r="CI139" s="211">
        <f t="shared" si="101"/>
        <v>0</v>
      </c>
      <c r="CJ139" s="211">
        <f t="shared" si="101"/>
        <v>0</v>
      </c>
      <c r="CK139" s="211">
        <f t="shared" si="101"/>
        <v>0</v>
      </c>
      <c r="CL139" s="211">
        <f t="shared" si="101"/>
        <v>0</v>
      </c>
      <c r="CM139" s="211">
        <f t="shared" si="101"/>
        <v>0</v>
      </c>
      <c r="CN139" s="211">
        <f t="shared" si="101"/>
        <v>0</v>
      </c>
      <c r="CO139" s="211">
        <f t="shared" si="101"/>
        <v>0</v>
      </c>
    </row>
    <row r="140" spans="1:93" ht="3" customHeight="1" outlineLevel="1" x14ac:dyDescent="0.2">
      <c r="A140" s="14" t="s">
        <v>224</v>
      </c>
      <c r="B140" s="14"/>
      <c r="C140" s="7"/>
      <c r="D140" s="73"/>
      <c r="E140" s="16"/>
      <c r="F140" s="17"/>
      <c r="G140" s="16"/>
      <c r="H140" s="76"/>
      <c r="I140" s="214"/>
      <c r="J140" s="13"/>
      <c r="K140" s="16"/>
    </row>
    <row r="141" spans="1:93" outlineLevel="1" x14ac:dyDescent="0.2">
      <c r="E141" t="str">
        <f xml:space="preserve"> E95</f>
        <v>Replacement cost - meters</v>
      </c>
      <c r="F141">
        <f xml:space="preserve"> F95</f>
        <v>0</v>
      </c>
      <c r="H141" s="197" t="str">
        <f t="shared" ref="H141:AM141" si="102" xml:space="preserve"> H95</f>
        <v>£</v>
      </c>
      <c r="I141" s="222">
        <f t="shared" si="102"/>
        <v>60408.091904193512</v>
      </c>
      <c r="J141">
        <f t="shared" si="102"/>
        <v>0</v>
      </c>
      <c r="K141" s="142">
        <f t="shared" si="102"/>
        <v>0</v>
      </c>
      <c r="L141" s="89">
        <f t="shared" si="102"/>
        <v>0</v>
      </c>
      <c r="M141" s="89">
        <f t="shared" si="102"/>
        <v>0</v>
      </c>
      <c r="N141" s="89">
        <f t="shared" si="102"/>
        <v>0</v>
      </c>
      <c r="O141" s="89">
        <f t="shared" si="102"/>
        <v>0</v>
      </c>
      <c r="P141" s="89">
        <f t="shared" si="102"/>
        <v>0</v>
      </c>
      <c r="Q141" s="89">
        <f t="shared" si="102"/>
        <v>0</v>
      </c>
      <c r="R141" s="89">
        <f t="shared" si="102"/>
        <v>0</v>
      </c>
      <c r="S141" s="89">
        <f t="shared" si="102"/>
        <v>0</v>
      </c>
      <c r="T141" s="89">
        <f t="shared" si="102"/>
        <v>0</v>
      </c>
      <c r="U141" s="89">
        <f t="shared" si="102"/>
        <v>0</v>
      </c>
      <c r="V141" s="89">
        <f t="shared" si="102"/>
        <v>0</v>
      </c>
      <c r="W141" s="89">
        <f t="shared" si="102"/>
        <v>0</v>
      </c>
      <c r="X141" s="89">
        <f t="shared" si="102"/>
        <v>0</v>
      </c>
      <c r="Y141" s="89">
        <f t="shared" si="102"/>
        <v>0</v>
      </c>
      <c r="Z141" s="89">
        <f t="shared" si="102"/>
        <v>4731.9181429561913</v>
      </c>
      <c r="AA141" s="89">
        <f t="shared" si="102"/>
        <v>1624.9002413296982</v>
      </c>
      <c r="AB141" s="89">
        <f t="shared" si="102"/>
        <v>0</v>
      </c>
      <c r="AC141" s="89">
        <f t="shared" si="102"/>
        <v>0</v>
      </c>
      <c r="AD141" s="89">
        <f t="shared" si="102"/>
        <v>0</v>
      </c>
      <c r="AE141" s="89">
        <f t="shared" si="102"/>
        <v>0</v>
      </c>
      <c r="AF141" s="89">
        <f t="shared" si="102"/>
        <v>0</v>
      </c>
      <c r="AG141" s="89">
        <f t="shared" si="102"/>
        <v>0</v>
      </c>
      <c r="AH141" s="89">
        <f t="shared" si="102"/>
        <v>0</v>
      </c>
      <c r="AI141" s="89">
        <f t="shared" si="102"/>
        <v>0</v>
      </c>
      <c r="AJ141" s="89">
        <f t="shared" si="102"/>
        <v>0</v>
      </c>
      <c r="AK141" s="89">
        <f t="shared" si="102"/>
        <v>0</v>
      </c>
      <c r="AL141" s="89">
        <f t="shared" si="102"/>
        <v>0</v>
      </c>
      <c r="AM141" s="89">
        <f t="shared" si="102"/>
        <v>0</v>
      </c>
      <c r="AN141" s="89">
        <f t="shared" ref="AN141:BS141" si="103" xml:space="preserve"> AN95</f>
        <v>0</v>
      </c>
      <c r="AO141" s="89">
        <f t="shared" si="103"/>
        <v>6273.3817813193746</v>
      </c>
      <c r="AP141" s="89">
        <f t="shared" si="103"/>
        <v>2154.2256781413548</v>
      </c>
      <c r="AQ141" s="89">
        <f t="shared" si="103"/>
        <v>0</v>
      </c>
      <c r="AR141" s="89">
        <f t="shared" si="103"/>
        <v>0</v>
      </c>
      <c r="AS141" s="89">
        <f t="shared" si="103"/>
        <v>0</v>
      </c>
      <c r="AT141" s="89">
        <f t="shared" si="103"/>
        <v>0</v>
      </c>
      <c r="AU141" s="89">
        <f t="shared" si="103"/>
        <v>0</v>
      </c>
      <c r="AV141" s="89">
        <f t="shared" si="103"/>
        <v>0</v>
      </c>
      <c r="AW141" s="89">
        <f t="shared" si="103"/>
        <v>0</v>
      </c>
      <c r="AX141" s="89">
        <f t="shared" si="103"/>
        <v>0</v>
      </c>
      <c r="AY141" s="89">
        <f t="shared" si="103"/>
        <v>0</v>
      </c>
      <c r="AZ141" s="89">
        <f t="shared" si="103"/>
        <v>0</v>
      </c>
      <c r="BA141" s="89">
        <f t="shared" si="103"/>
        <v>0</v>
      </c>
      <c r="BB141" s="89">
        <f t="shared" si="103"/>
        <v>0</v>
      </c>
      <c r="BC141" s="89">
        <f t="shared" si="103"/>
        <v>0</v>
      </c>
      <c r="BD141" s="89">
        <f t="shared" si="103"/>
        <v>8316.9906547882983</v>
      </c>
      <c r="BE141" s="89">
        <f t="shared" si="103"/>
        <v>2855.9834962951227</v>
      </c>
      <c r="BF141" s="89">
        <f t="shared" si="103"/>
        <v>0</v>
      </c>
      <c r="BG141" s="89">
        <f t="shared" si="103"/>
        <v>0</v>
      </c>
      <c r="BH141" s="89">
        <f t="shared" si="103"/>
        <v>0</v>
      </c>
      <c r="BI141" s="89">
        <f t="shared" si="103"/>
        <v>0</v>
      </c>
      <c r="BJ141" s="89">
        <f t="shared" si="103"/>
        <v>0</v>
      </c>
      <c r="BK141" s="89">
        <f t="shared" si="103"/>
        <v>0</v>
      </c>
      <c r="BL141" s="89">
        <f t="shared" si="103"/>
        <v>0</v>
      </c>
      <c r="BM141" s="89">
        <f t="shared" si="103"/>
        <v>0</v>
      </c>
      <c r="BN141" s="89">
        <f t="shared" si="103"/>
        <v>0</v>
      </c>
      <c r="BO141" s="89">
        <f t="shared" si="103"/>
        <v>0</v>
      </c>
      <c r="BP141" s="89">
        <f t="shared" si="103"/>
        <v>0</v>
      </c>
      <c r="BQ141" s="89">
        <f t="shared" si="103"/>
        <v>0</v>
      </c>
      <c r="BR141" s="89">
        <f t="shared" si="103"/>
        <v>0</v>
      </c>
      <c r="BS141" s="89">
        <f t="shared" si="103"/>
        <v>11026.322956752689</v>
      </c>
      <c r="BT141" s="89">
        <f t="shared" ref="BT141:CO141" si="104" xml:space="preserve"> BT95</f>
        <v>3786.3450491164817</v>
      </c>
      <c r="BU141" s="89">
        <f t="shared" si="104"/>
        <v>0</v>
      </c>
      <c r="BV141" s="89">
        <f t="shared" si="104"/>
        <v>0</v>
      </c>
      <c r="BW141" s="89">
        <f t="shared" si="104"/>
        <v>0</v>
      </c>
      <c r="BX141" s="89">
        <f t="shared" si="104"/>
        <v>0</v>
      </c>
      <c r="BY141" s="89">
        <f t="shared" si="104"/>
        <v>0</v>
      </c>
      <c r="BZ141" s="89">
        <f t="shared" si="104"/>
        <v>0</v>
      </c>
      <c r="CA141" s="89">
        <f t="shared" si="104"/>
        <v>0</v>
      </c>
      <c r="CB141" s="89">
        <f t="shared" si="104"/>
        <v>0</v>
      </c>
      <c r="CC141" s="89">
        <f t="shared" si="104"/>
        <v>0</v>
      </c>
      <c r="CD141" s="89">
        <f t="shared" si="104"/>
        <v>0</v>
      </c>
      <c r="CE141" s="89">
        <f t="shared" si="104"/>
        <v>0</v>
      </c>
      <c r="CF141" s="89">
        <f t="shared" si="104"/>
        <v>0</v>
      </c>
      <c r="CG141" s="89">
        <f t="shared" si="104"/>
        <v>0</v>
      </c>
      <c r="CH141" s="89">
        <f t="shared" si="104"/>
        <v>14618.243904917079</v>
      </c>
      <c r="CI141" s="89">
        <f t="shared" si="104"/>
        <v>5019.779998577219</v>
      </c>
      <c r="CJ141" s="89">
        <f t="shared" si="104"/>
        <v>0</v>
      </c>
      <c r="CK141" s="89">
        <f t="shared" si="104"/>
        <v>0</v>
      </c>
      <c r="CL141" s="89">
        <f t="shared" si="104"/>
        <v>0</v>
      </c>
      <c r="CM141" s="89">
        <f t="shared" si="104"/>
        <v>0</v>
      </c>
      <c r="CN141" s="89">
        <f t="shared" si="104"/>
        <v>0</v>
      </c>
      <c r="CO141" s="89">
        <f t="shared" si="104"/>
        <v>0</v>
      </c>
    </row>
    <row r="142" spans="1:93" outlineLevel="1" x14ac:dyDescent="0.2">
      <c r="E142" t="str">
        <f xml:space="preserve"> E96</f>
        <v>Replacement cost - boundary boxes</v>
      </c>
      <c r="F142">
        <f xml:space="preserve"> F96</f>
        <v>0</v>
      </c>
      <c r="H142" s="197" t="str">
        <f t="shared" ref="H142:AM142" si="105" xml:space="preserve"> H96</f>
        <v>£</v>
      </c>
      <c r="I142" s="220">
        <f t="shared" si="105"/>
        <v>12429.605569723839</v>
      </c>
      <c r="J142">
        <f t="shared" si="105"/>
        <v>0</v>
      </c>
      <c r="K142" s="55">
        <f t="shared" si="105"/>
        <v>0</v>
      </c>
      <c r="L142" s="55">
        <f t="shared" si="105"/>
        <v>0</v>
      </c>
      <c r="M142" s="55">
        <f t="shared" si="105"/>
        <v>0</v>
      </c>
      <c r="N142" s="55">
        <f t="shared" si="105"/>
        <v>0</v>
      </c>
      <c r="O142" s="55">
        <f t="shared" si="105"/>
        <v>0</v>
      </c>
      <c r="P142" s="55">
        <f t="shared" si="105"/>
        <v>0</v>
      </c>
      <c r="Q142" s="55">
        <f t="shared" si="105"/>
        <v>0</v>
      </c>
      <c r="R142" s="55">
        <f t="shared" si="105"/>
        <v>0</v>
      </c>
      <c r="S142" s="55">
        <f t="shared" si="105"/>
        <v>0</v>
      </c>
      <c r="T142" s="55">
        <f t="shared" si="105"/>
        <v>0</v>
      </c>
      <c r="U142" s="55">
        <f t="shared" si="105"/>
        <v>0</v>
      </c>
      <c r="V142" s="55">
        <f t="shared" si="105"/>
        <v>0</v>
      </c>
      <c r="W142" s="55">
        <f t="shared" si="105"/>
        <v>0</v>
      </c>
      <c r="X142" s="55">
        <f t="shared" si="105"/>
        <v>0</v>
      </c>
      <c r="Y142" s="55">
        <f t="shared" si="105"/>
        <v>0</v>
      </c>
      <c r="Z142" s="55">
        <f t="shared" si="105"/>
        <v>0</v>
      </c>
      <c r="AA142" s="55">
        <f t="shared" si="105"/>
        <v>0</v>
      </c>
      <c r="AB142" s="55">
        <f t="shared" si="105"/>
        <v>0</v>
      </c>
      <c r="AC142" s="55">
        <f t="shared" si="105"/>
        <v>0</v>
      </c>
      <c r="AD142" s="55">
        <f t="shared" si="105"/>
        <v>0</v>
      </c>
      <c r="AE142" s="55">
        <f t="shared" si="105"/>
        <v>0</v>
      </c>
      <c r="AF142" s="55">
        <f t="shared" si="105"/>
        <v>0</v>
      </c>
      <c r="AG142" s="55">
        <f t="shared" si="105"/>
        <v>0</v>
      </c>
      <c r="AH142" s="55">
        <f t="shared" si="105"/>
        <v>0</v>
      </c>
      <c r="AI142" s="55">
        <f t="shared" si="105"/>
        <v>0</v>
      </c>
      <c r="AJ142" s="55">
        <f t="shared" si="105"/>
        <v>0</v>
      </c>
      <c r="AK142" s="55">
        <f t="shared" si="105"/>
        <v>0</v>
      </c>
      <c r="AL142" s="55">
        <f t="shared" si="105"/>
        <v>0</v>
      </c>
      <c r="AM142" s="55">
        <f t="shared" si="105"/>
        <v>0</v>
      </c>
      <c r="AN142" s="55">
        <f t="shared" ref="AN142:BS142" si="106" xml:space="preserve"> AN96</f>
        <v>0</v>
      </c>
      <c r="AO142" s="55">
        <f t="shared" si="106"/>
        <v>0</v>
      </c>
      <c r="AP142" s="55">
        <f t="shared" si="106"/>
        <v>0</v>
      </c>
      <c r="AQ142" s="55">
        <f t="shared" si="106"/>
        <v>0</v>
      </c>
      <c r="AR142" s="55">
        <f t="shared" si="106"/>
        <v>0</v>
      </c>
      <c r="AS142" s="55">
        <f t="shared" si="106"/>
        <v>0</v>
      </c>
      <c r="AT142" s="55">
        <f t="shared" si="106"/>
        <v>0</v>
      </c>
      <c r="AU142" s="55">
        <f t="shared" si="106"/>
        <v>0</v>
      </c>
      <c r="AV142" s="55">
        <f t="shared" si="106"/>
        <v>0</v>
      </c>
      <c r="AW142" s="55">
        <f t="shared" si="106"/>
        <v>0</v>
      </c>
      <c r="AX142" s="55">
        <f t="shared" si="106"/>
        <v>0</v>
      </c>
      <c r="AY142" s="55">
        <f t="shared" si="106"/>
        <v>0</v>
      </c>
      <c r="AZ142" s="55">
        <f t="shared" si="106"/>
        <v>0</v>
      </c>
      <c r="BA142" s="55">
        <f t="shared" si="106"/>
        <v>0</v>
      </c>
      <c r="BB142" s="55">
        <f t="shared" si="106"/>
        <v>0</v>
      </c>
      <c r="BC142" s="55">
        <f t="shared" si="106"/>
        <v>0</v>
      </c>
      <c r="BD142" s="55">
        <f t="shared" si="106"/>
        <v>0</v>
      </c>
      <c r="BE142" s="55">
        <f t="shared" si="106"/>
        <v>0</v>
      </c>
      <c r="BF142" s="55">
        <f t="shared" si="106"/>
        <v>0</v>
      </c>
      <c r="BG142" s="55">
        <f t="shared" si="106"/>
        <v>0</v>
      </c>
      <c r="BH142" s="55">
        <f t="shared" si="106"/>
        <v>0</v>
      </c>
      <c r="BI142" s="55">
        <f t="shared" si="106"/>
        <v>0</v>
      </c>
      <c r="BJ142" s="55">
        <f t="shared" si="106"/>
        <v>0</v>
      </c>
      <c r="BK142" s="55">
        <f t="shared" si="106"/>
        <v>0</v>
      </c>
      <c r="BL142" s="55">
        <f t="shared" si="106"/>
        <v>0</v>
      </c>
      <c r="BM142" s="55">
        <f t="shared" si="106"/>
        <v>0</v>
      </c>
      <c r="BN142" s="55">
        <f t="shared" si="106"/>
        <v>0</v>
      </c>
      <c r="BO142" s="55">
        <f t="shared" si="106"/>
        <v>0</v>
      </c>
      <c r="BP142" s="55">
        <f t="shared" si="106"/>
        <v>0</v>
      </c>
      <c r="BQ142" s="55">
        <f t="shared" si="106"/>
        <v>0</v>
      </c>
      <c r="BR142" s="55">
        <f t="shared" si="106"/>
        <v>0</v>
      </c>
      <c r="BS142" s="55">
        <f t="shared" si="106"/>
        <v>9252.4078162369588</v>
      </c>
      <c r="BT142" s="55">
        <f t="shared" ref="BT142:CO142" si="107" xml:space="preserve"> BT96</f>
        <v>3177.1977534868797</v>
      </c>
      <c r="BU142" s="55">
        <f t="shared" si="107"/>
        <v>0</v>
      </c>
      <c r="BV142" s="55">
        <f t="shared" si="107"/>
        <v>0</v>
      </c>
      <c r="BW142" s="55">
        <f t="shared" si="107"/>
        <v>0</v>
      </c>
      <c r="BX142" s="55">
        <f t="shared" si="107"/>
        <v>0</v>
      </c>
      <c r="BY142" s="55">
        <f t="shared" si="107"/>
        <v>0</v>
      </c>
      <c r="BZ142" s="55">
        <f t="shared" si="107"/>
        <v>0</v>
      </c>
      <c r="CA142" s="55">
        <f t="shared" si="107"/>
        <v>0</v>
      </c>
      <c r="CB142" s="55">
        <f t="shared" si="107"/>
        <v>0</v>
      </c>
      <c r="CC142" s="55">
        <f t="shared" si="107"/>
        <v>0</v>
      </c>
      <c r="CD142" s="55">
        <f t="shared" si="107"/>
        <v>0</v>
      </c>
      <c r="CE142" s="55">
        <f t="shared" si="107"/>
        <v>0</v>
      </c>
      <c r="CF142" s="55">
        <f t="shared" si="107"/>
        <v>0</v>
      </c>
      <c r="CG142" s="55">
        <f t="shared" si="107"/>
        <v>0</v>
      </c>
      <c r="CH142" s="55">
        <f t="shared" si="107"/>
        <v>0</v>
      </c>
      <c r="CI142" s="55">
        <f t="shared" si="107"/>
        <v>0</v>
      </c>
      <c r="CJ142" s="55">
        <f t="shared" si="107"/>
        <v>0</v>
      </c>
      <c r="CK142" s="55">
        <f t="shared" si="107"/>
        <v>0</v>
      </c>
      <c r="CL142" s="55">
        <f t="shared" si="107"/>
        <v>0</v>
      </c>
      <c r="CM142" s="55">
        <f t="shared" si="107"/>
        <v>0</v>
      </c>
      <c r="CN142" s="55">
        <f t="shared" si="107"/>
        <v>0</v>
      </c>
      <c r="CO142" s="55">
        <f t="shared" si="107"/>
        <v>0</v>
      </c>
    </row>
    <row r="143" spans="1:93" ht="3" customHeight="1" outlineLevel="1" x14ac:dyDescent="0.2">
      <c r="A143" s="14" t="s">
        <v>224</v>
      </c>
      <c r="B143" s="14"/>
      <c r="C143" s="7"/>
      <c r="D143" s="73"/>
      <c r="E143" s="16"/>
      <c r="F143" s="17"/>
      <c r="G143" s="16"/>
      <c r="H143" s="76"/>
      <c r="I143" s="214"/>
      <c r="J143" s="13"/>
      <c r="K143" s="16"/>
    </row>
    <row r="144" spans="1:93" s="188" customFormat="1" outlineLevel="1" x14ac:dyDescent="0.2">
      <c r="A144" s="209"/>
      <c r="D144" s="210"/>
      <c r="E144" s="188" t="s">
        <v>304</v>
      </c>
      <c r="H144" s="248" t="s">
        <v>8</v>
      </c>
      <c r="I144" s="227">
        <f xml:space="preserve"> SUM( K144:CO144 )</f>
        <v>72837.697473917346</v>
      </c>
      <c r="J144" s="188" t="s">
        <v>222</v>
      </c>
      <c r="K144" s="211">
        <f>SUM(K141:K143)</f>
        <v>0</v>
      </c>
      <c r="L144" s="211">
        <f t="shared" ref="L144:BW144" si="108">SUM(L141:L143)</f>
        <v>0</v>
      </c>
      <c r="M144" s="211">
        <f t="shared" si="108"/>
        <v>0</v>
      </c>
      <c r="N144" s="211">
        <f t="shared" si="108"/>
        <v>0</v>
      </c>
      <c r="O144" s="211">
        <f t="shared" si="108"/>
        <v>0</v>
      </c>
      <c r="P144" s="211">
        <f t="shared" si="108"/>
        <v>0</v>
      </c>
      <c r="Q144" s="211">
        <f t="shared" si="108"/>
        <v>0</v>
      </c>
      <c r="R144" s="211">
        <f t="shared" si="108"/>
        <v>0</v>
      </c>
      <c r="S144" s="211">
        <f t="shared" si="108"/>
        <v>0</v>
      </c>
      <c r="T144" s="211">
        <f t="shared" si="108"/>
        <v>0</v>
      </c>
      <c r="U144" s="211">
        <f t="shared" si="108"/>
        <v>0</v>
      </c>
      <c r="V144" s="211">
        <f t="shared" si="108"/>
        <v>0</v>
      </c>
      <c r="W144" s="211">
        <f t="shared" si="108"/>
        <v>0</v>
      </c>
      <c r="X144" s="211">
        <f t="shared" si="108"/>
        <v>0</v>
      </c>
      <c r="Y144" s="211">
        <f t="shared" si="108"/>
        <v>0</v>
      </c>
      <c r="Z144" s="211">
        <f t="shared" si="108"/>
        <v>4731.9181429561913</v>
      </c>
      <c r="AA144" s="211">
        <f t="shared" si="108"/>
        <v>1624.9002413296982</v>
      </c>
      <c r="AB144" s="211">
        <f t="shared" si="108"/>
        <v>0</v>
      </c>
      <c r="AC144" s="211">
        <f t="shared" si="108"/>
        <v>0</v>
      </c>
      <c r="AD144" s="211">
        <f t="shared" si="108"/>
        <v>0</v>
      </c>
      <c r="AE144" s="211">
        <f t="shared" si="108"/>
        <v>0</v>
      </c>
      <c r="AF144" s="211">
        <f t="shared" si="108"/>
        <v>0</v>
      </c>
      <c r="AG144" s="211">
        <f t="shared" si="108"/>
        <v>0</v>
      </c>
      <c r="AH144" s="211">
        <f t="shared" si="108"/>
        <v>0</v>
      </c>
      <c r="AI144" s="211">
        <f t="shared" si="108"/>
        <v>0</v>
      </c>
      <c r="AJ144" s="211">
        <f t="shared" si="108"/>
        <v>0</v>
      </c>
      <c r="AK144" s="211">
        <f t="shared" si="108"/>
        <v>0</v>
      </c>
      <c r="AL144" s="211">
        <f t="shared" si="108"/>
        <v>0</v>
      </c>
      <c r="AM144" s="211">
        <f t="shared" si="108"/>
        <v>0</v>
      </c>
      <c r="AN144" s="211">
        <f t="shared" si="108"/>
        <v>0</v>
      </c>
      <c r="AO144" s="211">
        <f t="shared" si="108"/>
        <v>6273.3817813193746</v>
      </c>
      <c r="AP144" s="211">
        <f t="shared" si="108"/>
        <v>2154.2256781413548</v>
      </c>
      <c r="AQ144" s="211">
        <f t="shared" si="108"/>
        <v>0</v>
      </c>
      <c r="AR144" s="211">
        <f t="shared" si="108"/>
        <v>0</v>
      </c>
      <c r="AS144" s="211">
        <f t="shared" si="108"/>
        <v>0</v>
      </c>
      <c r="AT144" s="211">
        <f t="shared" si="108"/>
        <v>0</v>
      </c>
      <c r="AU144" s="211">
        <f t="shared" si="108"/>
        <v>0</v>
      </c>
      <c r="AV144" s="211">
        <f t="shared" si="108"/>
        <v>0</v>
      </c>
      <c r="AW144" s="211">
        <f t="shared" si="108"/>
        <v>0</v>
      </c>
      <c r="AX144" s="211">
        <f t="shared" si="108"/>
        <v>0</v>
      </c>
      <c r="AY144" s="211">
        <f t="shared" si="108"/>
        <v>0</v>
      </c>
      <c r="AZ144" s="211">
        <f t="shared" si="108"/>
        <v>0</v>
      </c>
      <c r="BA144" s="211">
        <f t="shared" si="108"/>
        <v>0</v>
      </c>
      <c r="BB144" s="211">
        <f t="shared" si="108"/>
        <v>0</v>
      </c>
      <c r="BC144" s="211">
        <f t="shared" si="108"/>
        <v>0</v>
      </c>
      <c r="BD144" s="211">
        <f t="shared" si="108"/>
        <v>8316.9906547882983</v>
      </c>
      <c r="BE144" s="211">
        <f t="shared" si="108"/>
        <v>2855.9834962951227</v>
      </c>
      <c r="BF144" s="211">
        <f t="shared" si="108"/>
        <v>0</v>
      </c>
      <c r="BG144" s="211">
        <f t="shared" si="108"/>
        <v>0</v>
      </c>
      <c r="BH144" s="211">
        <f t="shared" si="108"/>
        <v>0</v>
      </c>
      <c r="BI144" s="211">
        <f t="shared" si="108"/>
        <v>0</v>
      </c>
      <c r="BJ144" s="211">
        <f t="shared" si="108"/>
        <v>0</v>
      </c>
      <c r="BK144" s="211">
        <f t="shared" si="108"/>
        <v>0</v>
      </c>
      <c r="BL144" s="211">
        <f t="shared" si="108"/>
        <v>0</v>
      </c>
      <c r="BM144" s="211">
        <f t="shared" si="108"/>
        <v>0</v>
      </c>
      <c r="BN144" s="211">
        <f t="shared" si="108"/>
        <v>0</v>
      </c>
      <c r="BO144" s="211">
        <f t="shared" si="108"/>
        <v>0</v>
      </c>
      <c r="BP144" s="211">
        <f t="shared" si="108"/>
        <v>0</v>
      </c>
      <c r="BQ144" s="211">
        <f t="shared" si="108"/>
        <v>0</v>
      </c>
      <c r="BR144" s="211">
        <f t="shared" si="108"/>
        <v>0</v>
      </c>
      <c r="BS144" s="211">
        <f t="shared" si="108"/>
        <v>20278.730772989649</v>
      </c>
      <c r="BT144" s="211">
        <f t="shared" si="108"/>
        <v>6963.5428026033615</v>
      </c>
      <c r="BU144" s="211">
        <f t="shared" si="108"/>
        <v>0</v>
      </c>
      <c r="BV144" s="211">
        <f t="shared" si="108"/>
        <v>0</v>
      </c>
      <c r="BW144" s="211">
        <f t="shared" si="108"/>
        <v>0</v>
      </c>
      <c r="BX144" s="211">
        <f t="shared" ref="BX144:CO144" si="109">SUM(BX141:BX143)</f>
        <v>0</v>
      </c>
      <c r="BY144" s="211">
        <f t="shared" si="109"/>
        <v>0</v>
      </c>
      <c r="BZ144" s="211">
        <f t="shared" si="109"/>
        <v>0</v>
      </c>
      <c r="CA144" s="211">
        <f t="shared" si="109"/>
        <v>0</v>
      </c>
      <c r="CB144" s="211">
        <f t="shared" si="109"/>
        <v>0</v>
      </c>
      <c r="CC144" s="211">
        <f t="shared" si="109"/>
        <v>0</v>
      </c>
      <c r="CD144" s="211">
        <f t="shared" si="109"/>
        <v>0</v>
      </c>
      <c r="CE144" s="211">
        <f t="shared" si="109"/>
        <v>0</v>
      </c>
      <c r="CF144" s="211">
        <f t="shared" si="109"/>
        <v>0</v>
      </c>
      <c r="CG144" s="211">
        <f t="shared" si="109"/>
        <v>0</v>
      </c>
      <c r="CH144" s="211">
        <f t="shared" si="109"/>
        <v>14618.243904917079</v>
      </c>
      <c r="CI144" s="211">
        <f t="shared" si="109"/>
        <v>5019.779998577219</v>
      </c>
      <c r="CJ144" s="211">
        <f t="shared" si="109"/>
        <v>0</v>
      </c>
      <c r="CK144" s="211">
        <f t="shared" si="109"/>
        <v>0</v>
      </c>
      <c r="CL144" s="211">
        <f t="shared" si="109"/>
        <v>0</v>
      </c>
      <c r="CM144" s="211">
        <f t="shared" si="109"/>
        <v>0</v>
      </c>
      <c r="CN144" s="211">
        <f t="shared" si="109"/>
        <v>0</v>
      </c>
      <c r="CO144" s="211">
        <f t="shared" si="109"/>
        <v>0</v>
      </c>
    </row>
    <row r="145" spans="1:93" outlineLevel="1" x14ac:dyDescent="0.2">
      <c r="I145" s="217"/>
    </row>
    <row r="146" spans="1:93" s="189" customFormat="1" outlineLevel="1" x14ac:dyDescent="0.2">
      <c r="A146" s="187"/>
      <c r="B146" s="188"/>
      <c r="D146" s="190"/>
      <c r="E146" s="130" t="str">
        <f xml:space="preserve"> E64</f>
        <v>Water: Infrastructure Maintenance</v>
      </c>
      <c r="H146" s="244" t="str">
        <f xml:space="preserve"> H64</f>
        <v>£</v>
      </c>
      <c r="I146" s="237">
        <f xml:space="preserve"> I64</f>
        <v>185279.27746807982</v>
      </c>
      <c r="K146" s="138">
        <f t="shared" ref="K146:AP146" si="110" xml:space="preserve"> K64</f>
        <v>1805.4377266958622</v>
      </c>
      <c r="L146" s="212">
        <f t="shared" si="110"/>
        <v>1816.7637144685916</v>
      </c>
      <c r="M146" s="212">
        <f t="shared" si="110"/>
        <v>1845.2864504082606</v>
      </c>
      <c r="N146" s="212">
        <f t="shared" si="110"/>
        <v>215.61877834063014</v>
      </c>
      <c r="O146" s="212">
        <f t="shared" si="110"/>
        <v>245.172340532161</v>
      </c>
      <c r="P146" s="212">
        <f t="shared" si="110"/>
        <v>300.34640631731946</v>
      </c>
      <c r="Q146" s="212">
        <f t="shared" si="110"/>
        <v>368.09531620255359</v>
      </c>
      <c r="R146" s="212">
        <f t="shared" si="110"/>
        <v>451.56602926129943</v>
      </c>
      <c r="S146" s="212">
        <f t="shared" si="110"/>
        <v>554.4626934047534</v>
      </c>
      <c r="T146" s="212">
        <f t="shared" si="110"/>
        <v>680.80603600887684</v>
      </c>
      <c r="U146" s="212">
        <f t="shared" si="110"/>
        <v>712.44682478810614</v>
      </c>
      <c r="V146" s="212">
        <f t="shared" si="110"/>
        <v>735.86296508531188</v>
      </c>
      <c r="W146" s="212">
        <f t="shared" si="110"/>
        <v>759.9112667755353</v>
      </c>
      <c r="X146" s="212">
        <f t="shared" si="110"/>
        <v>784.60729006696624</v>
      </c>
      <c r="Y146" s="212">
        <f t="shared" si="110"/>
        <v>809.96695808048344</v>
      </c>
      <c r="Z146" s="212">
        <f t="shared" si="110"/>
        <v>836.00656501996957</v>
      </c>
      <c r="AA146" s="212">
        <f t="shared" si="110"/>
        <v>862.74278452203384</v>
      </c>
      <c r="AB146" s="212">
        <f t="shared" si="110"/>
        <v>890.19267818899834</v>
      </c>
      <c r="AC146" s="212">
        <f t="shared" si="110"/>
        <v>918.3737043091021</v>
      </c>
      <c r="AD146" s="212">
        <f t="shared" si="110"/>
        <v>947.30372676795628</v>
      </c>
      <c r="AE146" s="212">
        <f t="shared" si="110"/>
        <v>977.00102415536367</v>
      </c>
      <c r="AF146" s="212">
        <f t="shared" si="110"/>
        <v>1007.484299071715</v>
      </c>
      <c r="AG146" s="212">
        <f t="shared" si="110"/>
        <v>1038.7726876382515</v>
      </c>
      <c r="AH146" s="212">
        <f t="shared" si="110"/>
        <v>1070.8857692155818</v>
      </c>
      <c r="AI146" s="212">
        <f t="shared" si="110"/>
        <v>1103.8435763349353</v>
      </c>
      <c r="AJ146" s="212">
        <f t="shared" si="110"/>
        <v>1137.6666048467196</v>
      </c>
      <c r="AK146" s="212">
        <f t="shared" si="110"/>
        <v>1172.375824291059</v>
      </c>
      <c r="AL146" s="212">
        <f t="shared" si="110"/>
        <v>1207.9926884950826</v>
      </c>
      <c r="AM146" s="212">
        <f t="shared" si="110"/>
        <v>1244.5391464018328</v>
      </c>
      <c r="AN146" s="212">
        <f t="shared" si="110"/>
        <v>1282.0376531357683</v>
      </c>
      <c r="AO146" s="212">
        <f t="shared" si="110"/>
        <v>1320.5111813099406</v>
      </c>
      <c r="AP146" s="212">
        <f t="shared" si="110"/>
        <v>1359.9832325800394</v>
      </c>
      <c r="AQ146" s="212">
        <f t="shared" ref="AQ146:BV146" si="111" xml:space="preserve"> AQ64</f>
        <v>1400.477849450589</v>
      </c>
      <c r="AR146" s="212">
        <f t="shared" si="111"/>
        <v>1442.0196273387219</v>
      </c>
      <c r="AS146" s="212">
        <f t="shared" si="111"/>
        <v>1484.633726901043</v>
      </c>
      <c r="AT146" s="212">
        <f t="shared" si="111"/>
        <v>1528.3458866292269</v>
      </c>
      <c r="AU146" s="212">
        <f t="shared" si="111"/>
        <v>1573.1824357201135</v>
      </c>
      <c r="AV146" s="212">
        <f t="shared" si="111"/>
        <v>1619.1703072261769</v>
      </c>
      <c r="AW146" s="212">
        <f t="shared" si="111"/>
        <v>1666.3370514923838</v>
      </c>
      <c r="AX146" s="212">
        <f t="shared" si="111"/>
        <v>1714.7108498855607</v>
      </c>
      <c r="AY146" s="212">
        <f t="shared" si="111"/>
        <v>1764.3205288225483</v>
      </c>
      <c r="AZ146" s="212">
        <f t="shared" si="111"/>
        <v>1815.1955741035304</v>
      </c>
      <c r="BA146" s="212">
        <f t="shared" si="111"/>
        <v>1867.3661455570668</v>
      </c>
      <c r="BB146" s="212">
        <f t="shared" si="111"/>
        <v>1920.8630920035052</v>
      </c>
      <c r="BC146" s="212">
        <f t="shared" si="111"/>
        <v>1975.7179665435765</v>
      </c>
      <c r="BD146" s="212">
        <f t="shared" si="111"/>
        <v>2031.9630421791255</v>
      </c>
      <c r="BE146" s="212">
        <f t="shared" si="111"/>
        <v>2089.6313277730865</v>
      </c>
      <c r="BF146" s="212">
        <f t="shared" si="111"/>
        <v>2148.7565843559419</v>
      </c>
      <c r="BG146" s="212">
        <f t="shared" si="111"/>
        <v>2209.3733417860731</v>
      </c>
      <c r="BH146" s="212">
        <f t="shared" si="111"/>
        <v>2271.5169157715636</v>
      </c>
      <c r="BI146" s="212">
        <f t="shared" si="111"/>
        <v>2335.2234252611715</v>
      </c>
      <c r="BJ146" s="212">
        <f t="shared" si="111"/>
        <v>2400.5298102123493</v>
      </c>
      <c r="BK146" s="212">
        <f t="shared" si="111"/>
        <v>2467.4738497443668</v>
      </c>
      <c r="BL146" s="212">
        <f t="shared" si="111"/>
        <v>2536.094180684745</v>
      </c>
      <c r="BM146" s="212">
        <f t="shared" si="111"/>
        <v>2606.4303165173983</v>
      </c>
      <c r="BN146" s="212">
        <f t="shared" si="111"/>
        <v>2678.5226667410516</v>
      </c>
      <c r="BO146" s="212">
        <f t="shared" si="111"/>
        <v>2752.4125566466746</v>
      </c>
      <c r="BP146" s="212">
        <f t="shared" si="111"/>
        <v>2828.1422475228719</v>
      </c>
      <c r="BQ146" s="212">
        <f t="shared" si="111"/>
        <v>2905.7549572983462</v>
      </c>
      <c r="BR146" s="212">
        <f t="shared" si="111"/>
        <v>2985.2948816307421</v>
      </c>
      <c r="BS146" s="212">
        <f t="shared" si="111"/>
        <v>3066.8072154513925</v>
      </c>
      <c r="BT146" s="212">
        <f t="shared" si="111"/>
        <v>3150.3381749756604</v>
      </c>
      <c r="BU146" s="212">
        <f t="shared" si="111"/>
        <v>3235.9350201887946</v>
      </c>
      <c r="BV146" s="212">
        <f t="shared" si="111"/>
        <v>3323.6460778174232</v>
      </c>
      <c r="BW146" s="212">
        <f t="shared" ref="BW146:CO146" si="112" xml:space="preserve"> BW64</f>
        <v>3413.5207647970192</v>
      </c>
      <c r="BX146" s="212">
        <f t="shared" si="112"/>
        <v>3505.6096122458812</v>
      </c>
      <c r="BY146" s="212">
        <f t="shared" si="112"/>
        <v>3599.9642899564101</v>
      </c>
      <c r="BZ146" s="212">
        <f t="shared" si="112"/>
        <v>3696.6376314146878</v>
      </c>
      <c r="CA146" s="212">
        <f t="shared" si="112"/>
        <v>3795.6836593595654</v>
      </c>
      <c r="CB146" s="212">
        <f t="shared" si="112"/>
        <v>3897.157611892756</v>
      </c>
      <c r="CC146" s="212">
        <f t="shared" si="112"/>
        <v>4001.1159691516227</v>
      </c>
      <c r="CD146" s="212">
        <f t="shared" si="112"/>
        <v>4107.6164805566177</v>
      </c>
      <c r="CE146" s="212">
        <f t="shared" si="112"/>
        <v>4216.7181926455796</v>
      </c>
      <c r="CF146" s="212">
        <f t="shared" si="112"/>
        <v>4328.4814775073573</v>
      </c>
      <c r="CG146" s="212">
        <f t="shared" si="112"/>
        <v>4442.9680618274642</v>
      </c>
      <c r="CH146" s="212">
        <f t="shared" si="112"/>
        <v>4560.2410565587688</v>
      </c>
      <c r="CI146" s="212">
        <f t="shared" si="112"/>
        <v>4680.3649872304832</v>
      </c>
      <c r="CJ146" s="212">
        <f t="shared" si="112"/>
        <v>4803.4058249089803</v>
      </c>
      <c r="CK146" s="212">
        <f t="shared" si="112"/>
        <v>4929.4310178242722</v>
      </c>
      <c r="CL146" s="212">
        <f t="shared" si="112"/>
        <v>5058.5095236762572</v>
      </c>
      <c r="CM146" s="212">
        <f t="shared" si="112"/>
        <v>5190.7118426351626</v>
      </c>
      <c r="CN146" s="212">
        <f t="shared" si="112"/>
        <v>5326.1100510508677</v>
      </c>
      <c r="CO146" s="212">
        <f t="shared" si="112"/>
        <v>5464.7778358861633</v>
      </c>
    </row>
    <row r="147" spans="1:93" s="189" customFormat="1" outlineLevel="1" x14ac:dyDescent="0.2">
      <c r="A147" s="187"/>
      <c r="B147" s="188"/>
      <c r="D147" s="190"/>
      <c r="E147" s="130" t="str">
        <f xml:space="preserve"> E123</f>
        <v>Regulatory fees, sampling and testing</v>
      </c>
      <c r="H147" s="244" t="str">
        <f xml:space="preserve"> H123</f>
        <v>£</v>
      </c>
      <c r="I147" s="237">
        <f xml:space="preserve"> I65</f>
        <v>0</v>
      </c>
      <c r="K147" s="212">
        <f xml:space="preserve"> K123</f>
        <v>825.0192276497695</v>
      </c>
      <c r="L147" s="212">
        <f t="shared" ref="L147:BW147" si="113" xml:space="preserve"> L123</f>
        <v>841.15329851919296</v>
      </c>
      <c r="M147" s="212">
        <f t="shared" si="113"/>
        <v>880.38805791900973</v>
      </c>
      <c r="N147" s="212">
        <f t="shared" si="113"/>
        <v>896.10628713388007</v>
      </c>
      <c r="O147" s="212">
        <f t="shared" si="113"/>
        <v>910.60181058871024</v>
      </c>
      <c r="P147" s="212">
        <f t="shared" si="113"/>
        <v>923.39498825009252</v>
      </c>
      <c r="Q147" s="212">
        <f t="shared" si="113"/>
        <v>935.44495798242406</v>
      </c>
      <c r="R147" s="212">
        <f t="shared" si="113"/>
        <v>951.23895834172674</v>
      </c>
      <c r="S147" s="212">
        <f t="shared" si="113"/>
        <v>968.9732809940391</v>
      </c>
      <c r="T147" s="212">
        <f t="shared" si="113"/>
        <v>986.97142933225985</v>
      </c>
      <c r="U147" s="212">
        <f t="shared" si="113"/>
        <v>1005.7362861823594</v>
      </c>
      <c r="V147" s="212">
        <f t="shared" si="113"/>
        <v>1024.8579457956753</v>
      </c>
      <c r="W147" s="212">
        <f t="shared" si="113"/>
        <v>1044.4320806600513</v>
      </c>
      <c r="X147" s="212">
        <f t="shared" si="113"/>
        <v>1064.1989427087578</v>
      </c>
      <c r="Y147" s="212">
        <f t="shared" si="113"/>
        <v>1084.4322397651356</v>
      </c>
      <c r="Z147" s="212">
        <f t="shared" si="113"/>
        <v>1105.050264053519</v>
      </c>
      <c r="AA147" s="212">
        <f t="shared" si="113"/>
        <v>1126.156545116907</v>
      </c>
      <c r="AB147" s="212">
        <f t="shared" si="113"/>
        <v>1147.4698981458314</v>
      </c>
      <c r="AC147" s="212">
        <f t="shared" si="113"/>
        <v>1169.2865603635589</v>
      </c>
      <c r="AD147" s="212">
        <f t="shared" si="113"/>
        <v>1191.5180599844291</v>
      </c>
      <c r="AE147" s="212">
        <f t="shared" si="113"/>
        <v>1214.2764289766831</v>
      </c>
      <c r="AF147" s="212">
        <f t="shared" si="113"/>
        <v>1237.2572767627398</v>
      </c>
      <c r="AG147" s="212">
        <f t="shared" si="113"/>
        <v>1260.781224525778</v>
      </c>
      <c r="AH147" s="212">
        <f t="shared" si="113"/>
        <v>1284.7524766650477</v>
      </c>
      <c r="AI147" s="212">
        <f t="shared" si="113"/>
        <v>1309.2922659630115</v>
      </c>
      <c r="AJ147" s="212">
        <f t="shared" si="113"/>
        <v>1334.0710810731446</v>
      </c>
      <c r="AK147" s="212">
        <f t="shared" si="113"/>
        <v>1359.4359343705821</v>
      </c>
      <c r="AL147" s="212">
        <f t="shared" si="113"/>
        <v>1385.2831003144729</v>
      </c>
      <c r="AM147" s="212">
        <f t="shared" si="113"/>
        <v>1411.7437682657148</v>
      </c>
      <c r="AN147" s="212">
        <f t="shared" si="113"/>
        <v>1438.4612330878081</v>
      </c>
      <c r="AO147" s="212">
        <f t="shared" si="113"/>
        <v>1465.8110708210402</v>
      </c>
      <c r="AP147" s="212">
        <f t="shared" si="113"/>
        <v>1493.6809697077365</v>
      </c>
      <c r="AQ147" s="212">
        <f t="shared" si="113"/>
        <v>1522.212893541014</v>
      </c>
      <c r="AR147" s="212">
        <f t="shared" si="113"/>
        <v>1551.0206993146351</v>
      </c>
      <c r="AS147" s="212">
        <f t="shared" si="113"/>
        <v>1580.5108780523406</v>
      </c>
      <c r="AT147" s="212">
        <f t="shared" si="113"/>
        <v>1610.5618212024694</v>
      </c>
      <c r="AU147" s="212">
        <f t="shared" si="113"/>
        <v>1641.3271520354731</v>
      </c>
      <c r="AV147" s="212">
        <f t="shared" si="113"/>
        <v>1672.388860422597</v>
      </c>
      <c r="AW147" s="212">
        <f t="shared" si="113"/>
        <v>1704.1868972584139</v>
      </c>
      <c r="AX147" s="212">
        <f t="shared" si="113"/>
        <v>1736.5895878278398</v>
      </c>
      <c r="AY147" s="212">
        <f t="shared" si="113"/>
        <v>1769.7631726361262</v>
      </c>
      <c r="AZ147" s="212">
        <f t="shared" si="113"/>
        <v>1803.2551447273852</v>
      </c>
      <c r="BA147" s="212">
        <f t="shared" si="113"/>
        <v>1837.5416692597512</v>
      </c>
      <c r="BB147" s="212">
        <f t="shared" si="113"/>
        <v>1872.4801723296478</v>
      </c>
      <c r="BC147" s="212">
        <f t="shared" si="113"/>
        <v>1908.2505481216945</v>
      </c>
      <c r="BD147" s="212">
        <f t="shared" si="113"/>
        <v>1944.3629461570124</v>
      </c>
      <c r="BE147" s="212">
        <f t="shared" si="113"/>
        <v>1981.3327270037078</v>
      </c>
      <c r="BF147" s="212">
        <f t="shared" si="113"/>
        <v>2019.0055156234569</v>
      </c>
      <c r="BG147" s="212">
        <f t="shared" si="113"/>
        <v>2057.5759814776725</v>
      </c>
      <c r="BH147" s="212">
        <f t="shared" si="113"/>
        <v>2096.513848973384</v>
      </c>
      <c r="BI147" s="212">
        <f t="shared" si="113"/>
        <v>2136.3769006572179</v>
      </c>
      <c r="BJ147" s="212">
        <f t="shared" si="113"/>
        <v>2176.997983787619</v>
      </c>
      <c r="BK147" s="212">
        <f t="shared" si="113"/>
        <v>2218.5877568502187</v>
      </c>
      <c r="BL147" s="212">
        <f t="shared" si="113"/>
        <v>2260.5721832704303</v>
      </c>
      <c r="BM147" s="212">
        <f t="shared" si="113"/>
        <v>2303.5549597695826</v>
      </c>
      <c r="BN147" s="212">
        <f t="shared" si="113"/>
        <v>2347.3550985396605</v>
      </c>
      <c r="BO147" s="212">
        <f t="shared" si="113"/>
        <v>2392.2005605601175</v>
      </c>
      <c r="BP147" s="212">
        <f t="shared" si="113"/>
        <v>2437.4699371505858</v>
      </c>
      <c r="BQ147" s="212">
        <f t="shared" si="113"/>
        <v>2483.816618900019</v>
      </c>
      <c r="BR147" s="212">
        <f t="shared" si="113"/>
        <v>2531.0446380929661</v>
      </c>
      <c r="BS147" s="212">
        <f t="shared" si="113"/>
        <v>2579.4006795890027</v>
      </c>
      <c r="BT147" s="212">
        <f t="shared" si="113"/>
        <v>2628.2120535099743</v>
      </c>
      <c r="BU147" s="212">
        <f t="shared" si="113"/>
        <v>2678.1859351718058</v>
      </c>
      <c r="BV147" s="212">
        <f t="shared" si="113"/>
        <v>2729.1101373972247</v>
      </c>
      <c r="BW147" s="212">
        <f t="shared" si="113"/>
        <v>2781.25160709689</v>
      </c>
      <c r="BX147" s="212">
        <f t="shared" ref="BX147:CO147" si="114" xml:space="preserve"> BX123</f>
        <v>2833.8821415500643</v>
      </c>
      <c r="BY147" s="212">
        <f t="shared" si="114"/>
        <v>2887.7671284439375</v>
      </c>
      <c r="BZ147" s="212">
        <f t="shared" si="114"/>
        <v>2942.6768190375697</v>
      </c>
      <c r="CA147" s="212">
        <f t="shared" si="114"/>
        <v>2998.9000868451344</v>
      </c>
      <c r="CB147" s="212">
        <f t="shared" si="114"/>
        <v>3055.6486354924045</v>
      </c>
      <c r="CC147" s="212">
        <f t="shared" si="114"/>
        <v>3113.7508571948947</v>
      </c>
      <c r="CD147" s="212">
        <f t="shared" si="114"/>
        <v>3172.9579885168118</v>
      </c>
      <c r="CE147" s="212">
        <f t="shared" si="114"/>
        <v>3233.5826308952701</v>
      </c>
      <c r="CF147" s="212">
        <f t="shared" si="114"/>
        <v>3294.7714355165313</v>
      </c>
      <c r="CG147" s="212">
        <f t="shared" si="114"/>
        <v>3357.4209858050799</v>
      </c>
      <c r="CH147" s="212">
        <f t="shared" si="114"/>
        <v>3421.2619302864191</v>
      </c>
      <c r="CI147" s="212">
        <f t="shared" si="114"/>
        <v>3486.6325476461407</v>
      </c>
      <c r="CJ147" s="212">
        <f t="shared" si="114"/>
        <v>3552.6090686840057</v>
      </c>
      <c r="CK147" s="212">
        <f t="shared" si="114"/>
        <v>3620.1618817194717</v>
      </c>
      <c r="CL147" s="212">
        <f t="shared" si="114"/>
        <v>3688.9993437401167</v>
      </c>
      <c r="CM147" s="212">
        <f t="shared" si="114"/>
        <v>3759.1458875188391</v>
      </c>
      <c r="CN147" s="212">
        <f t="shared" si="114"/>
        <v>3830.6264105691198</v>
      </c>
      <c r="CO147" s="212">
        <f t="shared" si="114"/>
        <v>3903.4662839860021</v>
      </c>
    </row>
    <row r="148" spans="1:93" ht="3" customHeight="1" outlineLevel="1" x14ac:dyDescent="0.2">
      <c r="A148" s="14" t="s">
        <v>224</v>
      </c>
      <c r="B148" s="14"/>
      <c r="C148" s="7"/>
      <c r="D148" s="73"/>
      <c r="E148" s="16"/>
      <c r="F148" s="17"/>
      <c r="G148" s="16"/>
      <c r="H148" s="76"/>
      <c r="I148" s="214"/>
      <c r="J148" s="13"/>
      <c r="K148" s="16"/>
    </row>
    <row r="149" spans="1:93" s="188" customFormat="1" outlineLevel="1" x14ac:dyDescent="0.2">
      <c r="A149" s="209"/>
      <c r="D149" s="210"/>
      <c r="E149" s="188" t="s">
        <v>225</v>
      </c>
      <c r="H149" s="248" t="s">
        <v>8</v>
      </c>
      <c r="I149" s="227">
        <f xml:space="preserve"> SUM( K149:CO149 )</f>
        <v>350703.83504785661</v>
      </c>
      <c r="J149" s="188" t="s">
        <v>222</v>
      </c>
      <c r="K149" s="211">
        <f>SUM(K146:K148)</f>
        <v>2630.4569543456319</v>
      </c>
      <c r="L149" s="211">
        <f t="shared" ref="L149:BW149" si="115">SUM(L146:L148)</f>
        <v>2657.9170129877848</v>
      </c>
      <c r="M149" s="211">
        <f t="shared" si="115"/>
        <v>2725.6745083272704</v>
      </c>
      <c r="N149" s="211">
        <f t="shared" si="115"/>
        <v>1111.7250654745103</v>
      </c>
      <c r="O149" s="211">
        <f t="shared" si="115"/>
        <v>1155.7741511208712</v>
      </c>
      <c r="P149" s="211">
        <f t="shared" si="115"/>
        <v>1223.741394567412</v>
      </c>
      <c r="Q149" s="211">
        <f t="shared" si="115"/>
        <v>1303.5402741849775</v>
      </c>
      <c r="R149" s="211">
        <f t="shared" si="115"/>
        <v>1402.8049876030261</v>
      </c>
      <c r="S149" s="211">
        <f t="shared" si="115"/>
        <v>1523.4359743987925</v>
      </c>
      <c r="T149" s="211">
        <f t="shared" si="115"/>
        <v>1667.7774653411366</v>
      </c>
      <c r="U149" s="211">
        <f t="shared" si="115"/>
        <v>1718.1831109704656</v>
      </c>
      <c r="V149" s="211">
        <f t="shared" si="115"/>
        <v>1760.720910880987</v>
      </c>
      <c r="W149" s="211">
        <f t="shared" si="115"/>
        <v>1804.3433474355866</v>
      </c>
      <c r="X149" s="211">
        <f t="shared" si="115"/>
        <v>1848.8062327757241</v>
      </c>
      <c r="Y149" s="211">
        <f t="shared" si="115"/>
        <v>1894.399197845619</v>
      </c>
      <c r="Z149" s="211">
        <f t="shared" si="115"/>
        <v>1941.0568290734886</v>
      </c>
      <c r="AA149" s="211">
        <f t="shared" si="115"/>
        <v>1988.8993296389408</v>
      </c>
      <c r="AB149" s="211">
        <f t="shared" si="115"/>
        <v>2037.6625763348297</v>
      </c>
      <c r="AC149" s="211">
        <f t="shared" si="115"/>
        <v>2087.660264672661</v>
      </c>
      <c r="AD149" s="211">
        <f t="shared" si="115"/>
        <v>2138.8217867523854</v>
      </c>
      <c r="AE149" s="211">
        <f t="shared" si="115"/>
        <v>2191.2774531320465</v>
      </c>
      <c r="AF149" s="211">
        <f t="shared" si="115"/>
        <v>2244.741575834455</v>
      </c>
      <c r="AG149" s="211">
        <f t="shared" si="115"/>
        <v>2299.5539121640295</v>
      </c>
      <c r="AH149" s="211">
        <f t="shared" si="115"/>
        <v>2355.6382458806293</v>
      </c>
      <c r="AI149" s="211">
        <f t="shared" si="115"/>
        <v>2413.1358422979465</v>
      </c>
      <c r="AJ149" s="211">
        <f t="shared" si="115"/>
        <v>2471.7376859198639</v>
      </c>
      <c r="AK149" s="211">
        <f t="shared" si="115"/>
        <v>2531.8117586616409</v>
      </c>
      <c r="AL149" s="211">
        <f t="shared" si="115"/>
        <v>2593.2757888095557</v>
      </c>
      <c r="AM149" s="211">
        <f t="shared" si="115"/>
        <v>2656.2829146675476</v>
      </c>
      <c r="AN149" s="211">
        <f t="shared" si="115"/>
        <v>2720.4988862235764</v>
      </c>
      <c r="AO149" s="211">
        <f t="shared" si="115"/>
        <v>2786.3222521309808</v>
      </c>
      <c r="AP149" s="211">
        <f t="shared" si="115"/>
        <v>2853.6642022877759</v>
      </c>
      <c r="AQ149" s="211">
        <f t="shared" si="115"/>
        <v>2922.6907429916027</v>
      </c>
      <c r="AR149" s="211">
        <f t="shared" si="115"/>
        <v>2993.0403266533567</v>
      </c>
      <c r="AS149" s="211">
        <f t="shared" si="115"/>
        <v>3065.1446049533834</v>
      </c>
      <c r="AT149" s="211">
        <f t="shared" si="115"/>
        <v>3138.9077078316964</v>
      </c>
      <c r="AU149" s="211">
        <f t="shared" si="115"/>
        <v>3214.5095877555868</v>
      </c>
      <c r="AV149" s="211">
        <f t="shared" si="115"/>
        <v>3291.5591676487738</v>
      </c>
      <c r="AW149" s="211">
        <f t="shared" si="115"/>
        <v>3370.5239487507979</v>
      </c>
      <c r="AX149" s="211">
        <f t="shared" si="115"/>
        <v>3451.3004377134002</v>
      </c>
      <c r="AY149" s="211">
        <f t="shared" si="115"/>
        <v>3534.0837014586746</v>
      </c>
      <c r="AZ149" s="211">
        <f t="shared" si="115"/>
        <v>3618.4507188309153</v>
      </c>
      <c r="BA149" s="211">
        <f t="shared" si="115"/>
        <v>3704.9078148168182</v>
      </c>
      <c r="BB149" s="211">
        <f t="shared" si="115"/>
        <v>3793.343264333153</v>
      </c>
      <c r="BC149" s="211">
        <f t="shared" si="115"/>
        <v>3883.968514665271</v>
      </c>
      <c r="BD149" s="211">
        <f t="shared" si="115"/>
        <v>3976.3259883361379</v>
      </c>
      <c r="BE149" s="211">
        <f t="shared" si="115"/>
        <v>4070.964054776794</v>
      </c>
      <c r="BF149" s="211">
        <f t="shared" si="115"/>
        <v>4167.762099979399</v>
      </c>
      <c r="BG149" s="211">
        <f t="shared" si="115"/>
        <v>4266.9493232637451</v>
      </c>
      <c r="BH149" s="211">
        <f t="shared" si="115"/>
        <v>4368.0307647449481</v>
      </c>
      <c r="BI149" s="211">
        <f t="shared" si="115"/>
        <v>4471.600325918389</v>
      </c>
      <c r="BJ149" s="211">
        <f t="shared" si="115"/>
        <v>4577.5277939999687</v>
      </c>
      <c r="BK149" s="211">
        <f t="shared" si="115"/>
        <v>4686.0616065945851</v>
      </c>
      <c r="BL149" s="211">
        <f t="shared" si="115"/>
        <v>4796.6663639551753</v>
      </c>
      <c r="BM149" s="211">
        <f t="shared" si="115"/>
        <v>4909.9852762869814</v>
      </c>
      <c r="BN149" s="211">
        <f t="shared" si="115"/>
        <v>5025.8777652807121</v>
      </c>
      <c r="BO149" s="211">
        <f t="shared" si="115"/>
        <v>5144.6131172067926</v>
      </c>
      <c r="BP149" s="211">
        <f t="shared" si="115"/>
        <v>5265.6121846734577</v>
      </c>
      <c r="BQ149" s="211">
        <f t="shared" si="115"/>
        <v>5389.5715761983647</v>
      </c>
      <c r="BR149" s="211">
        <f t="shared" si="115"/>
        <v>5516.3395197237078</v>
      </c>
      <c r="BS149" s="211">
        <f t="shared" si="115"/>
        <v>5646.2078950403957</v>
      </c>
      <c r="BT149" s="211">
        <f t="shared" si="115"/>
        <v>5778.5502284856348</v>
      </c>
      <c r="BU149" s="211">
        <f t="shared" si="115"/>
        <v>5914.1209553606004</v>
      </c>
      <c r="BV149" s="211">
        <f t="shared" si="115"/>
        <v>6052.7562152146475</v>
      </c>
      <c r="BW149" s="211">
        <f t="shared" si="115"/>
        <v>6194.7723718939087</v>
      </c>
      <c r="BX149" s="211">
        <f t="shared" ref="BX149:CO149" si="116">SUM(BX146:BX148)</f>
        <v>6339.4917537959454</v>
      </c>
      <c r="BY149" s="211">
        <f t="shared" si="116"/>
        <v>6487.731418400348</v>
      </c>
      <c r="BZ149" s="211">
        <f t="shared" si="116"/>
        <v>6639.314450452257</v>
      </c>
      <c r="CA149" s="211">
        <f t="shared" si="116"/>
        <v>6794.5837462047002</v>
      </c>
      <c r="CB149" s="211">
        <f t="shared" si="116"/>
        <v>6952.8062473851605</v>
      </c>
      <c r="CC149" s="211">
        <f t="shared" si="116"/>
        <v>7114.866826346517</v>
      </c>
      <c r="CD149" s="211">
        <f t="shared" si="116"/>
        <v>7280.57446907343</v>
      </c>
      <c r="CE149" s="211">
        <f t="shared" si="116"/>
        <v>7450.3008235408497</v>
      </c>
      <c r="CF149" s="211">
        <f t="shared" si="116"/>
        <v>7623.2529130238891</v>
      </c>
      <c r="CG149" s="211">
        <f t="shared" si="116"/>
        <v>7800.3890476325441</v>
      </c>
      <c r="CH149" s="211">
        <f t="shared" si="116"/>
        <v>7981.5029868451875</v>
      </c>
      <c r="CI149" s="211">
        <f t="shared" si="116"/>
        <v>8166.9975348766238</v>
      </c>
      <c r="CJ149" s="211">
        <f t="shared" si="116"/>
        <v>8356.0148935929865</v>
      </c>
      <c r="CK149" s="211">
        <f t="shared" si="116"/>
        <v>8549.5928995437444</v>
      </c>
      <c r="CL149" s="211">
        <f t="shared" si="116"/>
        <v>8747.5088674163744</v>
      </c>
      <c r="CM149" s="211">
        <f t="shared" si="116"/>
        <v>8949.8577301540026</v>
      </c>
      <c r="CN149" s="211">
        <f t="shared" si="116"/>
        <v>9156.7364616199884</v>
      </c>
      <c r="CO149" s="211">
        <f t="shared" si="116"/>
        <v>9368.2441198721644</v>
      </c>
    </row>
    <row r="150" spans="1:93" ht="6.75" customHeight="1" outlineLevel="1" x14ac:dyDescent="0.2">
      <c r="I150" s="217"/>
    </row>
    <row r="151" spans="1:93" outlineLevel="1" x14ac:dyDescent="0.2">
      <c r="E151" t="s">
        <v>273</v>
      </c>
      <c r="H151" s="78" t="s">
        <v>8</v>
      </c>
      <c r="K151" s="55">
        <f t="shared" ref="K151:AP151" si="117" xml:space="preserve"> K149 / $G$40</f>
        <v>37.048689497825798</v>
      </c>
      <c r="L151" s="55">
        <f t="shared" si="117"/>
        <v>37.435450887151902</v>
      </c>
      <c r="M151" s="55">
        <f t="shared" si="117"/>
        <v>38.389781807426345</v>
      </c>
      <c r="N151" s="55">
        <f t="shared" si="117"/>
        <v>15.658099513725498</v>
      </c>
      <c r="O151" s="55">
        <f t="shared" si="117"/>
        <v>16.278509170716497</v>
      </c>
      <c r="P151" s="55">
        <f t="shared" si="117"/>
        <v>17.235794289681859</v>
      </c>
      <c r="Q151" s="55">
        <f t="shared" si="117"/>
        <v>18.359722171619403</v>
      </c>
      <c r="R151" s="55">
        <f t="shared" si="117"/>
        <v>19.757816726803185</v>
      </c>
      <c r="S151" s="55">
        <f t="shared" si="117"/>
        <v>21.456844709842148</v>
      </c>
      <c r="T151" s="55">
        <f t="shared" si="117"/>
        <v>23.489823455508965</v>
      </c>
      <c r="U151" s="55">
        <f t="shared" si="117"/>
        <v>24.199762126344584</v>
      </c>
      <c r="V151" s="55">
        <f t="shared" si="117"/>
        <v>24.798886068746295</v>
      </c>
      <c r="W151" s="55">
        <f t="shared" si="117"/>
        <v>25.41328658359981</v>
      </c>
      <c r="X151" s="55">
        <f t="shared" si="117"/>
        <v>26.039524405291889</v>
      </c>
      <c r="Y151" s="55">
        <f t="shared" si="117"/>
        <v>26.681678842896044</v>
      </c>
      <c r="Z151" s="55">
        <f t="shared" si="117"/>
        <v>27.338828578499839</v>
      </c>
      <c r="AA151" s="55">
        <f t="shared" si="117"/>
        <v>28.01266661463297</v>
      </c>
      <c r="AB151" s="55">
        <f t="shared" si="117"/>
        <v>28.699472906124363</v>
      </c>
      <c r="AC151" s="55">
        <f t="shared" si="117"/>
        <v>29.403665699614944</v>
      </c>
      <c r="AD151" s="55">
        <f t="shared" si="117"/>
        <v>30.124250517639229</v>
      </c>
      <c r="AE151" s="55">
        <f t="shared" si="117"/>
        <v>30.863062720169669</v>
      </c>
      <c r="AF151" s="55">
        <f t="shared" si="117"/>
        <v>31.616078532879648</v>
      </c>
      <c r="AG151" s="55">
        <f t="shared" si="117"/>
        <v>32.38808326991591</v>
      </c>
      <c r="AH151" s="55">
        <f t="shared" si="117"/>
        <v>33.178003463107451</v>
      </c>
      <c r="AI151" s="55">
        <f t="shared" si="117"/>
        <v>33.987828764759811</v>
      </c>
      <c r="AJ151" s="55">
        <f t="shared" si="117"/>
        <v>34.813206843941742</v>
      </c>
      <c r="AK151" s="55">
        <f t="shared" si="117"/>
        <v>35.659320544530154</v>
      </c>
      <c r="AL151" s="55">
        <f t="shared" si="117"/>
        <v>36.525011109993741</v>
      </c>
      <c r="AM151" s="55">
        <f t="shared" si="117"/>
        <v>37.412435417852784</v>
      </c>
      <c r="AN151" s="55">
        <f t="shared" si="117"/>
        <v>38.316885721458824</v>
      </c>
      <c r="AO151" s="55">
        <f t="shared" si="117"/>
        <v>39.243975382126493</v>
      </c>
      <c r="AP151" s="55">
        <f t="shared" si="117"/>
        <v>40.192453553348955</v>
      </c>
      <c r="AQ151" s="55">
        <f t="shared" ref="AQ151:BV151" si="118" xml:space="preserve"> AQ149 / $G$40</f>
        <v>41.164658351994404</v>
      </c>
      <c r="AR151" s="55">
        <f t="shared" si="118"/>
        <v>42.155497558497984</v>
      </c>
      <c r="AS151" s="55">
        <f t="shared" si="118"/>
        <v>43.171050773991318</v>
      </c>
      <c r="AT151" s="55">
        <f t="shared" si="118"/>
        <v>44.209967715939385</v>
      </c>
      <c r="AU151" s="55">
        <f t="shared" si="118"/>
        <v>45.274782926135025</v>
      </c>
      <c r="AV151" s="55">
        <f t="shared" si="118"/>
        <v>46.359988276743294</v>
      </c>
      <c r="AW151" s="55">
        <f t="shared" si="118"/>
        <v>47.472168292264762</v>
      </c>
      <c r="AX151" s="55">
        <f t="shared" si="118"/>
        <v>48.609865319907044</v>
      </c>
      <c r="AY151" s="55">
        <f t="shared" si="118"/>
        <v>49.775826781108094</v>
      </c>
      <c r="AZ151" s="55">
        <f t="shared" si="118"/>
        <v>50.964094631421339</v>
      </c>
      <c r="BA151" s="55">
        <f t="shared" si="118"/>
        <v>52.181800208687584</v>
      </c>
      <c r="BB151" s="55">
        <f t="shared" si="118"/>
        <v>53.427369920185257</v>
      </c>
      <c r="BC151" s="55">
        <f t="shared" si="118"/>
        <v>54.703781896693954</v>
      </c>
      <c r="BD151" s="55">
        <f t="shared" si="118"/>
        <v>56.004591385016028</v>
      </c>
      <c r="BE151" s="55">
        <f t="shared" si="118"/>
        <v>57.337521898264704</v>
      </c>
      <c r="BF151" s="55">
        <f t="shared" si="118"/>
        <v>58.700874647597168</v>
      </c>
      <c r="BG151" s="55">
        <f t="shared" si="118"/>
        <v>60.097877792447115</v>
      </c>
      <c r="BH151" s="55">
        <f t="shared" si="118"/>
        <v>61.521560066830254</v>
      </c>
      <c r="BI151" s="55">
        <f t="shared" si="118"/>
        <v>62.980286280540689</v>
      </c>
      <c r="BJ151" s="55">
        <f t="shared" si="118"/>
        <v>64.472222450703782</v>
      </c>
      <c r="BK151" s="55">
        <f t="shared" si="118"/>
        <v>66.000867698515279</v>
      </c>
      <c r="BL151" s="55">
        <f t="shared" si="118"/>
        <v>67.558681182467254</v>
      </c>
      <c r="BM151" s="55">
        <f t="shared" si="118"/>
        <v>69.154722201225084</v>
      </c>
      <c r="BN151" s="55">
        <f t="shared" si="118"/>
        <v>70.787010778601584</v>
      </c>
      <c r="BO151" s="55">
        <f t="shared" si="118"/>
        <v>72.459339678968917</v>
      </c>
      <c r="BP151" s="55">
        <f t="shared" si="118"/>
        <v>74.163551896809267</v>
      </c>
      <c r="BQ151" s="55">
        <f t="shared" si="118"/>
        <v>75.909458819695274</v>
      </c>
      <c r="BR151" s="55">
        <f t="shared" si="118"/>
        <v>77.694922813009967</v>
      </c>
      <c r="BS151" s="55">
        <f t="shared" si="118"/>
        <v>79.524054859723876</v>
      </c>
      <c r="BT151" s="55">
        <f t="shared" si="118"/>
        <v>81.388031387121615</v>
      </c>
      <c r="BU151" s="55">
        <f t="shared" si="118"/>
        <v>83.297478244515503</v>
      </c>
      <c r="BV151" s="55">
        <f t="shared" si="118"/>
        <v>85.250087538234467</v>
      </c>
      <c r="BW151" s="55">
        <f t="shared" ref="BW151:CO151" si="119" xml:space="preserve"> BW149 / $G$40</f>
        <v>87.2503150970973</v>
      </c>
      <c r="BX151" s="55">
        <f t="shared" si="119"/>
        <v>89.288616250647124</v>
      </c>
      <c r="BY151" s="55">
        <f t="shared" si="119"/>
        <v>91.376498850709126</v>
      </c>
      <c r="BZ151" s="55">
        <f t="shared" si="119"/>
        <v>93.511471133130385</v>
      </c>
      <c r="CA151" s="55">
        <f t="shared" si="119"/>
        <v>95.698362622601408</v>
      </c>
      <c r="CB151" s="55">
        <f t="shared" si="119"/>
        <v>97.926848554720564</v>
      </c>
      <c r="CC151" s="55">
        <f t="shared" si="119"/>
        <v>100.20939192037348</v>
      </c>
      <c r="CD151" s="55">
        <f t="shared" si="119"/>
        <v>102.54330238131591</v>
      </c>
      <c r="CE151" s="55">
        <f t="shared" si="119"/>
        <v>104.9338144160683</v>
      </c>
      <c r="CF151" s="55">
        <f t="shared" si="119"/>
        <v>107.36975933836463</v>
      </c>
      <c r="CG151" s="55">
        <f t="shared" si="119"/>
        <v>109.86463447369781</v>
      </c>
      <c r="CH151" s="55">
        <f t="shared" si="119"/>
        <v>112.41553502598856</v>
      </c>
      <c r="CI151" s="55">
        <f t="shared" si="119"/>
        <v>115.02813429403696</v>
      </c>
      <c r="CJ151" s="55">
        <f t="shared" si="119"/>
        <v>117.69035061398573</v>
      </c>
      <c r="CK151" s="55">
        <f t="shared" si="119"/>
        <v>120.41680140202457</v>
      </c>
      <c r="CL151" s="55">
        <f t="shared" si="119"/>
        <v>123.20435024530104</v>
      </c>
      <c r="CM151" s="55">
        <f t="shared" si="119"/>
        <v>126.05433422752117</v>
      </c>
      <c r="CN151" s="55">
        <f t="shared" si="119"/>
        <v>128.9681191777463</v>
      </c>
      <c r="CO151" s="55">
        <f t="shared" si="119"/>
        <v>131.94710027988964</v>
      </c>
    </row>
    <row r="152" spans="1:93" outlineLevel="1" x14ac:dyDescent="0.2">
      <c r="I152" s="217"/>
      <c r="V152" s="139"/>
    </row>
    <row r="153" spans="1:93" ht="13.5" thickBot="1" x14ac:dyDescent="0.25">
      <c r="A153" s="58" t="s">
        <v>180</v>
      </c>
      <c r="B153" s="9"/>
      <c r="C153" s="8"/>
      <c r="D153" s="72"/>
      <c r="E153" s="11"/>
      <c r="F153" s="12"/>
      <c r="G153" s="12"/>
      <c r="H153" s="12"/>
      <c r="I153" s="21"/>
      <c r="J153" s="13"/>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row>
    <row r="154" spans="1:93" ht="3" customHeight="1" outlineLevel="1" thickTop="1" x14ac:dyDescent="0.2">
      <c r="A154" s="14"/>
      <c r="B154" s="14"/>
      <c r="C154" s="7"/>
      <c r="D154" s="73"/>
      <c r="E154" s="16"/>
      <c r="F154" s="17"/>
      <c r="G154" s="16"/>
      <c r="H154" s="76"/>
      <c r="I154" s="214"/>
      <c r="J154" s="13"/>
      <c r="K154" s="16"/>
    </row>
    <row r="155" spans="1:93" outlineLevel="1" x14ac:dyDescent="0.2">
      <c r="B155" s="61" t="s">
        <v>170</v>
      </c>
      <c r="I155" s="217"/>
    </row>
    <row r="156" spans="1:93" outlineLevel="1" x14ac:dyDescent="0.2">
      <c r="E156" s="18" t="str">
        <f xml:space="preserve"> InpC!E$31</f>
        <v>Overhead rate</v>
      </c>
      <c r="G156" s="60">
        <f xml:space="preserve"> InpC!G$31</f>
        <v>5.1900000000000002E-2</v>
      </c>
      <c r="H156" s="80" t="str">
        <f xml:space="preserve"> InpC!H$31</f>
        <v>%</v>
      </c>
      <c r="I156" s="217"/>
    </row>
    <row r="157" spans="1:93" outlineLevel="1" x14ac:dyDescent="0.2">
      <c r="E157" s="18" t="str">
        <f xml:space="preserve"> InpC!E23</f>
        <v>Sewer costs (assuming 2m depth, grassland, 150mm)</v>
      </c>
      <c r="F157" s="18"/>
      <c r="G157" s="54">
        <f xml:space="preserve"> InpC!G23</f>
        <v>330.84010304256458</v>
      </c>
      <c r="H157" s="80" t="str">
        <f xml:space="preserve"> InpC!H23</f>
        <v>£/m</v>
      </c>
      <c r="I157" s="217"/>
    </row>
    <row r="158" spans="1:93" outlineLevel="1" x14ac:dyDescent="0.2">
      <c r="E158" t="str">
        <f xml:space="preserve"> E20</f>
        <v>Length of mains per plot</v>
      </c>
      <c r="G158" s="55">
        <f xml:space="preserve"> G20</f>
        <v>8.4</v>
      </c>
      <c r="H158" s="197" t="str">
        <f xml:space="preserve"> H20</f>
        <v>£/m</v>
      </c>
      <c r="I158" s="217"/>
    </row>
    <row r="159" spans="1:93" outlineLevel="1" x14ac:dyDescent="0.2">
      <c r="E159" s="82" t="str">
        <f xml:space="preserve"> E40</f>
        <v>Total plots</v>
      </c>
      <c r="G159" s="89">
        <f xml:space="preserve"> G40</f>
        <v>71</v>
      </c>
      <c r="H159" s="236" t="str">
        <f xml:space="preserve"> H40</f>
        <v>Plots</v>
      </c>
      <c r="I159" s="217"/>
    </row>
    <row r="160" spans="1:93" outlineLevel="1" x14ac:dyDescent="0.2">
      <c r="E160" s="82" t="s">
        <v>268</v>
      </c>
      <c r="G160" s="89">
        <f xml:space="preserve"> G158 * G159</f>
        <v>596.4</v>
      </c>
      <c r="H160" s="236" t="s">
        <v>10</v>
      </c>
      <c r="I160" s="217"/>
    </row>
    <row r="161" spans="1:93" outlineLevel="1" x14ac:dyDescent="0.2">
      <c r="E161" t="s">
        <v>169</v>
      </c>
      <c r="G161" s="55">
        <f xml:space="preserve"> ( 1 + G156 ) * G157 * G158 * G159</f>
        <v>207553.58409847852</v>
      </c>
      <c r="H161" s="78" t="s">
        <v>8</v>
      </c>
      <c r="I161" s="223">
        <f xml:space="preserve"> SUM( K161:CO161 )</f>
        <v>207553.58409847852</v>
      </c>
      <c r="K161" s="55">
        <f xml:space="preserve"> IF( J161 = "", G161, 0 )</f>
        <v>207553.58409847852</v>
      </c>
      <c r="L161" s="55">
        <f t="shared" ref="L161:BW161" si="120" xml:space="preserve"> IF( K161 = "", H161, 0 )</f>
        <v>0</v>
      </c>
      <c r="M161" s="55">
        <f t="shared" si="120"/>
        <v>0</v>
      </c>
      <c r="N161" s="55">
        <f t="shared" si="120"/>
        <v>0</v>
      </c>
      <c r="O161" s="55">
        <f t="shared" si="120"/>
        <v>0</v>
      </c>
      <c r="P161" s="55">
        <f t="shared" si="120"/>
        <v>0</v>
      </c>
      <c r="Q161" s="55">
        <f t="shared" si="120"/>
        <v>0</v>
      </c>
      <c r="R161" s="55">
        <f t="shared" si="120"/>
        <v>0</v>
      </c>
      <c r="S161" s="55">
        <f t="shared" si="120"/>
        <v>0</v>
      </c>
      <c r="T161" s="55">
        <f t="shared" si="120"/>
        <v>0</v>
      </c>
      <c r="U161" s="55">
        <f t="shared" si="120"/>
        <v>0</v>
      </c>
      <c r="V161" s="55">
        <f t="shared" si="120"/>
        <v>0</v>
      </c>
      <c r="W161" s="55">
        <f t="shared" si="120"/>
        <v>0</v>
      </c>
      <c r="X161" s="55">
        <f t="shared" si="120"/>
        <v>0</v>
      </c>
      <c r="Y161" s="55">
        <f t="shared" si="120"/>
        <v>0</v>
      </c>
      <c r="Z161" s="55">
        <f t="shared" si="120"/>
        <v>0</v>
      </c>
      <c r="AA161" s="55">
        <f t="shared" si="120"/>
        <v>0</v>
      </c>
      <c r="AB161" s="55">
        <f t="shared" si="120"/>
        <v>0</v>
      </c>
      <c r="AC161" s="55">
        <f t="shared" si="120"/>
        <v>0</v>
      </c>
      <c r="AD161" s="55">
        <f t="shared" si="120"/>
        <v>0</v>
      </c>
      <c r="AE161" s="55">
        <f t="shared" si="120"/>
        <v>0</v>
      </c>
      <c r="AF161" s="55">
        <f t="shared" si="120"/>
        <v>0</v>
      </c>
      <c r="AG161" s="55">
        <f t="shared" si="120"/>
        <v>0</v>
      </c>
      <c r="AH161" s="55">
        <f t="shared" si="120"/>
        <v>0</v>
      </c>
      <c r="AI161" s="55">
        <f t="shared" si="120"/>
        <v>0</v>
      </c>
      <c r="AJ161" s="55">
        <f t="shared" si="120"/>
        <v>0</v>
      </c>
      <c r="AK161" s="55">
        <f t="shared" si="120"/>
        <v>0</v>
      </c>
      <c r="AL161" s="55">
        <f t="shared" si="120"/>
        <v>0</v>
      </c>
      <c r="AM161" s="55">
        <f t="shared" si="120"/>
        <v>0</v>
      </c>
      <c r="AN161" s="55">
        <f t="shared" si="120"/>
        <v>0</v>
      </c>
      <c r="AO161" s="55">
        <f t="shared" si="120"/>
        <v>0</v>
      </c>
      <c r="AP161" s="55">
        <f t="shared" si="120"/>
        <v>0</v>
      </c>
      <c r="AQ161" s="55">
        <f t="shared" si="120"/>
        <v>0</v>
      </c>
      <c r="AR161" s="55">
        <f t="shared" si="120"/>
        <v>0</v>
      </c>
      <c r="AS161" s="55">
        <f t="shared" si="120"/>
        <v>0</v>
      </c>
      <c r="AT161" s="55">
        <f t="shared" si="120"/>
        <v>0</v>
      </c>
      <c r="AU161" s="55">
        <f t="shared" si="120"/>
        <v>0</v>
      </c>
      <c r="AV161" s="55">
        <f t="shared" si="120"/>
        <v>0</v>
      </c>
      <c r="AW161" s="55">
        <f t="shared" si="120"/>
        <v>0</v>
      </c>
      <c r="AX161" s="55">
        <f t="shared" si="120"/>
        <v>0</v>
      </c>
      <c r="AY161" s="55">
        <f t="shared" si="120"/>
        <v>0</v>
      </c>
      <c r="AZ161" s="55">
        <f t="shared" si="120"/>
        <v>0</v>
      </c>
      <c r="BA161" s="55">
        <f t="shared" si="120"/>
        <v>0</v>
      </c>
      <c r="BB161" s="55">
        <f t="shared" si="120"/>
        <v>0</v>
      </c>
      <c r="BC161" s="55">
        <f t="shared" si="120"/>
        <v>0</v>
      </c>
      <c r="BD161" s="55">
        <f t="shared" si="120"/>
        <v>0</v>
      </c>
      <c r="BE161" s="55">
        <f t="shared" si="120"/>
        <v>0</v>
      </c>
      <c r="BF161" s="55">
        <f t="shared" si="120"/>
        <v>0</v>
      </c>
      <c r="BG161" s="55">
        <f t="shared" si="120"/>
        <v>0</v>
      </c>
      <c r="BH161" s="55">
        <f t="shared" si="120"/>
        <v>0</v>
      </c>
      <c r="BI161" s="55">
        <f t="shared" si="120"/>
        <v>0</v>
      </c>
      <c r="BJ161" s="55">
        <f t="shared" si="120"/>
        <v>0</v>
      </c>
      <c r="BK161" s="55">
        <f t="shared" si="120"/>
        <v>0</v>
      </c>
      <c r="BL161" s="55">
        <f t="shared" si="120"/>
        <v>0</v>
      </c>
      <c r="BM161" s="55">
        <f t="shared" si="120"/>
        <v>0</v>
      </c>
      <c r="BN161" s="55">
        <f t="shared" si="120"/>
        <v>0</v>
      </c>
      <c r="BO161" s="55">
        <f t="shared" si="120"/>
        <v>0</v>
      </c>
      <c r="BP161" s="55">
        <f t="shared" si="120"/>
        <v>0</v>
      </c>
      <c r="BQ161" s="55">
        <f t="shared" si="120"/>
        <v>0</v>
      </c>
      <c r="BR161" s="55">
        <f t="shared" si="120"/>
        <v>0</v>
      </c>
      <c r="BS161" s="55">
        <f t="shared" si="120"/>
        <v>0</v>
      </c>
      <c r="BT161" s="55">
        <f t="shared" si="120"/>
        <v>0</v>
      </c>
      <c r="BU161" s="55">
        <f t="shared" si="120"/>
        <v>0</v>
      </c>
      <c r="BV161" s="55">
        <f t="shared" si="120"/>
        <v>0</v>
      </c>
      <c r="BW161" s="55">
        <f t="shared" si="120"/>
        <v>0</v>
      </c>
      <c r="BX161" s="55">
        <f t="shared" ref="BX161:CO161" si="121" xml:space="preserve"> IF( BW161 = "", BT161, 0 )</f>
        <v>0</v>
      </c>
      <c r="BY161" s="55">
        <f t="shared" si="121"/>
        <v>0</v>
      </c>
      <c r="BZ161" s="55">
        <f t="shared" si="121"/>
        <v>0</v>
      </c>
      <c r="CA161" s="55">
        <f t="shared" si="121"/>
        <v>0</v>
      </c>
      <c r="CB161" s="55">
        <f t="shared" si="121"/>
        <v>0</v>
      </c>
      <c r="CC161" s="55">
        <f t="shared" si="121"/>
        <v>0</v>
      </c>
      <c r="CD161" s="55">
        <f t="shared" si="121"/>
        <v>0</v>
      </c>
      <c r="CE161" s="55">
        <f t="shared" si="121"/>
        <v>0</v>
      </c>
      <c r="CF161" s="55">
        <f t="shared" si="121"/>
        <v>0</v>
      </c>
      <c r="CG161" s="55">
        <f t="shared" si="121"/>
        <v>0</v>
      </c>
      <c r="CH161" s="55">
        <f t="shared" si="121"/>
        <v>0</v>
      </c>
      <c r="CI161" s="55">
        <f t="shared" si="121"/>
        <v>0</v>
      </c>
      <c r="CJ161" s="55">
        <f t="shared" si="121"/>
        <v>0</v>
      </c>
      <c r="CK161" s="55">
        <f t="shared" si="121"/>
        <v>0</v>
      </c>
      <c r="CL161" s="55">
        <f t="shared" si="121"/>
        <v>0</v>
      </c>
      <c r="CM161" s="55">
        <f t="shared" si="121"/>
        <v>0</v>
      </c>
      <c r="CN161" s="55">
        <f t="shared" si="121"/>
        <v>0</v>
      </c>
      <c r="CO161" s="55">
        <f t="shared" si="121"/>
        <v>0</v>
      </c>
    </row>
    <row r="162" spans="1:93" ht="3" customHeight="1" outlineLevel="1" x14ac:dyDescent="0.2">
      <c r="A162" s="14"/>
      <c r="B162" s="14"/>
      <c r="C162" s="7"/>
      <c r="D162" s="73"/>
      <c r="E162" s="16"/>
      <c r="F162" s="17"/>
      <c r="G162" s="16"/>
      <c r="H162" s="76"/>
      <c r="I162" s="214"/>
      <c r="J162" s="13"/>
      <c r="K162" s="16"/>
    </row>
    <row r="163" spans="1:93" outlineLevel="1" x14ac:dyDescent="0.2">
      <c r="E163" s="18" t="str">
        <f xml:space="preserve"> InpC!E24</f>
        <v>Asset payment from company</v>
      </c>
      <c r="G163" s="54">
        <f xml:space="preserve"> InpC!G24</f>
        <v>0</v>
      </c>
      <c r="H163" s="80" t="str">
        <f xml:space="preserve"> InpC!H24</f>
        <v>£</v>
      </c>
      <c r="I163" s="223">
        <f xml:space="preserve"> SUM( K163:CO163 )</f>
        <v>0</v>
      </c>
      <c r="K163" s="55">
        <f xml:space="preserve"> IF( J163 = "", MIN( G163, G161 ), 0 )</f>
        <v>0</v>
      </c>
      <c r="L163" s="55">
        <f t="shared" ref="L163:BW163" si="122" xml:space="preserve"> IF( K163 = "", MIN( H163, H161 ), 0 )</f>
        <v>0</v>
      </c>
      <c r="M163" s="55">
        <f t="shared" si="122"/>
        <v>0</v>
      </c>
      <c r="N163" s="55">
        <f t="shared" si="122"/>
        <v>0</v>
      </c>
      <c r="O163" s="55">
        <f t="shared" si="122"/>
        <v>0</v>
      </c>
      <c r="P163" s="55">
        <f t="shared" si="122"/>
        <v>0</v>
      </c>
      <c r="Q163" s="55">
        <f t="shared" si="122"/>
        <v>0</v>
      </c>
      <c r="R163" s="55">
        <f t="shared" si="122"/>
        <v>0</v>
      </c>
      <c r="S163" s="55">
        <f t="shared" si="122"/>
        <v>0</v>
      </c>
      <c r="T163" s="55">
        <f t="shared" si="122"/>
        <v>0</v>
      </c>
      <c r="U163" s="55">
        <f t="shared" si="122"/>
        <v>0</v>
      </c>
      <c r="V163" s="55">
        <f t="shared" si="122"/>
        <v>0</v>
      </c>
      <c r="W163" s="55">
        <f t="shared" si="122"/>
        <v>0</v>
      </c>
      <c r="X163" s="55">
        <f t="shared" si="122"/>
        <v>0</v>
      </c>
      <c r="Y163" s="55">
        <f t="shared" si="122"/>
        <v>0</v>
      </c>
      <c r="Z163" s="55">
        <f t="shared" si="122"/>
        <v>0</v>
      </c>
      <c r="AA163" s="55">
        <f t="shared" si="122"/>
        <v>0</v>
      </c>
      <c r="AB163" s="55">
        <f t="shared" si="122"/>
        <v>0</v>
      </c>
      <c r="AC163" s="55">
        <f t="shared" si="122"/>
        <v>0</v>
      </c>
      <c r="AD163" s="55">
        <f t="shared" si="122"/>
        <v>0</v>
      </c>
      <c r="AE163" s="55">
        <f t="shared" si="122"/>
        <v>0</v>
      </c>
      <c r="AF163" s="55">
        <f t="shared" si="122"/>
        <v>0</v>
      </c>
      <c r="AG163" s="55">
        <f t="shared" si="122"/>
        <v>0</v>
      </c>
      <c r="AH163" s="55">
        <f t="shared" si="122"/>
        <v>0</v>
      </c>
      <c r="AI163" s="55">
        <f t="shared" si="122"/>
        <v>0</v>
      </c>
      <c r="AJ163" s="55">
        <f t="shared" si="122"/>
        <v>0</v>
      </c>
      <c r="AK163" s="55">
        <f t="shared" si="122"/>
        <v>0</v>
      </c>
      <c r="AL163" s="55">
        <f t="shared" si="122"/>
        <v>0</v>
      </c>
      <c r="AM163" s="55">
        <f t="shared" si="122"/>
        <v>0</v>
      </c>
      <c r="AN163" s="55">
        <f t="shared" si="122"/>
        <v>0</v>
      </c>
      <c r="AO163" s="55">
        <f t="shared" si="122"/>
        <v>0</v>
      </c>
      <c r="AP163" s="55">
        <f t="shared" si="122"/>
        <v>0</v>
      </c>
      <c r="AQ163" s="55">
        <f t="shared" si="122"/>
        <v>0</v>
      </c>
      <c r="AR163" s="55">
        <f t="shared" si="122"/>
        <v>0</v>
      </c>
      <c r="AS163" s="55">
        <f t="shared" si="122"/>
        <v>0</v>
      </c>
      <c r="AT163" s="55">
        <f t="shared" si="122"/>
        <v>0</v>
      </c>
      <c r="AU163" s="55">
        <f t="shared" si="122"/>
        <v>0</v>
      </c>
      <c r="AV163" s="55">
        <f t="shared" si="122"/>
        <v>0</v>
      </c>
      <c r="AW163" s="55">
        <f t="shared" si="122"/>
        <v>0</v>
      </c>
      <c r="AX163" s="55">
        <f t="shared" si="122"/>
        <v>0</v>
      </c>
      <c r="AY163" s="55">
        <f t="shared" si="122"/>
        <v>0</v>
      </c>
      <c r="AZ163" s="55">
        <f t="shared" si="122"/>
        <v>0</v>
      </c>
      <c r="BA163" s="55">
        <f t="shared" si="122"/>
        <v>0</v>
      </c>
      <c r="BB163" s="55">
        <f t="shared" si="122"/>
        <v>0</v>
      </c>
      <c r="BC163" s="55">
        <f t="shared" si="122"/>
        <v>0</v>
      </c>
      <c r="BD163" s="55">
        <f t="shared" si="122"/>
        <v>0</v>
      </c>
      <c r="BE163" s="55">
        <f t="shared" si="122"/>
        <v>0</v>
      </c>
      <c r="BF163" s="55">
        <f t="shared" si="122"/>
        <v>0</v>
      </c>
      <c r="BG163" s="55">
        <f t="shared" si="122"/>
        <v>0</v>
      </c>
      <c r="BH163" s="55">
        <f t="shared" si="122"/>
        <v>0</v>
      </c>
      <c r="BI163" s="55">
        <f t="shared" si="122"/>
        <v>0</v>
      </c>
      <c r="BJ163" s="55">
        <f t="shared" si="122"/>
        <v>0</v>
      </c>
      <c r="BK163" s="55">
        <f t="shared" si="122"/>
        <v>0</v>
      </c>
      <c r="BL163" s="55">
        <f t="shared" si="122"/>
        <v>0</v>
      </c>
      <c r="BM163" s="55">
        <f t="shared" si="122"/>
        <v>0</v>
      </c>
      <c r="BN163" s="55">
        <f t="shared" si="122"/>
        <v>0</v>
      </c>
      <c r="BO163" s="55">
        <f t="shared" si="122"/>
        <v>0</v>
      </c>
      <c r="BP163" s="55">
        <f t="shared" si="122"/>
        <v>0</v>
      </c>
      <c r="BQ163" s="55">
        <f t="shared" si="122"/>
        <v>0</v>
      </c>
      <c r="BR163" s="55">
        <f t="shared" si="122"/>
        <v>0</v>
      </c>
      <c r="BS163" s="55">
        <f t="shared" si="122"/>
        <v>0</v>
      </c>
      <c r="BT163" s="55">
        <f t="shared" si="122"/>
        <v>0</v>
      </c>
      <c r="BU163" s="55">
        <f t="shared" si="122"/>
        <v>0</v>
      </c>
      <c r="BV163" s="55">
        <f t="shared" si="122"/>
        <v>0</v>
      </c>
      <c r="BW163" s="55">
        <f t="shared" si="122"/>
        <v>0</v>
      </c>
      <c r="BX163" s="55">
        <f t="shared" ref="BX163:CO163" si="123" xml:space="preserve"> IF( BW163 = "", MIN( BT163, BT161 ), 0 )</f>
        <v>0</v>
      </c>
      <c r="BY163" s="55">
        <f t="shared" si="123"/>
        <v>0</v>
      </c>
      <c r="BZ163" s="55">
        <f t="shared" si="123"/>
        <v>0</v>
      </c>
      <c r="CA163" s="55">
        <f t="shared" si="123"/>
        <v>0</v>
      </c>
      <c r="CB163" s="55">
        <f t="shared" si="123"/>
        <v>0</v>
      </c>
      <c r="CC163" s="55">
        <f t="shared" si="123"/>
        <v>0</v>
      </c>
      <c r="CD163" s="55">
        <f t="shared" si="123"/>
        <v>0</v>
      </c>
      <c r="CE163" s="55">
        <f t="shared" si="123"/>
        <v>0</v>
      </c>
      <c r="CF163" s="55">
        <f t="shared" si="123"/>
        <v>0</v>
      </c>
      <c r="CG163" s="55">
        <f t="shared" si="123"/>
        <v>0</v>
      </c>
      <c r="CH163" s="55">
        <f t="shared" si="123"/>
        <v>0</v>
      </c>
      <c r="CI163" s="55">
        <f t="shared" si="123"/>
        <v>0</v>
      </c>
      <c r="CJ163" s="55">
        <f t="shared" si="123"/>
        <v>0</v>
      </c>
      <c r="CK163" s="55">
        <f t="shared" si="123"/>
        <v>0</v>
      </c>
      <c r="CL163" s="55">
        <f t="shared" si="123"/>
        <v>0</v>
      </c>
      <c r="CM163" s="55">
        <f t="shared" si="123"/>
        <v>0</v>
      </c>
      <c r="CN163" s="55">
        <f t="shared" si="123"/>
        <v>0</v>
      </c>
      <c r="CO163" s="55">
        <f t="shared" si="123"/>
        <v>0</v>
      </c>
    </row>
    <row r="164" spans="1:93" outlineLevel="1" x14ac:dyDescent="0.2">
      <c r="E164" s="18" t="str">
        <f xml:space="preserve"> InpC!E25</f>
        <v>Inspection fee on adoption</v>
      </c>
      <c r="G164" s="81">
        <f xml:space="preserve"> InpC!G25</f>
        <v>0</v>
      </c>
      <c r="H164" s="78" t="s">
        <v>8</v>
      </c>
      <c r="I164" s="223">
        <f xml:space="preserve"> SUM( K164:CO164 )</f>
        <v>0</v>
      </c>
      <c r="K164" s="89">
        <f xml:space="preserve"> K161 * $G164</f>
        <v>0</v>
      </c>
      <c r="L164" s="89">
        <f t="shared" ref="L164:BW164" si="124" xml:space="preserve"> L161 * $G164</f>
        <v>0</v>
      </c>
      <c r="M164" s="89">
        <f t="shared" si="124"/>
        <v>0</v>
      </c>
      <c r="N164" s="89">
        <f t="shared" si="124"/>
        <v>0</v>
      </c>
      <c r="O164" s="89">
        <f t="shared" si="124"/>
        <v>0</v>
      </c>
      <c r="P164" s="89">
        <f t="shared" si="124"/>
        <v>0</v>
      </c>
      <c r="Q164" s="89">
        <f t="shared" si="124"/>
        <v>0</v>
      </c>
      <c r="R164" s="89">
        <f t="shared" si="124"/>
        <v>0</v>
      </c>
      <c r="S164" s="89">
        <f t="shared" si="124"/>
        <v>0</v>
      </c>
      <c r="T164" s="89">
        <f t="shared" si="124"/>
        <v>0</v>
      </c>
      <c r="U164" s="89">
        <f t="shared" si="124"/>
        <v>0</v>
      </c>
      <c r="V164" s="89">
        <f t="shared" si="124"/>
        <v>0</v>
      </c>
      <c r="W164" s="89">
        <f t="shared" si="124"/>
        <v>0</v>
      </c>
      <c r="X164" s="89">
        <f t="shared" si="124"/>
        <v>0</v>
      </c>
      <c r="Y164" s="89">
        <f t="shared" si="124"/>
        <v>0</v>
      </c>
      <c r="Z164" s="89">
        <f t="shared" si="124"/>
        <v>0</v>
      </c>
      <c r="AA164" s="89">
        <f t="shared" si="124"/>
        <v>0</v>
      </c>
      <c r="AB164" s="89">
        <f t="shared" si="124"/>
        <v>0</v>
      </c>
      <c r="AC164" s="89">
        <f t="shared" si="124"/>
        <v>0</v>
      </c>
      <c r="AD164" s="89">
        <f t="shared" si="124"/>
        <v>0</v>
      </c>
      <c r="AE164" s="89">
        <f t="shared" si="124"/>
        <v>0</v>
      </c>
      <c r="AF164" s="89">
        <f t="shared" si="124"/>
        <v>0</v>
      </c>
      <c r="AG164" s="89">
        <f t="shared" si="124"/>
        <v>0</v>
      </c>
      <c r="AH164" s="89">
        <f t="shared" si="124"/>
        <v>0</v>
      </c>
      <c r="AI164" s="89">
        <f t="shared" si="124"/>
        <v>0</v>
      </c>
      <c r="AJ164" s="89">
        <f t="shared" si="124"/>
        <v>0</v>
      </c>
      <c r="AK164" s="89">
        <f t="shared" si="124"/>
        <v>0</v>
      </c>
      <c r="AL164" s="89">
        <f t="shared" si="124"/>
        <v>0</v>
      </c>
      <c r="AM164" s="89">
        <f t="shared" si="124"/>
        <v>0</v>
      </c>
      <c r="AN164" s="89">
        <f t="shared" si="124"/>
        <v>0</v>
      </c>
      <c r="AO164" s="89">
        <f t="shared" si="124"/>
        <v>0</v>
      </c>
      <c r="AP164" s="89">
        <f t="shared" si="124"/>
        <v>0</v>
      </c>
      <c r="AQ164" s="89">
        <f t="shared" si="124"/>
        <v>0</v>
      </c>
      <c r="AR164" s="89">
        <f t="shared" si="124"/>
        <v>0</v>
      </c>
      <c r="AS164" s="89">
        <f t="shared" si="124"/>
        <v>0</v>
      </c>
      <c r="AT164" s="89">
        <f t="shared" si="124"/>
        <v>0</v>
      </c>
      <c r="AU164" s="89">
        <f t="shared" si="124"/>
        <v>0</v>
      </c>
      <c r="AV164" s="89">
        <f t="shared" si="124"/>
        <v>0</v>
      </c>
      <c r="AW164" s="89">
        <f t="shared" si="124"/>
        <v>0</v>
      </c>
      <c r="AX164" s="89">
        <f t="shared" si="124"/>
        <v>0</v>
      </c>
      <c r="AY164" s="89">
        <f t="shared" si="124"/>
        <v>0</v>
      </c>
      <c r="AZ164" s="89">
        <f t="shared" si="124"/>
        <v>0</v>
      </c>
      <c r="BA164" s="89">
        <f t="shared" si="124"/>
        <v>0</v>
      </c>
      <c r="BB164" s="89">
        <f t="shared" si="124"/>
        <v>0</v>
      </c>
      <c r="BC164" s="89">
        <f t="shared" si="124"/>
        <v>0</v>
      </c>
      <c r="BD164" s="89">
        <f t="shared" si="124"/>
        <v>0</v>
      </c>
      <c r="BE164" s="89">
        <f t="shared" si="124"/>
        <v>0</v>
      </c>
      <c r="BF164" s="89">
        <f t="shared" si="124"/>
        <v>0</v>
      </c>
      <c r="BG164" s="89">
        <f t="shared" si="124"/>
        <v>0</v>
      </c>
      <c r="BH164" s="89">
        <f t="shared" si="124"/>
        <v>0</v>
      </c>
      <c r="BI164" s="89">
        <f t="shared" si="124"/>
        <v>0</v>
      </c>
      <c r="BJ164" s="89">
        <f t="shared" si="124"/>
        <v>0</v>
      </c>
      <c r="BK164" s="89">
        <f t="shared" si="124"/>
        <v>0</v>
      </c>
      <c r="BL164" s="89">
        <f t="shared" si="124"/>
        <v>0</v>
      </c>
      <c r="BM164" s="89">
        <f t="shared" si="124"/>
        <v>0</v>
      </c>
      <c r="BN164" s="89">
        <f t="shared" si="124"/>
        <v>0</v>
      </c>
      <c r="BO164" s="89">
        <f t="shared" si="124"/>
        <v>0</v>
      </c>
      <c r="BP164" s="89">
        <f t="shared" si="124"/>
        <v>0</v>
      </c>
      <c r="BQ164" s="89">
        <f t="shared" si="124"/>
        <v>0</v>
      </c>
      <c r="BR164" s="89">
        <f t="shared" si="124"/>
        <v>0</v>
      </c>
      <c r="BS164" s="89">
        <f t="shared" si="124"/>
        <v>0</v>
      </c>
      <c r="BT164" s="89">
        <f t="shared" si="124"/>
        <v>0</v>
      </c>
      <c r="BU164" s="89">
        <f t="shared" si="124"/>
        <v>0</v>
      </c>
      <c r="BV164" s="89">
        <f t="shared" si="124"/>
        <v>0</v>
      </c>
      <c r="BW164" s="89">
        <f t="shared" si="124"/>
        <v>0</v>
      </c>
      <c r="BX164" s="89">
        <f t="shared" ref="BX164:CO164" si="125" xml:space="preserve"> BX161 * $G164</f>
        <v>0</v>
      </c>
      <c r="BY164" s="89">
        <f t="shared" si="125"/>
        <v>0</v>
      </c>
      <c r="BZ164" s="89">
        <f t="shared" si="125"/>
        <v>0</v>
      </c>
      <c r="CA164" s="89">
        <f t="shared" si="125"/>
        <v>0</v>
      </c>
      <c r="CB164" s="89">
        <f t="shared" si="125"/>
        <v>0</v>
      </c>
      <c r="CC164" s="89">
        <f t="shared" si="125"/>
        <v>0</v>
      </c>
      <c r="CD164" s="89">
        <f t="shared" si="125"/>
        <v>0</v>
      </c>
      <c r="CE164" s="89">
        <f t="shared" si="125"/>
        <v>0</v>
      </c>
      <c r="CF164" s="89">
        <f t="shared" si="125"/>
        <v>0</v>
      </c>
      <c r="CG164" s="89">
        <f t="shared" si="125"/>
        <v>0</v>
      </c>
      <c r="CH164" s="89">
        <f t="shared" si="125"/>
        <v>0</v>
      </c>
      <c r="CI164" s="89">
        <f t="shared" si="125"/>
        <v>0</v>
      </c>
      <c r="CJ164" s="89">
        <f t="shared" si="125"/>
        <v>0</v>
      </c>
      <c r="CK164" s="89">
        <f t="shared" si="125"/>
        <v>0</v>
      </c>
      <c r="CL164" s="89">
        <f t="shared" si="125"/>
        <v>0</v>
      </c>
      <c r="CM164" s="89">
        <f t="shared" si="125"/>
        <v>0</v>
      </c>
      <c r="CN164" s="89">
        <f t="shared" si="125"/>
        <v>0</v>
      </c>
      <c r="CO164" s="89">
        <f t="shared" si="125"/>
        <v>0</v>
      </c>
    </row>
    <row r="165" spans="1:93" outlineLevel="1" x14ac:dyDescent="0.2">
      <c r="E165" t="s">
        <v>171</v>
      </c>
      <c r="G165" s="55">
        <f xml:space="preserve"> G161 - G163 - G164</f>
        <v>207553.58409847852</v>
      </c>
      <c r="H165" s="78" t="s">
        <v>8</v>
      </c>
      <c r="I165" s="223">
        <f xml:space="preserve"> SUM( K165:CO165 )</f>
        <v>207553.58409847852</v>
      </c>
      <c r="K165" s="89">
        <f xml:space="preserve"> K161 - K163 + K164</f>
        <v>207553.58409847852</v>
      </c>
      <c r="L165" s="89">
        <f t="shared" ref="L165:BW165" si="126" xml:space="preserve"> L161 - L163 + L164</f>
        <v>0</v>
      </c>
      <c r="M165" s="89">
        <f t="shared" si="126"/>
        <v>0</v>
      </c>
      <c r="N165" s="89">
        <f t="shared" si="126"/>
        <v>0</v>
      </c>
      <c r="O165" s="89">
        <f t="shared" si="126"/>
        <v>0</v>
      </c>
      <c r="P165" s="89">
        <f t="shared" si="126"/>
        <v>0</v>
      </c>
      <c r="Q165" s="89">
        <f t="shared" si="126"/>
        <v>0</v>
      </c>
      <c r="R165" s="89">
        <f t="shared" si="126"/>
        <v>0</v>
      </c>
      <c r="S165" s="89">
        <f t="shared" si="126"/>
        <v>0</v>
      </c>
      <c r="T165" s="89">
        <f t="shared" si="126"/>
        <v>0</v>
      </c>
      <c r="U165" s="89">
        <f t="shared" si="126"/>
        <v>0</v>
      </c>
      <c r="V165" s="89">
        <f t="shared" si="126"/>
        <v>0</v>
      </c>
      <c r="W165" s="89">
        <f t="shared" si="126"/>
        <v>0</v>
      </c>
      <c r="X165" s="89">
        <f t="shared" si="126"/>
        <v>0</v>
      </c>
      <c r="Y165" s="89">
        <f t="shared" si="126"/>
        <v>0</v>
      </c>
      <c r="Z165" s="89">
        <f t="shared" si="126"/>
        <v>0</v>
      </c>
      <c r="AA165" s="89">
        <f t="shared" si="126"/>
        <v>0</v>
      </c>
      <c r="AB165" s="89">
        <f t="shared" si="126"/>
        <v>0</v>
      </c>
      <c r="AC165" s="89">
        <f t="shared" si="126"/>
        <v>0</v>
      </c>
      <c r="AD165" s="89">
        <f t="shared" si="126"/>
        <v>0</v>
      </c>
      <c r="AE165" s="89">
        <f t="shared" si="126"/>
        <v>0</v>
      </c>
      <c r="AF165" s="89">
        <f t="shared" si="126"/>
        <v>0</v>
      </c>
      <c r="AG165" s="89">
        <f t="shared" si="126"/>
        <v>0</v>
      </c>
      <c r="AH165" s="89">
        <f t="shared" si="126"/>
        <v>0</v>
      </c>
      <c r="AI165" s="89">
        <f t="shared" si="126"/>
        <v>0</v>
      </c>
      <c r="AJ165" s="89">
        <f t="shared" si="126"/>
        <v>0</v>
      </c>
      <c r="AK165" s="89">
        <f t="shared" si="126"/>
        <v>0</v>
      </c>
      <c r="AL165" s="89">
        <f t="shared" si="126"/>
        <v>0</v>
      </c>
      <c r="AM165" s="89">
        <f t="shared" si="126"/>
        <v>0</v>
      </c>
      <c r="AN165" s="89">
        <f t="shared" si="126"/>
        <v>0</v>
      </c>
      <c r="AO165" s="89">
        <f t="shared" si="126"/>
        <v>0</v>
      </c>
      <c r="AP165" s="89">
        <f t="shared" si="126"/>
        <v>0</v>
      </c>
      <c r="AQ165" s="89">
        <f t="shared" si="126"/>
        <v>0</v>
      </c>
      <c r="AR165" s="89">
        <f t="shared" si="126"/>
        <v>0</v>
      </c>
      <c r="AS165" s="89">
        <f t="shared" si="126"/>
        <v>0</v>
      </c>
      <c r="AT165" s="89">
        <f t="shared" si="126"/>
        <v>0</v>
      </c>
      <c r="AU165" s="89">
        <f t="shared" si="126"/>
        <v>0</v>
      </c>
      <c r="AV165" s="89">
        <f t="shared" si="126"/>
        <v>0</v>
      </c>
      <c r="AW165" s="89">
        <f t="shared" si="126"/>
        <v>0</v>
      </c>
      <c r="AX165" s="89">
        <f t="shared" si="126"/>
        <v>0</v>
      </c>
      <c r="AY165" s="89">
        <f t="shared" si="126"/>
        <v>0</v>
      </c>
      <c r="AZ165" s="89">
        <f t="shared" si="126"/>
        <v>0</v>
      </c>
      <c r="BA165" s="89">
        <f t="shared" si="126"/>
        <v>0</v>
      </c>
      <c r="BB165" s="89">
        <f t="shared" si="126"/>
        <v>0</v>
      </c>
      <c r="BC165" s="89">
        <f t="shared" si="126"/>
        <v>0</v>
      </c>
      <c r="BD165" s="89">
        <f t="shared" si="126"/>
        <v>0</v>
      </c>
      <c r="BE165" s="89">
        <f t="shared" si="126"/>
        <v>0</v>
      </c>
      <c r="BF165" s="89">
        <f t="shared" si="126"/>
        <v>0</v>
      </c>
      <c r="BG165" s="89">
        <f t="shared" si="126"/>
        <v>0</v>
      </c>
      <c r="BH165" s="89">
        <f t="shared" si="126"/>
        <v>0</v>
      </c>
      <c r="BI165" s="89">
        <f t="shared" si="126"/>
        <v>0</v>
      </c>
      <c r="BJ165" s="89">
        <f t="shared" si="126"/>
        <v>0</v>
      </c>
      <c r="BK165" s="89">
        <f t="shared" si="126"/>
        <v>0</v>
      </c>
      <c r="BL165" s="89">
        <f t="shared" si="126"/>
        <v>0</v>
      </c>
      <c r="BM165" s="89">
        <f t="shared" si="126"/>
        <v>0</v>
      </c>
      <c r="BN165" s="89">
        <f t="shared" si="126"/>
        <v>0</v>
      </c>
      <c r="BO165" s="89">
        <f t="shared" si="126"/>
        <v>0</v>
      </c>
      <c r="BP165" s="89">
        <f t="shared" si="126"/>
        <v>0</v>
      </c>
      <c r="BQ165" s="89">
        <f t="shared" si="126"/>
        <v>0</v>
      </c>
      <c r="BR165" s="89">
        <f t="shared" si="126"/>
        <v>0</v>
      </c>
      <c r="BS165" s="89">
        <f t="shared" si="126"/>
        <v>0</v>
      </c>
      <c r="BT165" s="89">
        <f t="shared" si="126"/>
        <v>0</v>
      </c>
      <c r="BU165" s="89">
        <f t="shared" si="126"/>
        <v>0</v>
      </c>
      <c r="BV165" s="89">
        <f t="shared" si="126"/>
        <v>0</v>
      </c>
      <c r="BW165" s="89">
        <f t="shared" si="126"/>
        <v>0</v>
      </c>
      <c r="BX165" s="89">
        <f t="shared" ref="BX165:CO165" si="127" xml:space="preserve"> BX161 - BX163 + BX164</f>
        <v>0</v>
      </c>
      <c r="BY165" s="89">
        <f t="shared" si="127"/>
        <v>0</v>
      </c>
      <c r="BZ165" s="89">
        <f t="shared" si="127"/>
        <v>0</v>
      </c>
      <c r="CA165" s="89">
        <f t="shared" si="127"/>
        <v>0</v>
      </c>
      <c r="CB165" s="89">
        <f t="shared" si="127"/>
        <v>0</v>
      </c>
      <c r="CC165" s="89">
        <f t="shared" si="127"/>
        <v>0</v>
      </c>
      <c r="CD165" s="89">
        <f t="shared" si="127"/>
        <v>0</v>
      </c>
      <c r="CE165" s="89">
        <f t="shared" si="127"/>
        <v>0</v>
      </c>
      <c r="CF165" s="89">
        <f t="shared" si="127"/>
        <v>0</v>
      </c>
      <c r="CG165" s="89">
        <f t="shared" si="127"/>
        <v>0</v>
      </c>
      <c r="CH165" s="89">
        <f t="shared" si="127"/>
        <v>0</v>
      </c>
      <c r="CI165" s="89">
        <f t="shared" si="127"/>
        <v>0</v>
      </c>
      <c r="CJ165" s="89">
        <f t="shared" si="127"/>
        <v>0</v>
      </c>
      <c r="CK165" s="89">
        <f t="shared" si="127"/>
        <v>0</v>
      </c>
      <c r="CL165" s="89">
        <f t="shared" si="127"/>
        <v>0</v>
      </c>
      <c r="CM165" s="89">
        <f t="shared" si="127"/>
        <v>0</v>
      </c>
      <c r="CN165" s="89">
        <f t="shared" si="127"/>
        <v>0</v>
      </c>
      <c r="CO165" s="89">
        <f t="shared" si="127"/>
        <v>0</v>
      </c>
    </row>
    <row r="166" spans="1:93" s="189" customFormat="1" outlineLevel="1" x14ac:dyDescent="0.2">
      <c r="A166" s="187"/>
      <c r="B166" s="188"/>
      <c r="D166" s="190"/>
      <c r="E166" s="189" t="s">
        <v>469</v>
      </c>
      <c r="G166" s="130"/>
      <c r="H166" s="185" t="s">
        <v>8</v>
      </c>
      <c r="I166" s="228">
        <f xml:space="preserve"> SUM( K166:CO166 )</f>
        <v>0</v>
      </c>
      <c r="K166" s="212">
        <f t="shared" ref="K166:AP166" si="128" xml:space="preserve"> K161 - K165</f>
        <v>0</v>
      </c>
      <c r="L166" s="212">
        <f t="shared" si="128"/>
        <v>0</v>
      </c>
      <c r="M166" s="212">
        <f t="shared" si="128"/>
        <v>0</v>
      </c>
      <c r="N166" s="212">
        <f t="shared" si="128"/>
        <v>0</v>
      </c>
      <c r="O166" s="212">
        <f t="shared" si="128"/>
        <v>0</v>
      </c>
      <c r="P166" s="212">
        <f t="shared" si="128"/>
        <v>0</v>
      </c>
      <c r="Q166" s="212">
        <f t="shared" si="128"/>
        <v>0</v>
      </c>
      <c r="R166" s="212">
        <f t="shared" si="128"/>
        <v>0</v>
      </c>
      <c r="S166" s="212">
        <f t="shared" si="128"/>
        <v>0</v>
      </c>
      <c r="T166" s="212">
        <f t="shared" si="128"/>
        <v>0</v>
      </c>
      <c r="U166" s="212">
        <f t="shared" si="128"/>
        <v>0</v>
      </c>
      <c r="V166" s="212">
        <f t="shared" si="128"/>
        <v>0</v>
      </c>
      <c r="W166" s="212">
        <f t="shared" si="128"/>
        <v>0</v>
      </c>
      <c r="X166" s="212">
        <f t="shared" si="128"/>
        <v>0</v>
      </c>
      <c r="Y166" s="212">
        <f t="shared" si="128"/>
        <v>0</v>
      </c>
      <c r="Z166" s="212">
        <f t="shared" si="128"/>
        <v>0</v>
      </c>
      <c r="AA166" s="212">
        <f t="shared" si="128"/>
        <v>0</v>
      </c>
      <c r="AB166" s="212">
        <f t="shared" si="128"/>
        <v>0</v>
      </c>
      <c r="AC166" s="212">
        <f t="shared" si="128"/>
        <v>0</v>
      </c>
      <c r="AD166" s="212">
        <f t="shared" si="128"/>
        <v>0</v>
      </c>
      <c r="AE166" s="212">
        <f t="shared" si="128"/>
        <v>0</v>
      </c>
      <c r="AF166" s="212">
        <f t="shared" si="128"/>
        <v>0</v>
      </c>
      <c r="AG166" s="212">
        <f t="shared" si="128"/>
        <v>0</v>
      </c>
      <c r="AH166" s="212">
        <f t="shared" si="128"/>
        <v>0</v>
      </c>
      <c r="AI166" s="212">
        <f t="shared" si="128"/>
        <v>0</v>
      </c>
      <c r="AJ166" s="212">
        <f t="shared" si="128"/>
        <v>0</v>
      </c>
      <c r="AK166" s="212">
        <f t="shared" si="128"/>
        <v>0</v>
      </c>
      <c r="AL166" s="212">
        <f t="shared" si="128"/>
        <v>0</v>
      </c>
      <c r="AM166" s="212">
        <f t="shared" si="128"/>
        <v>0</v>
      </c>
      <c r="AN166" s="212">
        <f t="shared" si="128"/>
        <v>0</v>
      </c>
      <c r="AO166" s="212">
        <f t="shared" si="128"/>
        <v>0</v>
      </c>
      <c r="AP166" s="212">
        <f t="shared" si="128"/>
        <v>0</v>
      </c>
      <c r="AQ166" s="212">
        <f t="shared" ref="AQ166:BV166" si="129" xml:space="preserve"> AQ161 - AQ165</f>
        <v>0</v>
      </c>
      <c r="AR166" s="212">
        <f t="shared" si="129"/>
        <v>0</v>
      </c>
      <c r="AS166" s="212">
        <f t="shared" si="129"/>
        <v>0</v>
      </c>
      <c r="AT166" s="212">
        <f t="shared" si="129"/>
        <v>0</v>
      </c>
      <c r="AU166" s="212">
        <f t="shared" si="129"/>
        <v>0</v>
      </c>
      <c r="AV166" s="212">
        <f t="shared" si="129"/>
        <v>0</v>
      </c>
      <c r="AW166" s="212">
        <f t="shared" si="129"/>
        <v>0</v>
      </c>
      <c r="AX166" s="212">
        <f t="shared" si="129"/>
        <v>0</v>
      </c>
      <c r="AY166" s="212">
        <f t="shared" si="129"/>
        <v>0</v>
      </c>
      <c r="AZ166" s="212">
        <f t="shared" si="129"/>
        <v>0</v>
      </c>
      <c r="BA166" s="212">
        <f t="shared" si="129"/>
        <v>0</v>
      </c>
      <c r="BB166" s="212">
        <f t="shared" si="129"/>
        <v>0</v>
      </c>
      <c r="BC166" s="212">
        <f t="shared" si="129"/>
        <v>0</v>
      </c>
      <c r="BD166" s="212">
        <f t="shared" si="129"/>
        <v>0</v>
      </c>
      <c r="BE166" s="212">
        <f t="shared" si="129"/>
        <v>0</v>
      </c>
      <c r="BF166" s="212">
        <f t="shared" si="129"/>
        <v>0</v>
      </c>
      <c r="BG166" s="212">
        <f t="shared" si="129"/>
        <v>0</v>
      </c>
      <c r="BH166" s="212">
        <f t="shared" si="129"/>
        <v>0</v>
      </c>
      <c r="BI166" s="212">
        <f t="shared" si="129"/>
        <v>0</v>
      </c>
      <c r="BJ166" s="212">
        <f t="shared" si="129"/>
        <v>0</v>
      </c>
      <c r="BK166" s="212">
        <f t="shared" si="129"/>
        <v>0</v>
      </c>
      <c r="BL166" s="212">
        <f t="shared" si="129"/>
        <v>0</v>
      </c>
      <c r="BM166" s="212">
        <f t="shared" si="129"/>
        <v>0</v>
      </c>
      <c r="BN166" s="212">
        <f t="shared" si="129"/>
        <v>0</v>
      </c>
      <c r="BO166" s="212">
        <f t="shared" si="129"/>
        <v>0</v>
      </c>
      <c r="BP166" s="212">
        <f t="shared" si="129"/>
        <v>0</v>
      </c>
      <c r="BQ166" s="212">
        <f t="shared" si="129"/>
        <v>0</v>
      </c>
      <c r="BR166" s="212">
        <f t="shared" si="129"/>
        <v>0</v>
      </c>
      <c r="BS166" s="212">
        <f t="shared" si="129"/>
        <v>0</v>
      </c>
      <c r="BT166" s="212">
        <f t="shared" si="129"/>
        <v>0</v>
      </c>
      <c r="BU166" s="212">
        <f t="shared" si="129"/>
        <v>0</v>
      </c>
      <c r="BV166" s="212">
        <f t="shared" si="129"/>
        <v>0</v>
      </c>
      <c r="BW166" s="212">
        <f t="shared" ref="BW166:CO166" si="130" xml:space="preserve"> BW161 - BW165</f>
        <v>0</v>
      </c>
      <c r="BX166" s="212">
        <f t="shared" si="130"/>
        <v>0</v>
      </c>
      <c r="BY166" s="212">
        <f t="shared" si="130"/>
        <v>0</v>
      </c>
      <c r="BZ166" s="212">
        <f t="shared" si="130"/>
        <v>0</v>
      </c>
      <c r="CA166" s="212">
        <f t="shared" si="130"/>
        <v>0</v>
      </c>
      <c r="CB166" s="212">
        <f t="shared" si="130"/>
        <v>0</v>
      </c>
      <c r="CC166" s="212">
        <f t="shared" si="130"/>
        <v>0</v>
      </c>
      <c r="CD166" s="212">
        <f t="shared" si="130"/>
        <v>0</v>
      </c>
      <c r="CE166" s="212">
        <f t="shared" si="130"/>
        <v>0</v>
      </c>
      <c r="CF166" s="212">
        <f t="shared" si="130"/>
        <v>0</v>
      </c>
      <c r="CG166" s="212">
        <f t="shared" si="130"/>
        <v>0</v>
      </c>
      <c r="CH166" s="212">
        <f t="shared" si="130"/>
        <v>0</v>
      </c>
      <c r="CI166" s="212">
        <f t="shared" si="130"/>
        <v>0</v>
      </c>
      <c r="CJ166" s="212">
        <f t="shared" si="130"/>
        <v>0</v>
      </c>
      <c r="CK166" s="212">
        <f t="shared" si="130"/>
        <v>0</v>
      </c>
      <c r="CL166" s="212">
        <f t="shared" si="130"/>
        <v>0</v>
      </c>
      <c r="CM166" s="212">
        <f t="shared" si="130"/>
        <v>0</v>
      </c>
      <c r="CN166" s="212">
        <f t="shared" si="130"/>
        <v>0</v>
      </c>
      <c r="CO166" s="212">
        <f t="shared" si="130"/>
        <v>0</v>
      </c>
    </row>
    <row r="167" spans="1:93" outlineLevel="1" x14ac:dyDescent="0.2">
      <c r="I167" s="217"/>
    </row>
    <row r="168" spans="1:93" outlineLevel="1" x14ac:dyDescent="0.2">
      <c r="B168" s="61" t="s">
        <v>290</v>
      </c>
      <c r="I168" s="217"/>
    </row>
    <row r="169" spans="1:93" outlineLevel="1" x14ac:dyDescent="0.2">
      <c r="E169" s="18" t="str">
        <f xml:space="preserve"> StandardCharges!E207</f>
        <v>Waste water charges received</v>
      </c>
      <c r="H169" s="80" t="str">
        <f xml:space="preserve"> StandardCharges!H207</f>
        <v>£</v>
      </c>
      <c r="I169" s="217"/>
      <c r="K169" s="19">
        <f xml:space="preserve"> StandardCharges!K207</f>
        <v>1833.3452236646986</v>
      </c>
      <c r="L169" s="19">
        <f xml:space="preserve"> StandardCharges!L207</f>
        <v>10674.15826352478</v>
      </c>
      <c r="M169" s="19">
        <f xml:space="preserve"> StandardCharges!M207</f>
        <v>11638.78432006494</v>
      </c>
      <c r="N169" s="19">
        <f xml:space="preserve"> StandardCharges!N207</f>
        <v>12435.63082258304</v>
      </c>
      <c r="O169" s="19">
        <f xml:space="preserve"> StandardCharges!O207</f>
        <v>13262.977063265744</v>
      </c>
      <c r="P169" s="19">
        <f xml:space="preserve"> StandardCharges!P207</f>
        <v>12979.494913346653</v>
      </c>
      <c r="Q169" s="19">
        <f xml:space="preserve"> StandardCharges!Q207</f>
        <v>13442.014116452872</v>
      </c>
      <c r="R169" s="19">
        <f xml:space="preserve"> StandardCharges!R207</f>
        <v>14110.634080109205</v>
      </c>
      <c r="S169" s="19">
        <f xml:space="preserve"> StandardCharges!S207</f>
        <v>14713.67851694417</v>
      </c>
      <c r="T169" s="19">
        <f xml:space="preserve"> StandardCharges!T207</f>
        <v>15007.905078963038</v>
      </c>
      <c r="U169" s="19">
        <f xml:space="preserve"> StandardCharges!U207</f>
        <v>15308.015232206075</v>
      </c>
      <c r="V169" s="19">
        <f xml:space="preserve"> StandardCharges!V207</f>
        <v>15646.050517410042</v>
      </c>
      <c r="W169" s="19">
        <f xml:space="preserve"> StandardCharges!W207</f>
        <v>15926.359277157939</v>
      </c>
      <c r="X169" s="19">
        <f xml:space="preserve"> StandardCharges!X207</f>
        <v>16244.835580021239</v>
      </c>
      <c r="Y169" s="19">
        <f xml:space="preserve"> StandardCharges!Y207</f>
        <v>16569.680391450776</v>
      </c>
      <c r="Z169" s="19">
        <f xml:space="preserve"> StandardCharges!Z207</f>
        <v>16935.576071060394</v>
      </c>
      <c r="AA169" s="19">
        <f xml:space="preserve"> StandardCharges!AA207</f>
        <v>17238.987485897182</v>
      </c>
      <c r="AB169" s="19">
        <f xml:space="preserve"> StandardCharges!AB207</f>
        <v>17583.712159256109</v>
      </c>
      <c r="AC169" s="19">
        <f xml:space="preserve"> StandardCharges!AC207</f>
        <v>17935.330224730991</v>
      </c>
      <c r="AD169" s="19">
        <f xml:space="preserve"> StandardCharges!AD207</f>
        <v>18331.382513403212</v>
      </c>
      <c r="AE169" s="19">
        <f xml:space="preserve"> StandardCharges!AE207</f>
        <v>18659.800671779893</v>
      </c>
      <c r="AF169" s="19">
        <f xml:space="preserve"> StandardCharges!AF207</f>
        <v>19032.937069540159</v>
      </c>
      <c r="AG169" s="19">
        <f xml:space="preserve"> StandardCharges!AG207</f>
        <v>19413.535003132602</v>
      </c>
      <c r="AH169" s="19">
        <f xml:space="preserve"> StandardCharges!AH207</f>
        <v>19842.229366317879</v>
      </c>
      <c r="AI169" s="19">
        <f xml:space="preserve"> StandardCharges!AI207</f>
        <v>20197.715288986787</v>
      </c>
      <c r="AJ169" s="19">
        <f xml:space="preserve"> StandardCharges!AJ207</f>
        <v>20601.605065650798</v>
      </c>
      <c r="AK169" s="19">
        <f xml:space="preserve"> StandardCharges!AK207</f>
        <v>21013.571347471923</v>
      </c>
      <c r="AL169" s="19">
        <f xml:space="preserve"> StandardCharges!AL207</f>
        <v>21477.598099199484</v>
      </c>
      <c r="AM169" s="19">
        <f xml:space="preserve"> StandardCharges!AM207</f>
        <v>21862.382673354557</v>
      </c>
      <c r="AN169" s="19">
        <f xml:space="preserve"> StandardCharges!AN207</f>
        <v>22299.560479306652</v>
      </c>
      <c r="AO169" s="19">
        <f xml:space="preserve"> StandardCharges!AO207</f>
        <v>22745.480444650639</v>
      </c>
      <c r="AP169" s="19">
        <f xml:space="preserve"> StandardCharges!AP207</f>
        <v>23247.751630861156</v>
      </c>
      <c r="AQ169" s="19">
        <f xml:space="preserve"> StandardCharges!AQ207</f>
        <v>23664.249610291987</v>
      </c>
      <c r="AR169" s="19">
        <f xml:space="preserve"> StandardCharges!AR207</f>
        <v>24137.45899824853</v>
      </c>
      <c r="AS169" s="19">
        <f xml:space="preserve"> StandardCharges!AS207</f>
        <v>24620.131062120781</v>
      </c>
      <c r="AT169" s="19">
        <f xml:space="preserve"> StandardCharges!AT207</f>
        <v>25163.798735499728</v>
      </c>
      <c r="AU169" s="19">
        <f xml:space="preserve"> StandardCharges!AU207</f>
        <v>25614.62389461862</v>
      </c>
      <c r="AV169" s="19">
        <f xml:space="preserve"> StandardCharges!AV207</f>
        <v>26126.83453706545</v>
      </c>
      <c r="AW169" s="19">
        <f xml:space="preserve"> StandardCharges!AW207</f>
        <v>26649.287755913763</v>
      </c>
      <c r="AX169" s="19">
        <f xml:space="preserve"> StandardCharges!AX207</f>
        <v>27237.76375691095</v>
      </c>
      <c r="AY169" s="19">
        <f xml:space="preserve"> StandardCharges!AY207</f>
        <v>27725.745293753775</v>
      </c>
      <c r="AZ169" s="19">
        <f xml:space="preserve"> StandardCharges!AZ207</f>
        <v>28280.171619420587</v>
      </c>
      <c r="BA169" s="19">
        <f xml:space="preserve"> StandardCharges!BA207</f>
        <v>28845.684700279555</v>
      </c>
      <c r="BB169" s="19">
        <f xml:space="preserve"> StandardCharges!BB207</f>
        <v>29482.662068452548</v>
      </c>
      <c r="BC169" s="19">
        <f xml:space="preserve"> StandardCharges!BC207</f>
        <v>30010.862359591749</v>
      </c>
      <c r="BD169" s="19">
        <f xml:space="preserve"> StandardCharges!BD207</f>
        <v>30610.983725918704</v>
      </c>
      <c r="BE169" s="19">
        <f xml:space="preserve"> StandardCharges!BE207</f>
        <v>31223.105602261243</v>
      </c>
      <c r="BF169" s="19">
        <f xml:space="preserve"> StandardCharges!BF207</f>
        <v>31912.581752311606</v>
      </c>
      <c r="BG169" s="19">
        <f xml:space="preserve"> StandardCharges!BG207</f>
        <v>32484.315571104416</v>
      </c>
      <c r="BH169" s="19">
        <f xml:space="preserve"> StandardCharges!BH207</f>
        <v>33133.898099295133</v>
      </c>
      <c r="BI169" s="19">
        <f xml:space="preserve"> StandardCharges!BI207</f>
        <v>33796.47020271662</v>
      </c>
      <c r="BJ169" s="19">
        <f xml:space="preserve"> StandardCharges!BJ207</f>
        <v>34542.772010662768</v>
      </c>
      <c r="BK169" s="19">
        <f xml:space="preserve"> StandardCharges!BK207</f>
        <v>35161.627329440424</v>
      </c>
      <c r="BL169" s="19">
        <f xml:space="preserve"> StandardCharges!BL207</f>
        <v>35864.747539129414</v>
      </c>
      <c r="BM169" s="19">
        <f xml:space="preserve"> StandardCharges!BM207</f>
        <v>36581.927906633086</v>
      </c>
      <c r="BN169" s="19">
        <f xml:space="preserve"> StandardCharges!BN207</f>
        <v>37389.738863550156</v>
      </c>
      <c r="BO169" s="19">
        <f xml:space="preserve"> StandardCharges!BO207</f>
        <v>38059.599370294498</v>
      </c>
      <c r="BP169" s="19">
        <f xml:space="preserve"> StandardCharges!BP207</f>
        <v>38820.669762150734</v>
      </c>
      <c r="BQ169" s="19">
        <f xml:space="preserve"> StandardCharges!BQ207</f>
        <v>39596.959130321557</v>
      </c>
      <c r="BR169" s="19">
        <f xml:space="preserve"> StandardCharges!BR207</f>
        <v>40471.348734054598</v>
      </c>
      <c r="BS169" s="19">
        <f xml:space="preserve"> StandardCharges!BS207</f>
        <v>41196.41820486731</v>
      </c>
      <c r="BT169" s="19">
        <f xml:space="preserve"> StandardCharges!BT207</f>
        <v>42020.214951680216</v>
      </c>
      <c r="BU169" s="19">
        <f xml:space="preserve"> StandardCharges!BU207</f>
        <v>42860.485001504232</v>
      </c>
      <c r="BV169" s="19">
        <f xml:space="preserve"> StandardCharges!BV207</f>
        <v>43806.940570805113</v>
      </c>
      <c r="BW169" s="19">
        <f xml:space="preserve"> StandardCharges!BW207</f>
        <v>44591.769251122096</v>
      </c>
      <c r="BX169" s="19">
        <f xml:space="preserve"> StandardCharges!BX207</f>
        <v>45483.462171148036</v>
      </c>
      <c r="BY169" s="19">
        <f xml:space="preserve"> StandardCharges!BY207</f>
        <v>46392.986100729679</v>
      </c>
      <c r="BZ169" s="19">
        <f xml:space="preserve"> StandardCharges!BZ207</f>
        <v>47417.447211470528</v>
      </c>
      <c r="CA169" s="19">
        <f xml:space="preserve"> StandardCharges!CA207</f>
        <v>48266.96037157884</v>
      </c>
      <c r="CB169" s="19">
        <f xml:space="preserve"> StandardCharges!CB207</f>
        <v>49232.145372248531</v>
      </c>
      <c r="CC169" s="19">
        <f xml:space="preserve"> StandardCharges!CC207</f>
        <v>50216.630989289057</v>
      </c>
      <c r="CD169" s="19">
        <f xml:space="preserve"> StandardCharges!CD207</f>
        <v>51325.52674886043</v>
      </c>
      <c r="CE169" s="19">
        <f xml:space="preserve"> StandardCharges!CE207</f>
        <v>52245.055592920537</v>
      </c>
      <c r="CF169" s="19">
        <f xml:space="preserve"> StandardCharges!CF207</f>
        <v>53289.789788511931</v>
      </c>
      <c r="CG169" s="19">
        <f xml:space="preserve"> StandardCharges!CG207</f>
        <v>54355.415330223092</v>
      </c>
      <c r="CH169" s="19">
        <f xml:space="preserve"> StandardCharges!CH207</f>
        <v>55555.704724035255</v>
      </c>
      <c r="CI169" s="19">
        <f xml:space="preserve"> StandardCharges!CI207</f>
        <v>56551.019846582392</v>
      </c>
      <c r="CJ169" s="19">
        <f xml:space="preserve"> StandardCharges!CJ207</f>
        <v>57681.859570242232</v>
      </c>
      <c r="CK169" s="19">
        <f xml:space="preserve"> StandardCharges!CK207</f>
        <v>58835.312475487051</v>
      </c>
      <c r="CL169" s="19">
        <f xml:space="preserve"> StandardCharges!CL207</f>
        <v>60011.830753702365</v>
      </c>
      <c r="CM169" s="19">
        <f xml:space="preserve"> StandardCharges!CM207</f>
        <v>61211.875638656609</v>
      </c>
      <c r="CN169" s="19">
        <f xml:space="preserve"> StandardCharges!CN207</f>
        <v>62435.917587320102</v>
      </c>
      <c r="CO169" s="19">
        <f xml:space="preserve"> StandardCharges!CO207</f>
        <v>63684.436464299528</v>
      </c>
    </row>
    <row r="170" spans="1:93" outlineLevel="1" x14ac:dyDescent="0.2">
      <c r="E170" s="20" t="str">
        <f xml:space="preserve"> E106</f>
        <v>Industry turnover t-1</v>
      </c>
      <c r="G170" s="241">
        <f t="shared" ref="G170:H170" si="131" xml:space="preserve"> G106</f>
        <v>12417.127</v>
      </c>
      <c r="H170" s="281" t="str">
        <f t="shared" si="131"/>
        <v>£m</v>
      </c>
      <c r="I170" s="217"/>
      <c r="K170" s="89">
        <f t="shared" ref="K170:BV170" si="132" xml:space="preserve"> K106</f>
        <v>12628.097604368928</v>
      </c>
      <c r="L170" s="89">
        <f t="shared" si="132"/>
        <v>12720.03703343405</v>
      </c>
      <c r="M170" s="89">
        <f t="shared" si="132"/>
        <v>12932.671104648161</v>
      </c>
      <c r="N170" s="89">
        <f t="shared" si="132"/>
        <v>13157.519753597071</v>
      </c>
      <c r="O170" s="89">
        <f t="shared" si="132"/>
        <v>13390.641217762281</v>
      </c>
      <c r="P170" s="89">
        <f t="shared" si="132"/>
        <v>13626.994637198295</v>
      </c>
      <c r="Q170" s="89">
        <f t="shared" si="132"/>
        <v>13873.488567822273</v>
      </c>
      <c r="R170" s="89">
        <f t="shared" si="132"/>
        <v>14138.208973070032</v>
      </c>
      <c r="S170" s="89">
        <f t="shared" si="132"/>
        <v>14420.927982762967</v>
      </c>
      <c r="T170" s="89">
        <f t="shared" si="132"/>
        <v>14709.300469398717</v>
      </c>
      <c r="U170" s="89">
        <f t="shared" si="132"/>
        <v>15003.439484453978</v>
      </c>
      <c r="V170" s="89">
        <f t="shared" si="132"/>
        <v>15303.460340073832</v>
      </c>
      <c r="W170" s="89">
        <f t="shared" si="132"/>
        <v>15609.480654277841</v>
      </c>
      <c r="X170" s="89">
        <f t="shared" si="132"/>
        <v>15921.620397070186</v>
      </c>
      <c r="Y170" s="89">
        <f t="shared" si="132"/>
        <v>16240.001937471843</v>
      </c>
      <c r="Z170" s="89">
        <f t="shared" si="132"/>
        <v>16564.750091493253</v>
      </c>
      <c r="AA170" s="89">
        <f t="shared" si="132"/>
        <v>16895.992171066297</v>
      </c>
      <c r="AB170" s="89">
        <f t="shared" si="132"/>
        <v>17233.858033954744</v>
      </c>
      <c r="AC170" s="89">
        <f t="shared" si="132"/>
        <v>17578.480134662765</v>
      </c>
      <c r="AD170" s="89">
        <f t="shared" si="132"/>
        <v>17929.993576361434</v>
      </c>
      <c r="AE170" s="89">
        <f t="shared" si="132"/>
        <v>18288.536163853612</v>
      </c>
      <c r="AF170" s="89">
        <f t="shared" si="132"/>
        <v>18654.248457597947</v>
      </c>
      <c r="AG170" s="89">
        <f t="shared" si="132"/>
        <v>19027.273828813188</v>
      </c>
      <c r="AH170" s="89">
        <f t="shared" si="132"/>
        <v>19407.758515684407</v>
      </c>
      <c r="AI170" s="89">
        <f t="shared" si="132"/>
        <v>19795.851680693166</v>
      </c>
      <c r="AJ170" s="89">
        <f t="shared" si="132"/>
        <v>20191.7054690941</v>
      </c>
      <c r="AK170" s="89">
        <f t="shared" si="132"/>
        <v>20595.475068560856</v>
      </c>
      <c r="AL170" s="89">
        <f t="shared" si="132"/>
        <v>21007.318770024744</v>
      </c>
      <c r="AM170" s="89">
        <f t="shared" si="132"/>
        <v>21427.398029729986</v>
      </c>
      <c r="AN170" s="89">
        <f t="shared" si="132"/>
        <v>21855.877532529852</v>
      </c>
      <c r="AO170" s="89">
        <f t="shared" si="132"/>
        <v>22292.925256448536</v>
      </c>
      <c r="AP170" s="89">
        <f t="shared" si="132"/>
        <v>22738.712538534044</v>
      </c>
      <c r="AQ170" s="89">
        <f t="shared" si="132"/>
        <v>23193.414142027941</v>
      </c>
      <c r="AR170" s="89">
        <f t="shared" si="132"/>
        <v>23657.20832487828</v>
      </c>
      <c r="AS170" s="89">
        <f t="shared" si="132"/>
        <v>24130.27690962256</v>
      </c>
      <c r="AT170" s="89">
        <f t="shared" si="132"/>
        <v>24612.805354668133</v>
      </c>
      <c r="AU170" s="89">
        <f t="shared" si="132"/>
        <v>25104.982826997984</v>
      </c>
      <c r="AV170" s="89">
        <f t="shared" si="132"/>
        <v>25607.00227633039</v>
      </c>
      <c r="AW170" s="89">
        <f t="shared" si="132"/>
        <v>26119.060510761545</v>
      </c>
      <c r="AX170" s="89">
        <f t="shared" si="132"/>
        <v>26641.358273920789</v>
      </c>
      <c r="AY170" s="89">
        <f t="shared" si="132"/>
        <v>27174.100323668699</v>
      </c>
      <c r="AZ170" s="89">
        <f t="shared" si="132"/>
        <v>27717.495512368892</v>
      </c>
      <c r="BA170" s="89">
        <f t="shared" si="132"/>
        <v>28271.756868764998</v>
      </c>
      <c r="BB170" s="89">
        <f t="shared" si="132"/>
        <v>28837.101681494918</v>
      </c>
      <c r="BC170" s="89">
        <f t="shared" si="132"/>
        <v>29413.751584275105</v>
      </c>
      <c r="BD170" s="89">
        <f t="shared" si="132"/>
        <v>30001.932642788248</v>
      </c>
      <c r="BE170" s="89">
        <f t="shared" si="132"/>
        <v>30601.87544330844</v>
      </c>
      <c r="BF170" s="89">
        <f t="shared" si="132"/>
        <v>31213.815183098559</v>
      </c>
      <c r="BG170" s="89">
        <f t="shared" si="132"/>
        <v>31837.991762615318</v>
      </c>
      <c r="BH170" s="89">
        <f t="shared" si="132"/>
        <v>32474.649879558117</v>
      </c>
      <c r="BI170" s="89">
        <f t="shared" si="132"/>
        <v>33124.039124798561</v>
      </c>
      <c r="BJ170" s="89">
        <f t="shared" si="132"/>
        <v>33786.414080228271</v>
      </c>
      <c r="BK170" s="89">
        <f t="shared" si="132"/>
        <v>34462.034418563351</v>
      </c>
      <c r="BL170" s="89">
        <f t="shared" si="132"/>
        <v>35151.165005144612</v>
      </c>
      <c r="BM170" s="89">
        <f t="shared" si="132"/>
        <v>35854.076001773457</v>
      </c>
      <c r="BN170" s="89">
        <f t="shared" si="132"/>
        <v>36571.042972624193</v>
      </c>
      <c r="BO170" s="89">
        <f t="shared" si="132"/>
        <v>37302.346992274222</v>
      </c>
      <c r="BP170" s="89">
        <f t="shared" si="132"/>
        <v>38048.27475589449</v>
      </c>
      <c r="BQ170" s="89">
        <f t="shared" si="132"/>
        <v>38809.118691643409</v>
      </c>
      <c r="BR170" s="89">
        <f t="shared" si="132"/>
        <v>39585.177075308296</v>
      </c>
      <c r="BS170" s="89">
        <f t="shared" si="132"/>
        <v>40376.754147239255</v>
      </c>
      <c r="BT170" s="89">
        <f t="shared" si="132"/>
        <v>41184.160231621383</v>
      </c>
      <c r="BU170" s="89">
        <f t="shared" si="132"/>
        <v>42007.711858132032</v>
      </c>
      <c r="BV170" s="89">
        <f t="shared" si="132"/>
        <v>42847.731886030837</v>
      </c>
      <c r="BW170" s="89">
        <f t="shared" ref="BW170:CO170" si="133" xml:space="preserve"> BW106</f>
        <v>43704.549630731119</v>
      </c>
      <c r="BX170" s="89">
        <f t="shared" si="133"/>
        <v>44578.500992902358</v>
      </c>
      <c r="BY170" s="89">
        <f t="shared" si="133"/>
        <v>45469.928590154253</v>
      </c>
      <c r="BZ170" s="89">
        <f t="shared" si="133"/>
        <v>46379.181891354085</v>
      </c>
      <c r="CA170" s="89">
        <f t="shared" si="133"/>
        <v>47306.617353629968</v>
      </c>
      <c r="CB170" s="89">
        <f t="shared" si="133"/>
        <v>48252.598562113752</v>
      </c>
      <c r="CC170" s="89">
        <f t="shared" si="133"/>
        <v>49217.496372478301</v>
      </c>
      <c r="CD170" s="89">
        <f t="shared" si="133"/>
        <v>50201.689056325115</v>
      </c>
      <c r="CE170" s="89">
        <f t="shared" si="133"/>
        <v>51205.562449479177</v>
      </c>
      <c r="CF170" s="89">
        <f t="shared" si="133"/>
        <v>52229.510103249297</v>
      </c>
      <c r="CG170" s="89">
        <f t="shared" si="133"/>
        <v>53273.933438713095</v>
      </c>
      <c r="CH170" s="89">
        <f t="shared" si="133"/>
        <v>54339.241904087256</v>
      </c>
      <c r="CI170" s="89">
        <f t="shared" si="133"/>
        <v>55425.853135244681</v>
      </c>
      <c r="CJ170" s="89">
        <f t="shared" si="133"/>
        <v>56534.193119441421</v>
      </c>
      <c r="CK170" s="89">
        <f t="shared" si="133"/>
        <v>57664.696362317671</v>
      </c>
      <c r="CL170" s="89">
        <f t="shared" si="133"/>
        <v>58817.806058238253</v>
      </c>
      <c r="CM170" s="89">
        <f t="shared" si="133"/>
        <v>59993.974264039331</v>
      </c>
      <c r="CN170" s="89">
        <f t="shared" si="133"/>
        <v>61193.662076249515</v>
      </c>
      <c r="CO170" s="89">
        <f t="shared" si="133"/>
        <v>62417.339811854865</v>
      </c>
    </row>
    <row r="171" spans="1:93" s="20" customFormat="1" outlineLevel="1" x14ac:dyDescent="0.2">
      <c r="A171" s="87"/>
      <c r="B171" s="34"/>
      <c r="D171" s="88"/>
      <c r="E171" s="20" t="s">
        <v>292</v>
      </c>
      <c r="G171" s="279"/>
      <c r="H171" s="281" t="s">
        <v>14</v>
      </c>
      <c r="I171" s="225"/>
      <c r="K171" s="99">
        <f xml:space="preserve"> K169 / ( K170 * 1000 * 1000 )</f>
        <v>1.4517984268908551E-7</v>
      </c>
      <c r="L171" s="99">
        <f t="shared" ref="L171:BW171" si="134" xml:space="preserve"> L169 / ( L170 * 1000 * 1000 )</f>
        <v>8.3916094233595638E-7</v>
      </c>
      <c r="M171" s="99">
        <f t="shared" si="134"/>
        <v>8.9995208459927655E-7</v>
      </c>
      <c r="N171" s="99">
        <f t="shared" si="134"/>
        <v>9.451348776568109E-7</v>
      </c>
      <c r="O171" s="99">
        <f t="shared" si="134"/>
        <v>9.904661657033127E-7</v>
      </c>
      <c r="P171" s="99">
        <f t="shared" si="134"/>
        <v>9.5248404060539288E-7</v>
      </c>
      <c r="Q171" s="99">
        <f t="shared" si="134"/>
        <v>9.6889935438659975E-7</v>
      </c>
      <c r="R171" s="99">
        <f t="shared" si="134"/>
        <v>9.9804961908447175E-7</v>
      </c>
      <c r="S171" s="99">
        <f t="shared" si="134"/>
        <v>1.0203003949906084E-6</v>
      </c>
      <c r="T171" s="99">
        <f t="shared" si="134"/>
        <v>1.0203003949906075E-6</v>
      </c>
      <c r="U171" s="99">
        <f t="shared" si="134"/>
        <v>1.0203003949906077E-6</v>
      </c>
      <c r="V171" s="99">
        <f t="shared" si="134"/>
        <v>1.0223864518039165E-6</v>
      </c>
      <c r="W171" s="99">
        <f t="shared" si="134"/>
        <v>1.0203003949906082E-6</v>
      </c>
      <c r="X171" s="99">
        <f t="shared" si="134"/>
        <v>1.0203003949906084E-6</v>
      </c>
      <c r="Y171" s="99">
        <f t="shared" si="134"/>
        <v>1.020300394990609E-6</v>
      </c>
      <c r="Z171" s="99">
        <f t="shared" si="134"/>
        <v>1.0223864518039169E-6</v>
      </c>
      <c r="AA171" s="99">
        <f t="shared" si="134"/>
        <v>1.0203003949906092E-6</v>
      </c>
      <c r="AB171" s="99">
        <f t="shared" si="134"/>
        <v>1.0203003949906092E-6</v>
      </c>
      <c r="AC171" s="99">
        <f t="shared" si="134"/>
        <v>1.0203003949906088E-6</v>
      </c>
      <c r="AD171" s="99">
        <f t="shared" si="134"/>
        <v>1.0223864518039184E-6</v>
      </c>
      <c r="AE171" s="99">
        <f t="shared" si="134"/>
        <v>1.0203003949906098E-6</v>
      </c>
      <c r="AF171" s="99">
        <f t="shared" si="134"/>
        <v>1.0203003949906096E-6</v>
      </c>
      <c r="AG171" s="99">
        <f t="shared" si="134"/>
        <v>1.0203003949906105E-6</v>
      </c>
      <c r="AH171" s="99">
        <f t="shared" si="134"/>
        <v>1.0223864518039192E-6</v>
      </c>
      <c r="AI171" s="99">
        <f t="shared" si="134"/>
        <v>1.0203003949906109E-6</v>
      </c>
      <c r="AJ171" s="99">
        <f t="shared" si="134"/>
        <v>1.0203003949906113E-6</v>
      </c>
      <c r="AK171" s="99">
        <f t="shared" si="134"/>
        <v>1.0203003949906111E-6</v>
      </c>
      <c r="AL171" s="99">
        <f t="shared" si="134"/>
        <v>1.0223864518039198E-6</v>
      </c>
      <c r="AM171" s="99">
        <f t="shared" si="134"/>
        <v>1.0203003949906118E-6</v>
      </c>
      <c r="AN171" s="99">
        <f t="shared" si="134"/>
        <v>1.020300394990612E-6</v>
      </c>
      <c r="AO171" s="99">
        <f t="shared" si="134"/>
        <v>1.0203003949906124E-6</v>
      </c>
      <c r="AP171" s="99">
        <f t="shared" si="134"/>
        <v>1.0223864518039211E-6</v>
      </c>
      <c r="AQ171" s="99">
        <f t="shared" si="134"/>
        <v>1.0203003949906134E-6</v>
      </c>
      <c r="AR171" s="99">
        <f t="shared" si="134"/>
        <v>1.020300394990613E-6</v>
      </c>
      <c r="AS171" s="99">
        <f t="shared" si="134"/>
        <v>1.0203003949906134E-6</v>
      </c>
      <c r="AT171" s="99">
        <f t="shared" si="134"/>
        <v>1.0223864518039222E-6</v>
      </c>
      <c r="AU171" s="99">
        <f t="shared" si="134"/>
        <v>1.0203003949906139E-6</v>
      </c>
      <c r="AV171" s="99">
        <f t="shared" si="134"/>
        <v>1.0203003949906141E-6</v>
      </c>
      <c r="AW171" s="99">
        <f t="shared" si="134"/>
        <v>1.0203003949906145E-6</v>
      </c>
      <c r="AX171" s="99">
        <f t="shared" si="134"/>
        <v>1.0223864518039226E-6</v>
      </c>
      <c r="AY171" s="99">
        <f t="shared" si="134"/>
        <v>1.0203003949906149E-6</v>
      </c>
      <c r="AZ171" s="99">
        <f t="shared" si="134"/>
        <v>1.0203003949906154E-6</v>
      </c>
      <c r="BA171" s="99">
        <f t="shared" si="134"/>
        <v>1.0203003949906149E-6</v>
      </c>
      <c r="BB171" s="99">
        <f t="shared" si="134"/>
        <v>1.0223864518039237E-6</v>
      </c>
      <c r="BC171" s="99">
        <f t="shared" si="134"/>
        <v>1.020300394990616E-6</v>
      </c>
      <c r="BD171" s="99">
        <f t="shared" si="134"/>
        <v>1.020300394990616E-6</v>
      </c>
      <c r="BE171" s="99">
        <f t="shared" si="134"/>
        <v>1.0203003949906164E-6</v>
      </c>
      <c r="BF171" s="99">
        <f t="shared" si="134"/>
        <v>1.0223864518039247E-6</v>
      </c>
      <c r="BG171" s="99">
        <f t="shared" si="134"/>
        <v>1.0203003949906168E-6</v>
      </c>
      <c r="BH171" s="99">
        <f t="shared" si="134"/>
        <v>1.0203003949906168E-6</v>
      </c>
      <c r="BI171" s="99">
        <f t="shared" si="134"/>
        <v>1.0203003949906168E-6</v>
      </c>
      <c r="BJ171" s="99">
        <f t="shared" si="134"/>
        <v>1.0223864518039256E-6</v>
      </c>
      <c r="BK171" s="99">
        <f t="shared" si="134"/>
        <v>1.0203003949906168E-6</v>
      </c>
      <c r="BL171" s="99">
        <f t="shared" si="134"/>
        <v>1.0203003949906175E-6</v>
      </c>
      <c r="BM171" s="99">
        <f t="shared" si="134"/>
        <v>1.0203003949906179E-6</v>
      </c>
      <c r="BN171" s="99">
        <f t="shared" si="134"/>
        <v>1.0223864518039262E-6</v>
      </c>
      <c r="BO171" s="99">
        <f t="shared" si="134"/>
        <v>1.0203003949906185E-6</v>
      </c>
      <c r="BP171" s="99">
        <f t="shared" si="134"/>
        <v>1.0203003949906185E-6</v>
      </c>
      <c r="BQ171" s="99">
        <f t="shared" si="134"/>
        <v>1.0203003949906183E-6</v>
      </c>
      <c r="BR171" s="99">
        <f t="shared" si="134"/>
        <v>1.0223864518039268E-6</v>
      </c>
      <c r="BS171" s="99">
        <f t="shared" si="134"/>
        <v>1.0203003949906187E-6</v>
      </c>
      <c r="BT171" s="99">
        <f t="shared" si="134"/>
        <v>1.0203003949906183E-6</v>
      </c>
      <c r="BU171" s="99">
        <f t="shared" si="134"/>
        <v>1.0203003949906192E-6</v>
      </c>
      <c r="BV171" s="99">
        <f t="shared" si="134"/>
        <v>1.0223864518039283E-6</v>
      </c>
      <c r="BW171" s="99">
        <f t="shared" si="134"/>
        <v>1.0203003949906196E-6</v>
      </c>
      <c r="BX171" s="99">
        <f t="shared" ref="BX171:CO171" si="135" xml:space="preserve"> BX169 / ( BX170 * 1000 * 1000 )</f>
        <v>1.0203003949906202E-6</v>
      </c>
      <c r="BY171" s="99">
        <f t="shared" si="135"/>
        <v>1.0203003949906202E-6</v>
      </c>
      <c r="BZ171" s="99">
        <f t="shared" si="135"/>
        <v>1.0223864518039287E-6</v>
      </c>
      <c r="CA171" s="99">
        <f t="shared" si="135"/>
        <v>1.0203003949906215E-6</v>
      </c>
      <c r="CB171" s="99">
        <f t="shared" si="135"/>
        <v>1.0203003949906209E-6</v>
      </c>
      <c r="CC171" s="99">
        <f t="shared" si="135"/>
        <v>1.0203003949906209E-6</v>
      </c>
      <c r="CD171" s="99">
        <f t="shared" si="135"/>
        <v>1.0223864518039302E-6</v>
      </c>
      <c r="CE171" s="99">
        <f t="shared" si="135"/>
        <v>1.0203003949906213E-6</v>
      </c>
      <c r="CF171" s="99">
        <f t="shared" si="135"/>
        <v>1.0203003949906217E-6</v>
      </c>
      <c r="CG171" s="99">
        <f t="shared" si="135"/>
        <v>1.0203003949906223E-6</v>
      </c>
      <c r="CH171" s="99">
        <f t="shared" si="135"/>
        <v>1.0223864518039311E-6</v>
      </c>
      <c r="CI171" s="99">
        <f t="shared" si="135"/>
        <v>1.0203003949906228E-6</v>
      </c>
      <c r="CJ171" s="99">
        <f t="shared" si="135"/>
        <v>1.0203003949906228E-6</v>
      </c>
      <c r="CK171" s="99">
        <f t="shared" si="135"/>
        <v>1.0203003949906228E-6</v>
      </c>
      <c r="CL171" s="99">
        <f t="shared" si="135"/>
        <v>1.0203003949906234E-6</v>
      </c>
      <c r="CM171" s="99">
        <f t="shared" si="135"/>
        <v>1.0203003949906232E-6</v>
      </c>
      <c r="CN171" s="99">
        <f t="shared" si="135"/>
        <v>1.0203003949906232E-6</v>
      </c>
      <c r="CO171" s="99">
        <f t="shared" si="135"/>
        <v>1.0203003949906242E-6</v>
      </c>
    </row>
    <row r="172" spans="1:93" s="274" customFormat="1" outlineLevel="1" x14ac:dyDescent="0.2">
      <c r="A172" s="272"/>
      <c r="B172" s="273"/>
      <c r="D172" s="275"/>
      <c r="E172" s="276"/>
      <c r="G172" s="277"/>
      <c r="H172" s="282"/>
      <c r="I172" s="278"/>
    </row>
    <row r="173" spans="1:93" outlineLevel="1" x14ac:dyDescent="0.2">
      <c r="E173" t="str">
        <f xml:space="preserve"> E112</f>
        <v>Total regulatory fees - industry</v>
      </c>
      <c r="H173" s="78" t="str">
        <f xml:space="preserve"> H112</f>
        <v>£m</v>
      </c>
      <c r="I173" s="217"/>
      <c r="K173" s="292">
        <f t="shared" ref="K173:BV173" si="136" xml:space="preserve"> K112</f>
        <v>39.919919902912604</v>
      </c>
      <c r="L173" s="292">
        <f t="shared" si="136"/>
        <v>40.210558664124697</v>
      </c>
      <c r="M173" s="292">
        <f t="shared" si="136"/>
        <v>40.882737115498152</v>
      </c>
      <c r="N173" s="292">
        <f t="shared" si="136"/>
        <v>41.593528268491241</v>
      </c>
      <c r="O173" s="292">
        <f t="shared" si="136"/>
        <v>42.330471430373763</v>
      </c>
      <c r="P173" s="292">
        <f t="shared" si="136"/>
        <v>43.077631443565373</v>
      </c>
      <c r="Q173" s="292">
        <f t="shared" si="136"/>
        <v>43.856847622862162</v>
      </c>
      <c r="R173" s="292">
        <f t="shared" si="136"/>
        <v>44.693681301634257</v>
      </c>
      <c r="S173" s="292">
        <f t="shared" si="136"/>
        <v>45.587412137074431</v>
      </c>
      <c r="T173" s="292">
        <f t="shared" si="136"/>
        <v>46.499014733867803</v>
      </c>
      <c r="U173" s="292">
        <f t="shared" si="136"/>
        <v>47.428846470143363</v>
      </c>
      <c r="V173" s="292">
        <f t="shared" si="136"/>
        <v>48.377271870451025</v>
      </c>
      <c r="W173" s="292">
        <f t="shared" si="136"/>
        <v>49.344662748667055</v>
      </c>
      <c r="X173" s="292">
        <f t="shared" si="136"/>
        <v>50.331398353757344</v>
      </c>
      <c r="Y173" s="292">
        <f t="shared" si="136"/>
        <v>51.337865518455445</v>
      </c>
      <c r="Z173" s="292">
        <f t="shared" si="136"/>
        <v>52.36445881091371</v>
      </c>
      <c r="AA173" s="292">
        <f t="shared" si="136"/>
        <v>53.411580689386945</v>
      </c>
      <c r="AB173" s="292">
        <f t="shared" si="136"/>
        <v>54.479641660009229</v>
      </c>
      <c r="AC173" s="292">
        <f t="shared" si="136"/>
        <v>55.569060437725845</v>
      </c>
      <c r="AD173" s="292">
        <f t="shared" si="136"/>
        <v>56.680264110443197</v>
      </c>
      <c r="AE173" s="292">
        <f t="shared" si="136"/>
        <v>57.813688306461366</v>
      </c>
      <c r="AF173" s="292">
        <f t="shared" si="136"/>
        <v>58.969777365254629</v>
      </c>
      <c r="AG173" s="292">
        <f t="shared" si="136"/>
        <v>60.148984511667145</v>
      </c>
      <c r="AH173" s="292">
        <f t="shared" si="136"/>
        <v>61.351772033591985</v>
      </c>
      <c r="AI173" s="292">
        <f t="shared" si="136"/>
        <v>62.578611463203103</v>
      </c>
      <c r="AJ173" s="292">
        <f t="shared" si="136"/>
        <v>63.829983761811455</v>
      </c>
      <c r="AK173" s="292">
        <f t="shared" si="136"/>
        <v>65.106379508417618</v>
      </c>
      <c r="AL173" s="292">
        <f t="shared" si="136"/>
        <v>66.408299092034824</v>
      </c>
      <c r="AM173" s="292">
        <f t="shared" si="136"/>
        <v>67.736252907857903</v>
      </c>
      <c r="AN173" s="292">
        <f t="shared" si="136"/>
        <v>69.090761557354938</v>
      </c>
      <c r="AO173" s="292">
        <f t="shared" si="136"/>
        <v>70.472356052360112</v>
      </c>
      <c r="AP173" s="292">
        <f t="shared" si="136"/>
        <v>71.881578023247783</v>
      </c>
      <c r="AQ173" s="292">
        <f t="shared" si="136"/>
        <v>73.31897993126934</v>
      </c>
      <c r="AR173" s="292">
        <f t="shared" si="136"/>
        <v>74.785125285136161</v>
      </c>
      <c r="AS173" s="292">
        <f t="shared" si="136"/>
        <v>76.280588861933524</v>
      </c>
      <c r="AT173" s="292">
        <f t="shared" si="136"/>
        <v>77.805956932452077</v>
      </c>
      <c r="AU173" s="292">
        <f t="shared" si="136"/>
        <v>79.361827491025224</v>
      </c>
      <c r="AV173" s="292">
        <f t="shared" si="136"/>
        <v>80.948810489962483</v>
      </c>
      <c r="AW173" s="292">
        <f t="shared" si="136"/>
        <v>82.56752807867089</v>
      </c>
      <c r="AX173" s="292">
        <f t="shared" si="136"/>
        <v>84.218614847557916</v>
      </c>
      <c r="AY173" s="292">
        <f t="shared" si="136"/>
        <v>85.902718076811738</v>
      </c>
      <c r="AZ173" s="292">
        <f t="shared" si="136"/>
        <v>87.620497990156323</v>
      </c>
      <c r="BA173" s="292">
        <f t="shared" si="136"/>
        <v>89.372628013680796</v>
      </c>
      <c r="BB173" s="292">
        <f t="shared" si="136"/>
        <v>91.159795039844539</v>
      </c>
      <c r="BC173" s="292">
        <f t="shared" si="136"/>
        <v>92.982699696761614</v>
      </c>
      <c r="BD173" s="292">
        <f t="shared" si="136"/>
        <v>94.842056622869933</v>
      </c>
      <c r="BE173" s="292">
        <f t="shared" si="136"/>
        <v>96.738594747092947</v>
      </c>
      <c r="BF173" s="292">
        <f t="shared" si="136"/>
        <v>98.673057574603817</v>
      </c>
      <c r="BG173" s="292">
        <f t="shared" si="136"/>
        <v>100.64620347830372</v>
      </c>
      <c r="BH173" s="292">
        <f t="shared" si="136"/>
        <v>102.65880599612895</v>
      </c>
      <c r="BI173" s="292">
        <f t="shared" si="136"/>
        <v>104.71165413430319</v>
      </c>
      <c r="BJ173" s="292">
        <f t="shared" si="136"/>
        <v>106.80555267665379</v>
      </c>
      <c r="BK173" s="292">
        <f t="shared" si="136"/>
        <v>108.94132250011351</v>
      </c>
      <c r="BL173" s="292">
        <f t="shared" si="136"/>
        <v>111.11980089653116</v>
      </c>
      <c r="BM173" s="292">
        <f t="shared" si="136"/>
        <v>113.34184190091744</v>
      </c>
      <c r="BN173" s="292">
        <f t="shared" si="136"/>
        <v>115.6083166262548</v>
      </c>
      <c r="BO173" s="292">
        <f t="shared" si="136"/>
        <v>117.92011360500219</v>
      </c>
      <c r="BP173" s="292">
        <f t="shared" si="136"/>
        <v>120.27813913742901</v>
      </c>
      <c r="BQ173" s="292">
        <f t="shared" si="136"/>
        <v>122.68331764691452</v>
      </c>
      <c r="BR173" s="292">
        <f t="shared" si="136"/>
        <v>125.13659204235219</v>
      </c>
      <c r="BS173" s="292">
        <f t="shared" si="136"/>
        <v>127.63892408780086</v>
      </c>
      <c r="BT173" s="292">
        <f t="shared" si="136"/>
        <v>130.19129477952782</v>
      </c>
      <c r="BU173" s="292">
        <f t="shared" si="136"/>
        <v>132.7947047305916</v>
      </c>
      <c r="BV173" s="292">
        <f t="shared" si="136"/>
        <v>135.45017456311498</v>
      </c>
      <c r="BW173" s="292">
        <f t="shared" ref="BW173:CO173" si="137" xml:space="preserve"> BW112</f>
        <v>138.15874530840256</v>
      </c>
      <c r="BX173" s="292">
        <f t="shared" si="137"/>
        <v>140.92147881505892</v>
      </c>
      <c r="BY173" s="292">
        <f t="shared" si="137"/>
        <v>143.73945816526842</v>
      </c>
      <c r="BZ173" s="292">
        <f t="shared" si="137"/>
        <v>146.61378809939868</v>
      </c>
      <c r="CA173" s="292">
        <f t="shared" si="137"/>
        <v>149.54559544909523</v>
      </c>
      <c r="CB173" s="292">
        <f t="shared" si="137"/>
        <v>152.53602957903638</v>
      </c>
      <c r="CC173" s="292">
        <f t="shared" si="137"/>
        <v>155.58626283752199</v>
      </c>
      <c r="CD173" s="292">
        <f t="shared" si="137"/>
        <v>158.69749101607238</v>
      </c>
      <c r="CE173" s="292">
        <f t="shared" si="137"/>
        <v>161.87093381821785</v>
      </c>
      <c r="CF173" s="292">
        <f t="shared" si="137"/>
        <v>165.10783533766258</v>
      </c>
      <c r="CG173" s="292">
        <f t="shared" si="137"/>
        <v>168.40946454601007</v>
      </c>
      <c r="CH173" s="292">
        <f t="shared" si="137"/>
        <v>171.77711579024171</v>
      </c>
      <c r="CI173" s="292">
        <f t="shared" si="137"/>
        <v>175.2121093001432</v>
      </c>
      <c r="CJ173" s="292">
        <f t="shared" si="137"/>
        <v>178.71579170587799</v>
      </c>
      <c r="CK173" s="292">
        <f t="shared" si="137"/>
        <v>182.28953656591054</v>
      </c>
      <c r="CL173" s="292">
        <f t="shared" si="137"/>
        <v>185.93474490548624</v>
      </c>
      <c r="CM173" s="292">
        <f t="shared" si="137"/>
        <v>189.65284576587928</v>
      </c>
      <c r="CN173" s="292">
        <f t="shared" si="137"/>
        <v>193.44529676462372</v>
      </c>
      <c r="CO173" s="292">
        <f t="shared" si="137"/>
        <v>197.31358466694738</v>
      </c>
    </row>
    <row r="174" spans="1:93" outlineLevel="1" x14ac:dyDescent="0.2">
      <c r="I174" s="217"/>
    </row>
    <row r="175" spans="1:93" outlineLevel="1" x14ac:dyDescent="0.2">
      <c r="E175" s="189" t="s">
        <v>339</v>
      </c>
      <c r="F175" s="189"/>
      <c r="G175" s="189"/>
      <c r="H175" s="185" t="s">
        <v>8</v>
      </c>
      <c r="I175" s="313"/>
      <c r="J175" s="189"/>
      <c r="K175" s="314">
        <f t="shared" ref="K175:AP175" si="138" xml:space="preserve"> K173 * 1000 * 1000 * J171</f>
        <v>0</v>
      </c>
      <c r="L175" s="314">
        <f t="shared" si="138"/>
        <v>5.8377625812978682</v>
      </c>
      <c r="M175" s="314">
        <f t="shared" si="138"/>
        <v>34.307196203114614</v>
      </c>
      <c r="N175" s="314">
        <f t="shared" si="138"/>
        <v>37.432182471067627</v>
      </c>
      <c r="O175" s="314">
        <f t="shared" si="138"/>
        <v>40.008004936501436</v>
      </c>
      <c r="P175" s="314">
        <f t="shared" si="138"/>
        <v>42.666936443488659</v>
      </c>
      <c r="Q175" s="314">
        <f t="shared" si="138"/>
        <v>41.772947432038769</v>
      </c>
      <c r="R175" s="314">
        <f t="shared" si="138"/>
        <v>43.303678958313881</v>
      </c>
      <c r="S175" s="314">
        <f t="shared" si="138"/>
        <v>45.498499318453959</v>
      </c>
      <c r="T175" s="314">
        <f t="shared" si="138"/>
        <v>47.442963099639435</v>
      </c>
      <c r="U175" s="314">
        <f t="shared" si="138"/>
        <v>48.391670787436155</v>
      </c>
      <c r="V175" s="314">
        <f t="shared" si="138"/>
        <v>49.359349597989201</v>
      </c>
      <c r="W175" s="314">
        <f t="shared" si="138"/>
        <v>50.449314663070602</v>
      </c>
      <c r="X175" s="314">
        <f t="shared" si="138"/>
        <v>51.353145620768267</v>
      </c>
      <c r="Y175" s="314">
        <f t="shared" si="138"/>
        <v>52.380044466454827</v>
      </c>
      <c r="Z175" s="314">
        <f t="shared" si="138"/>
        <v>53.427478008244734</v>
      </c>
      <c r="AA175" s="314">
        <f t="shared" si="138"/>
        <v>54.60727646626092</v>
      </c>
      <c r="AB175" s="314">
        <f t="shared" si="138"/>
        <v>55.585599904654266</v>
      </c>
      <c r="AC175" s="314">
        <f t="shared" si="138"/>
        <v>56.697134313868709</v>
      </c>
      <c r="AD175" s="314">
        <f t="shared" si="138"/>
        <v>57.830895860057218</v>
      </c>
      <c r="AE175" s="314">
        <f t="shared" si="138"/>
        <v>59.107931653340721</v>
      </c>
      <c r="AF175" s="314">
        <f t="shared" si="138"/>
        <v>60.166887138277623</v>
      </c>
      <c r="AG175" s="314">
        <f t="shared" si="138"/>
        <v>61.370032655538047</v>
      </c>
      <c r="AH175" s="314">
        <f t="shared" si="138"/>
        <v>62.597237239247789</v>
      </c>
      <c r="AI175" s="314">
        <f t="shared" si="138"/>
        <v>63.979524532680287</v>
      </c>
      <c r="AJ175" s="314">
        <f t="shared" si="138"/>
        <v>65.125757644420517</v>
      </c>
      <c r="AK175" s="314">
        <f t="shared" si="138"/>
        <v>66.428064728847133</v>
      </c>
      <c r="AL175" s="314">
        <f t="shared" si="138"/>
        <v>67.756413794257767</v>
      </c>
      <c r="AM175" s="314">
        <f t="shared" si="138"/>
        <v>69.252627268957795</v>
      </c>
      <c r="AN175" s="314">
        <f t="shared" si="138"/>
        <v>70.493331307171417</v>
      </c>
      <c r="AO175" s="314">
        <f t="shared" si="138"/>
        <v>71.902972716142074</v>
      </c>
      <c r="AP175" s="314">
        <f t="shared" si="138"/>
        <v>73.340802449668232</v>
      </c>
      <c r="AQ175" s="314">
        <f t="shared" ref="AQ175:BV175" si="139" xml:space="preserve"> AQ173 * 1000 * 1000 * AP171</f>
        <v>74.960331741813349</v>
      </c>
      <c r="AR175" s="314">
        <f t="shared" si="139"/>
        <v>76.303292867846935</v>
      </c>
      <c r="AS175" s="314">
        <f t="shared" si="139"/>
        <v>77.829114945947325</v>
      </c>
      <c r="AT175" s="314">
        <f t="shared" si="139"/>
        <v>79.385448590803506</v>
      </c>
      <c r="AU175" s="314">
        <f t="shared" si="139"/>
        <v>81.138457217224243</v>
      </c>
      <c r="AV175" s="314">
        <f t="shared" si="139"/>
        <v>82.592103316929069</v>
      </c>
      <c r="AW175" s="314">
        <f t="shared" si="139"/>
        <v>84.24368151206653</v>
      </c>
      <c r="AX175" s="314">
        <f t="shared" si="139"/>
        <v>85.92828599452578</v>
      </c>
      <c r="AY175" s="314">
        <f t="shared" si="139"/>
        <v>87.825775134864244</v>
      </c>
      <c r="AZ175" s="314">
        <f t="shared" si="139"/>
        <v>89.399228708630872</v>
      </c>
      <c r="BA175" s="314">
        <f t="shared" si="139"/>
        <v>91.186927663707834</v>
      </c>
      <c r="BB175" s="314">
        <f t="shared" si="139"/>
        <v>93.010374886416884</v>
      </c>
      <c r="BC175" s="314">
        <f t="shared" si="139"/>
        <v>95.064252422121868</v>
      </c>
      <c r="BD175" s="314">
        <f t="shared" si="139"/>
        <v>96.767387834036569</v>
      </c>
      <c r="BE175" s="314">
        <f t="shared" si="139"/>
        <v>98.702426431296061</v>
      </c>
      <c r="BF175" s="314">
        <f t="shared" si="139"/>
        <v>100.67615961830012</v>
      </c>
      <c r="BG175" s="314">
        <f t="shared" si="139"/>
        <v>102.89931486171878</v>
      </c>
      <c r="BH175" s="314">
        <f t="shared" si="139"/>
        <v>104.74282030711548</v>
      </c>
      <c r="BI175" s="314">
        <f t="shared" si="139"/>
        <v>106.8373420733504</v>
      </c>
      <c r="BJ175" s="314">
        <f t="shared" si="139"/>
        <v>108.97374758318101</v>
      </c>
      <c r="BK175" s="314">
        <f t="shared" si="139"/>
        <v>111.38013216571822</v>
      </c>
      <c r="BL175" s="314">
        <f t="shared" si="139"/>
        <v>113.37557674600944</v>
      </c>
      <c r="BM175" s="314">
        <f t="shared" si="139"/>
        <v>115.64272606047018</v>
      </c>
      <c r="BN175" s="314">
        <f t="shared" si="139"/>
        <v>117.95521111796819</v>
      </c>
      <c r="BO175" s="314">
        <f t="shared" si="139"/>
        <v>120.55992654493407</v>
      </c>
      <c r="BP175" s="314">
        <f t="shared" si="139"/>
        <v>122.7198328706554</v>
      </c>
      <c r="BQ175" s="314">
        <f t="shared" si="139"/>
        <v>125.1738374539064</v>
      </c>
      <c r="BR175" s="314">
        <f t="shared" si="139"/>
        <v>127.6769142885918</v>
      </c>
      <c r="BS175" s="314">
        <f t="shared" si="139"/>
        <v>130.4963067101975</v>
      </c>
      <c r="BT175" s="314">
        <f t="shared" si="139"/>
        <v>132.83422948789232</v>
      </c>
      <c r="BU175" s="314">
        <f t="shared" si="139"/>
        <v>135.49048968928514</v>
      </c>
      <c r="BV175" s="314">
        <f t="shared" si="139"/>
        <v>138.19986660829454</v>
      </c>
      <c r="BW175" s="314">
        <f t="shared" ref="BW175:CO175" si="140" xml:space="preserve"> BW173 * 1000 * 1000 * BV171</f>
        <v>141.2516294015403</v>
      </c>
      <c r="BX175" s="314">
        <f t="shared" si="140"/>
        <v>143.78224049766683</v>
      </c>
      <c r="BY175" s="314">
        <f t="shared" si="140"/>
        <v>146.65742594176109</v>
      </c>
      <c r="BZ175" s="314">
        <f t="shared" si="140"/>
        <v>149.59010590888755</v>
      </c>
      <c r="CA175" s="314">
        <f t="shared" si="140"/>
        <v>152.89339071410623</v>
      </c>
      <c r="CB175" s="314">
        <f t="shared" si="140"/>
        <v>155.63257122979195</v>
      </c>
      <c r="CC175" s="314">
        <f t="shared" si="140"/>
        <v>158.74472542823824</v>
      </c>
      <c r="CD175" s="314">
        <f t="shared" si="140"/>
        <v>161.91911276771913</v>
      </c>
      <c r="CE175" s="314">
        <f t="shared" si="140"/>
        <v>165.49464967659659</v>
      </c>
      <c r="CF175" s="314">
        <f t="shared" si="140"/>
        <v>168.45958961106359</v>
      </c>
      <c r="CG175" s="314">
        <f t="shared" si="140"/>
        <v>171.82824319645317</v>
      </c>
      <c r="CH175" s="314">
        <f t="shared" si="140"/>
        <v>175.26425909113348</v>
      </c>
      <c r="CI175" s="314">
        <f t="shared" si="140"/>
        <v>179.13448674045597</v>
      </c>
      <c r="CJ175" s="314">
        <f t="shared" si="140"/>
        <v>182.34379286856918</v>
      </c>
      <c r="CK175" s="314">
        <f t="shared" si="140"/>
        <v>185.99008616085607</v>
      </c>
      <c r="CL175" s="314">
        <f t="shared" si="140"/>
        <v>189.70929366954829</v>
      </c>
      <c r="CM175" s="314">
        <f t="shared" si="140"/>
        <v>193.50287344602242</v>
      </c>
      <c r="CN175" s="314">
        <f t="shared" si="140"/>
        <v>197.3723126980239</v>
      </c>
      <c r="CO175" s="314">
        <f t="shared" si="140"/>
        <v>201.31912837270218</v>
      </c>
    </row>
    <row r="176" spans="1:93" outlineLevel="1" x14ac:dyDescent="0.2">
      <c r="I176" s="217"/>
    </row>
    <row r="177" spans="1:93" outlineLevel="1" x14ac:dyDescent="0.2">
      <c r="B177" s="61" t="s">
        <v>157</v>
      </c>
      <c r="I177" s="217"/>
    </row>
    <row r="178" spans="1:93" outlineLevel="1" x14ac:dyDescent="0.2">
      <c r="E178" s="18" t="str">
        <f xml:space="preserve"> InpC!E26</f>
        <v>Sewerage: maintenance costs</v>
      </c>
      <c r="F178" s="18"/>
      <c r="G178" s="253">
        <f xml:space="preserve"> InpC!G26</f>
        <v>0.97672749770784328</v>
      </c>
      <c r="H178" s="80" t="str">
        <f xml:space="preserve"> InpC!H26</f>
        <v>£/m</v>
      </c>
      <c r="I178" s="223">
        <f xml:space="preserve"> SUM( K178:CO178 )</f>
        <v>0</v>
      </c>
      <c r="J178" s="18"/>
    </row>
    <row r="179" spans="1:93" outlineLevel="1" x14ac:dyDescent="0.2">
      <c r="E179" s="18" t="str">
        <f xml:space="preserve"> InpC!E27</f>
        <v>Sewerage: other costs</v>
      </c>
      <c r="F179" s="18"/>
      <c r="G179" s="253">
        <f xml:space="preserve"> InpC!G27</f>
        <v>0</v>
      </c>
      <c r="H179" s="80" t="str">
        <f xml:space="preserve"> InpC!H27</f>
        <v>£/m</v>
      </c>
      <c r="I179" s="223">
        <f xml:space="preserve"> SUM( K179:CO179 )</f>
        <v>0</v>
      </c>
      <c r="J179" s="18"/>
    </row>
    <row r="180" spans="1:93" outlineLevel="1" x14ac:dyDescent="0.2">
      <c r="E180" s="18" t="str">
        <f xml:space="preserve"> InpS!E$14</f>
        <v>Sewerage: Infastructure Maintenance (override)</v>
      </c>
      <c r="F180" s="18"/>
      <c r="G180" s="18"/>
      <c r="H180" s="80" t="str">
        <f xml:space="preserve"> InpS!H$14</f>
        <v>£/m</v>
      </c>
      <c r="I180" s="223">
        <f xml:space="preserve"> SUM( K180:CO180 )</f>
        <v>0</v>
      </c>
      <c r="J180" s="18">
        <f xml:space="preserve"> InpS!J$14</f>
        <v>0</v>
      </c>
      <c r="K180" s="54">
        <f xml:space="preserve"> InpS!K$14</f>
        <v>0</v>
      </c>
      <c r="L180" s="19">
        <f xml:space="preserve"> InpS!L$14</f>
        <v>0</v>
      </c>
      <c r="M180" s="19">
        <f xml:space="preserve"> InpS!M$14</f>
        <v>0</v>
      </c>
      <c r="N180" s="19">
        <f xml:space="preserve"> InpS!N$14</f>
        <v>0</v>
      </c>
      <c r="O180" s="19">
        <f xml:space="preserve"> InpS!O$14</f>
        <v>0</v>
      </c>
      <c r="P180" s="19">
        <f xml:space="preserve"> InpS!P$14</f>
        <v>0</v>
      </c>
      <c r="Q180" s="19">
        <f xml:space="preserve"> InpS!Q$14</f>
        <v>0</v>
      </c>
      <c r="R180" s="19">
        <f xml:space="preserve"> InpS!R$14</f>
        <v>0</v>
      </c>
      <c r="S180" s="19">
        <f xml:space="preserve"> InpS!S$14</f>
        <v>0</v>
      </c>
      <c r="T180" s="19">
        <f xml:space="preserve"> InpS!T$14</f>
        <v>0</v>
      </c>
      <c r="U180" s="19">
        <f xml:space="preserve"> InpS!U$14</f>
        <v>0</v>
      </c>
      <c r="V180" s="19">
        <f xml:space="preserve"> InpS!V$14</f>
        <v>0</v>
      </c>
      <c r="W180" s="19">
        <f xml:space="preserve"> InpS!W$14</f>
        <v>0</v>
      </c>
      <c r="X180" s="19">
        <f xml:space="preserve"> InpS!X$14</f>
        <v>0</v>
      </c>
      <c r="Y180" s="19">
        <f xml:space="preserve"> InpS!Y$14</f>
        <v>0</v>
      </c>
      <c r="Z180" s="19">
        <f xml:space="preserve"> InpS!Z$14</f>
        <v>0</v>
      </c>
      <c r="AA180" s="19">
        <f xml:space="preserve"> InpS!AA$14</f>
        <v>0</v>
      </c>
      <c r="AB180" s="19">
        <f xml:space="preserve"> InpS!AB$14</f>
        <v>0</v>
      </c>
      <c r="AC180" s="19">
        <f xml:space="preserve"> InpS!AC$14</f>
        <v>0</v>
      </c>
      <c r="AD180" s="19">
        <f xml:space="preserve"> InpS!AD$14</f>
        <v>0</v>
      </c>
      <c r="AE180" s="19">
        <f xml:space="preserve"> InpS!AE$14</f>
        <v>0</v>
      </c>
      <c r="AF180" s="19">
        <f xml:space="preserve"> InpS!AF$14</f>
        <v>0</v>
      </c>
      <c r="AG180" s="19">
        <f xml:space="preserve"> InpS!AG$14</f>
        <v>0</v>
      </c>
      <c r="AH180" s="19">
        <f xml:space="preserve"> InpS!AH$14</f>
        <v>0</v>
      </c>
      <c r="AI180" s="19">
        <f xml:space="preserve"> InpS!AI$14</f>
        <v>0</v>
      </c>
      <c r="AJ180" s="19">
        <f xml:space="preserve"> InpS!AJ$14</f>
        <v>0</v>
      </c>
      <c r="AK180" s="19">
        <f xml:space="preserve"> InpS!AK$14</f>
        <v>0</v>
      </c>
      <c r="AL180" s="19">
        <f xml:space="preserve"> InpS!AL$14</f>
        <v>0</v>
      </c>
      <c r="AM180" s="19">
        <f xml:space="preserve"> InpS!AM$14</f>
        <v>0</v>
      </c>
      <c r="AN180" s="19">
        <f xml:space="preserve"> InpS!AN$14</f>
        <v>0</v>
      </c>
      <c r="AO180" s="19">
        <f xml:space="preserve"> InpS!AO$14</f>
        <v>0</v>
      </c>
      <c r="AP180" s="19">
        <f xml:space="preserve"> InpS!AP$14</f>
        <v>0</v>
      </c>
      <c r="AQ180" s="19">
        <f xml:space="preserve"> InpS!AQ$14</f>
        <v>0</v>
      </c>
      <c r="AR180" s="19">
        <f xml:space="preserve"> InpS!AR$14</f>
        <v>0</v>
      </c>
      <c r="AS180" s="19">
        <f xml:space="preserve"> InpS!AS$14</f>
        <v>0</v>
      </c>
      <c r="AT180" s="19">
        <f xml:space="preserve"> InpS!AT$14</f>
        <v>0</v>
      </c>
      <c r="AU180" s="19">
        <f xml:space="preserve"> InpS!AU$14</f>
        <v>0</v>
      </c>
      <c r="AV180" s="19">
        <f xml:space="preserve"> InpS!AV$14</f>
        <v>0</v>
      </c>
      <c r="AW180" s="19">
        <f xml:space="preserve"> InpS!AW$14</f>
        <v>0</v>
      </c>
      <c r="AX180" s="19">
        <f xml:space="preserve"> InpS!AX$14</f>
        <v>0</v>
      </c>
      <c r="AY180" s="19">
        <f xml:space="preserve"> InpS!AY$14</f>
        <v>0</v>
      </c>
      <c r="AZ180" s="19">
        <f xml:space="preserve"> InpS!AZ$14</f>
        <v>0</v>
      </c>
      <c r="BA180" s="19">
        <f xml:space="preserve"> InpS!BA$14</f>
        <v>0</v>
      </c>
      <c r="BB180" s="19">
        <f xml:space="preserve"> InpS!BB$14</f>
        <v>0</v>
      </c>
      <c r="BC180" s="19">
        <f xml:space="preserve"> InpS!BC$14</f>
        <v>0</v>
      </c>
      <c r="BD180" s="19">
        <f xml:space="preserve"> InpS!BD$14</f>
        <v>0</v>
      </c>
      <c r="BE180" s="19">
        <f xml:space="preserve"> InpS!BE$14</f>
        <v>0</v>
      </c>
      <c r="BF180" s="19">
        <f xml:space="preserve"> InpS!BF$14</f>
        <v>0</v>
      </c>
      <c r="BG180" s="19">
        <f xml:space="preserve"> InpS!BG$14</f>
        <v>0</v>
      </c>
      <c r="BH180" s="19">
        <f xml:space="preserve"> InpS!BH$14</f>
        <v>0</v>
      </c>
      <c r="BI180" s="19">
        <f xml:space="preserve"> InpS!BI$14</f>
        <v>0</v>
      </c>
      <c r="BJ180" s="19">
        <f xml:space="preserve"> InpS!BJ$14</f>
        <v>0</v>
      </c>
      <c r="BK180" s="19">
        <f xml:space="preserve"> InpS!BK$14</f>
        <v>0</v>
      </c>
      <c r="BL180" s="19">
        <f xml:space="preserve"> InpS!BL$14</f>
        <v>0</v>
      </c>
      <c r="BM180" s="19">
        <f xml:space="preserve"> InpS!BM$14</f>
        <v>0</v>
      </c>
      <c r="BN180" s="19">
        <f xml:space="preserve"> InpS!BN$14</f>
        <v>0</v>
      </c>
      <c r="BO180" s="19">
        <f xml:space="preserve"> InpS!BO$14</f>
        <v>0</v>
      </c>
      <c r="BP180" s="19">
        <f xml:space="preserve"> InpS!BP$14</f>
        <v>0</v>
      </c>
      <c r="BQ180" s="19">
        <f xml:space="preserve"> InpS!BQ$14</f>
        <v>0</v>
      </c>
      <c r="BR180" s="19">
        <f xml:space="preserve"> InpS!BR$14</f>
        <v>0</v>
      </c>
      <c r="BS180" s="19">
        <f xml:space="preserve"> InpS!BS$14</f>
        <v>0</v>
      </c>
      <c r="BT180" s="19">
        <f xml:space="preserve"> InpS!BT$14</f>
        <v>0</v>
      </c>
      <c r="BU180" s="19">
        <f xml:space="preserve"> InpS!BU$14</f>
        <v>0</v>
      </c>
      <c r="BV180" s="19">
        <f xml:space="preserve"> InpS!BV$14</f>
        <v>0</v>
      </c>
      <c r="BW180" s="19">
        <f xml:space="preserve"> InpS!BW$14</f>
        <v>0</v>
      </c>
      <c r="BX180" s="19">
        <f xml:space="preserve"> InpS!BX$14</f>
        <v>0</v>
      </c>
      <c r="BY180" s="19">
        <f xml:space="preserve"> InpS!BY$14</f>
        <v>0</v>
      </c>
      <c r="BZ180" s="19">
        <f xml:space="preserve"> InpS!BZ$14</f>
        <v>0</v>
      </c>
      <c r="CA180" s="19">
        <f xml:space="preserve"> InpS!CA$14</f>
        <v>0</v>
      </c>
      <c r="CB180" s="19">
        <f xml:space="preserve"> InpS!CB$14</f>
        <v>0</v>
      </c>
      <c r="CC180" s="19">
        <f xml:space="preserve"> InpS!CC$14</f>
        <v>0</v>
      </c>
      <c r="CD180" s="19">
        <f xml:space="preserve"> InpS!CD$14</f>
        <v>0</v>
      </c>
      <c r="CE180" s="19">
        <f xml:space="preserve"> InpS!CE$14</f>
        <v>0</v>
      </c>
      <c r="CF180" s="19">
        <f xml:space="preserve"> InpS!CF$14</f>
        <v>0</v>
      </c>
      <c r="CG180" s="19">
        <f xml:space="preserve"> InpS!CG$14</f>
        <v>0</v>
      </c>
      <c r="CH180" s="19">
        <f xml:space="preserve"> InpS!CH$14</f>
        <v>0</v>
      </c>
      <c r="CI180" s="19">
        <f xml:space="preserve"> InpS!CI$14</f>
        <v>0</v>
      </c>
      <c r="CJ180" s="19">
        <f xml:space="preserve"> InpS!CJ$14</f>
        <v>0</v>
      </c>
      <c r="CK180" s="19">
        <f xml:space="preserve"> InpS!CK$14</f>
        <v>0</v>
      </c>
      <c r="CL180" s="19">
        <f xml:space="preserve"> InpS!CL$14</f>
        <v>0</v>
      </c>
      <c r="CM180" s="19">
        <f xml:space="preserve"> InpS!CM$14</f>
        <v>0</v>
      </c>
      <c r="CN180" s="19">
        <f xml:space="preserve"> InpS!CN$14</f>
        <v>0</v>
      </c>
      <c r="CO180" s="19">
        <f xml:space="preserve"> InpS!CO$14</f>
        <v>0</v>
      </c>
    </row>
    <row r="181" spans="1:93" s="20" customFormat="1" outlineLevel="1" x14ac:dyDescent="0.2">
      <c r="A181" s="87"/>
      <c r="B181" s="34"/>
      <c r="D181" s="88"/>
      <c r="E181" s="20" t="s">
        <v>269</v>
      </c>
      <c r="G181" s="254"/>
      <c r="H181" s="185" t="s">
        <v>8</v>
      </c>
      <c r="I181" s="223">
        <f xml:space="preserve"> SUM( K181:CO181 )</f>
        <v>48349.183209535389</v>
      </c>
      <c r="K181" s="175">
        <f t="shared" ref="K181:AP181" si="141" xml:space="preserve"> IF( K180, K180, $G$178 + $G$179 ) * $G$160</f>
        <v>582.52027963295768</v>
      </c>
      <c r="L181" s="175">
        <f t="shared" si="141"/>
        <v>582.52027963295768</v>
      </c>
      <c r="M181" s="175">
        <f t="shared" si="141"/>
        <v>582.52027963295768</v>
      </c>
      <c r="N181" s="175">
        <f t="shared" si="141"/>
        <v>582.52027963295768</v>
      </c>
      <c r="O181" s="175">
        <f t="shared" si="141"/>
        <v>582.52027963295768</v>
      </c>
      <c r="P181" s="175">
        <f t="shared" si="141"/>
        <v>582.52027963295768</v>
      </c>
      <c r="Q181" s="175">
        <f t="shared" si="141"/>
        <v>582.52027963295768</v>
      </c>
      <c r="R181" s="175">
        <f t="shared" si="141"/>
        <v>582.52027963295768</v>
      </c>
      <c r="S181" s="175">
        <f t="shared" si="141"/>
        <v>582.52027963295768</v>
      </c>
      <c r="T181" s="175">
        <f t="shared" si="141"/>
        <v>582.52027963295768</v>
      </c>
      <c r="U181" s="175">
        <f t="shared" si="141"/>
        <v>582.52027963295768</v>
      </c>
      <c r="V181" s="175">
        <f t="shared" si="141"/>
        <v>582.52027963295768</v>
      </c>
      <c r="W181" s="175">
        <f t="shared" si="141"/>
        <v>582.52027963295768</v>
      </c>
      <c r="X181" s="175">
        <f t="shared" si="141"/>
        <v>582.52027963295768</v>
      </c>
      <c r="Y181" s="175">
        <f t="shared" si="141"/>
        <v>582.52027963295768</v>
      </c>
      <c r="Z181" s="175">
        <f t="shared" si="141"/>
        <v>582.52027963295768</v>
      </c>
      <c r="AA181" s="175">
        <f t="shared" si="141"/>
        <v>582.52027963295768</v>
      </c>
      <c r="AB181" s="175">
        <f t="shared" si="141"/>
        <v>582.52027963295768</v>
      </c>
      <c r="AC181" s="175">
        <f t="shared" si="141"/>
        <v>582.52027963295768</v>
      </c>
      <c r="AD181" s="175">
        <f t="shared" si="141"/>
        <v>582.52027963295768</v>
      </c>
      <c r="AE181" s="175">
        <f t="shared" si="141"/>
        <v>582.52027963295768</v>
      </c>
      <c r="AF181" s="175">
        <f t="shared" si="141"/>
        <v>582.52027963295768</v>
      </c>
      <c r="AG181" s="175">
        <f t="shared" si="141"/>
        <v>582.52027963295768</v>
      </c>
      <c r="AH181" s="175">
        <f t="shared" si="141"/>
        <v>582.52027963295768</v>
      </c>
      <c r="AI181" s="175">
        <f t="shared" si="141"/>
        <v>582.52027963295768</v>
      </c>
      <c r="AJ181" s="175">
        <f t="shared" si="141"/>
        <v>582.52027963295768</v>
      </c>
      <c r="AK181" s="175">
        <f t="shared" si="141"/>
        <v>582.52027963295768</v>
      </c>
      <c r="AL181" s="175">
        <f t="shared" si="141"/>
        <v>582.52027963295768</v>
      </c>
      <c r="AM181" s="175">
        <f t="shared" si="141"/>
        <v>582.52027963295768</v>
      </c>
      <c r="AN181" s="175">
        <f t="shared" si="141"/>
        <v>582.52027963295768</v>
      </c>
      <c r="AO181" s="175">
        <f t="shared" si="141"/>
        <v>582.52027963295768</v>
      </c>
      <c r="AP181" s="175">
        <f t="shared" si="141"/>
        <v>582.52027963295768</v>
      </c>
      <c r="AQ181" s="175">
        <f t="shared" ref="AQ181:BV181" si="142" xml:space="preserve"> IF( AQ180, AQ180, $G$178 + $G$179 ) * $G$160</f>
        <v>582.52027963295768</v>
      </c>
      <c r="AR181" s="175">
        <f t="shared" si="142"/>
        <v>582.52027963295768</v>
      </c>
      <c r="AS181" s="175">
        <f t="shared" si="142"/>
        <v>582.52027963295768</v>
      </c>
      <c r="AT181" s="175">
        <f t="shared" si="142"/>
        <v>582.52027963295768</v>
      </c>
      <c r="AU181" s="175">
        <f t="shared" si="142"/>
        <v>582.52027963295768</v>
      </c>
      <c r="AV181" s="175">
        <f t="shared" si="142"/>
        <v>582.52027963295768</v>
      </c>
      <c r="AW181" s="175">
        <f t="shared" si="142"/>
        <v>582.52027963295768</v>
      </c>
      <c r="AX181" s="175">
        <f t="shared" si="142"/>
        <v>582.52027963295768</v>
      </c>
      <c r="AY181" s="175">
        <f t="shared" si="142"/>
        <v>582.52027963295768</v>
      </c>
      <c r="AZ181" s="175">
        <f t="shared" si="142"/>
        <v>582.52027963295768</v>
      </c>
      <c r="BA181" s="175">
        <f t="shared" si="142"/>
        <v>582.52027963295768</v>
      </c>
      <c r="BB181" s="175">
        <f t="shared" si="142"/>
        <v>582.52027963295768</v>
      </c>
      <c r="BC181" s="175">
        <f t="shared" si="142"/>
        <v>582.52027963295768</v>
      </c>
      <c r="BD181" s="175">
        <f t="shared" si="142"/>
        <v>582.52027963295768</v>
      </c>
      <c r="BE181" s="175">
        <f t="shared" si="142"/>
        <v>582.52027963295768</v>
      </c>
      <c r="BF181" s="175">
        <f t="shared" si="142"/>
        <v>582.52027963295768</v>
      </c>
      <c r="BG181" s="175">
        <f t="shared" si="142"/>
        <v>582.52027963295768</v>
      </c>
      <c r="BH181" s="175">
        <f t="shared" si="142"/>
        <v>582.52027963295768</v>
      </c>
      <c r="BI181" s="175">
        <f t="shared" si="142"/>
        <v>582.52027963295768</v>
      </c>
      <c r="BJ181" s="175">
        <f t="shared" si="142"/>
        <v>582.52027963295768</v>
      </c>
      <c r="BK181" s="175">
        <f t="shared" si="142"/>
        <v>582.52027963295768</v>
      </c>
      <c r="BL181" s="175">
        <f t="shared" si="142"/>
        <v>582.52027963295768</v>
      </c>
      <c r="BM181" s="175">
        <f t="shared" si="142"/>
        <v>582.52027963295768</v>
      </c>
      <c r="BN181" s="175">
        <f t="shared" si="142"/>
        <v>582.52027963295768</v>
      </c>
      <c r="BO181" s="175">
        <f t="shared" si="142"/>
        <v>582.52027963295768</v>
      </c>
      <c r="BP181" s="175">
        <f t="shared" si="142"/>
        <v>582.52027963295768</v>
      </c>
      <c r="BQ181" s="175">
        <f t="shared" si="142"/>
        <v>582.52027963295768</v>
      </c>
      <c r="BR181" s="175">
        <f t="shared" si="142"/>
        <v>582.52027963295768</v>
      </c>
      <c r="BS181" s="175">
        <f t="shared" si="142"/>
        <v>582.52027963295768</v>
      </c>
      <c r="BT181" s="175">
        <f t="shared" si="142"/>
        <v>582.52027963295768</v>
      </c>
      <c r="BU181" s="175">
        <f t="shared" si="142"/>
        <v>582.52027963295768</v>
      </c>
      <c r="BV181" s="175">
        <f t="shared" si="142"/>
        <v>582.52027963295768</v>
      </c>
      <c r="BW181" s="175">
        <f t="shared" ref="BW181:CO181" si="143" xml:space="preserve"> IF( BW180, BW180, $G$178 + $G$179 ) * $G$160</f>
        <v>582.52027963295768</v>
      </c>
      <c r="BX181" s="175">
        <f t="shared" si="143"/>
        <v>582.52027963295768</v>
      </c>
      <c r="BY181" s="175">
        <f t="shared" si="143"/>
        <v>582.52027963295768</v>
      </c>
      <c r="BZ181" s="175">
        <f t="shared" si="143"/>
        <v>582.52027963295768</v>
      </c>
      <c r="CA181" s="175">
        <f t="shared" si="143"/>
        <v>582.52027963295768</v>
      </c>
      <c r="CB181" s="175">
        <f t="shared" si="143"/>
        <v>582.52027963295768</v>
      </c>
      <c r="CC181" s="175">
        <f t="shared" si="143"/>
        <v>582.52027963295768</v>
      </c>
      <c r="CD181" s="175">
        <f t="shared" si="143"/>
        <v>582.52027963295768</v>
      </c>
      <c r="CE181" s="175">
        <f t="shared" si="143"/>
        <v>582.52027963295768</v>
      </c>
      <c r="CF181" s="175">
        <f t="shared" si="143"/>
        <v>582.52027963295768</v>
      </c>
      <c r="CG181" s="175">
        <f t="shared" si="143"/>
        <v>582.52027963295768</v>
      </c>
      <c r="CH181" s="175">
        <f t="shared" si="143"/>
        <v>582.52027963295768</v>
      </c>
      <c r="CI181" s="175">
        <f t="shared" si="143"/>
        <v>582.52027963295768</v>
      </c>
      <c r="CJ181" s="175">
        <f t="shared" si="143"/>
        <v>582.52027963295768</v>
      </c>
      <c r="CK181" s="175">
        <f t="shared" si="143"/>
        <v>582.52027963295768</v>
      </c>
      <c r="CL181" s="175">
        <f t="shared" si="143"/>
        <v>582.52027963295768</v>
      </c>
      <c r="CM181" s="175">
        <f t="shared" si="143"/>
        <v>582.52027963295768</v>
      </c>
      <c r="CN181" s="175">
        <f t="shared" si="143"/>
        <v>582.52027963295768</v>
      </c>
      <c r="CO181" s="175">
        <f t="shared" si="143"/>
        <v>582.52027963295768</v>
      </c>
    </row>
    <row r="182" spans="1:93" s="189" customFormat="1" outlineLevel="1" x14ac:dyDescent="0.2">
      <c r="A182" s="187"/>
      <c r="B182" s="188"/>
      <c r="D182" s="190"/>
      <c r="E182" s="189" t="s">
        <v>338</v>
      </c>
      <c r="H182" s="185" t="s">
        <v>8</v>
      </c>
      <c r="I182" s="228">
        <f xml:space="preserve"> SUM( K182:CO182 )</f>
        <v>112544.74388119577</v>
      </c>
      <c r="K182" s="212">
        <f t="shared" ref="K182:AP182" si="144" xml:space="preserve"> K181 * K$6 * K$8</f>
        <v>582.52027963295768</v>
      </c>
      <c r="L182" s="212">
        <f t="shared" si="144"/>
        <v>586.1745832220181</v>
      </c>
      <c r="M182" s="212">
        <f t="shared" si="144"/>
        <v>595.37737757476509</v>
      </c>
      <c r="N182" s="212">
        <f t="shared" si="144"/>
        <v>605.12293658081194</v>
      </c>
      <c r="O182" s="212">
        <f t="shared" si="144"/>
        <v>615.22850080030912</v>
      </c>
      <c r="P182" s="212">
        <f t="shared" si="144"/>
        <v>625.46159137373331</v>
      </c>
      <c r="Q182" s="212">
        <f t="shared" si="144"/>
        <v>636.13857156989036</v>
      </c>
      <c r="R182" s="212">
        <f t="shared" si="144"/>
        <v>647.62847186567797</v>
      </c>
      <c r="S182" s="212">
        <f t="shared" si="144"/>
        <v>659.91839324068519</v>
      </c>
      <c r="T182" s="212">
        <f t="shared" si="144"/>
        <v>672.4415380979292</v>
      </c>
      <c r="U182" s="212">
        <f t="shared" si="144"/>
        <v>685.20233227472761</v>
      </c>
      <c r="V182" s="212">
        <f t="shared" si="144"/>
        <v>698.20528559666661</v>
      </c>
      <c r="W182" s="212">
        <f t="shared" si="144"/>
        <v>711.45499347142686</v>
      </c>
      <c r="X182" s="212">
        <f t="shared" si="144"/>
        <v>724.95613851285987</v>
      </c>
      <c r="Y182" s="212">
        <f t="shared" si="144"/>
        <v>738.71349219588296</v>
      </c>
      <c r="Z182" s="212">
        <f t="shared" si="144"/>
        <v>752.73191654277844</v>
      </c>
      <c r="AA182" s="212">
        <f t="shared" si="144"/>
        <v>767.0163658414931</v>
      </c>
      <c r="AB182" s="212">
        <f t="shared" si="144"/>
        <v>781.5718883965468</v>
      </c>
      <c r="AC182" s="212">
        <f t="shared" si="144"/>
        <v>796.40362831316645</v>
      </c>
      <c r="AD182" s="212">
        <f t="shared" si="144"/>
        <v>811.51682731527785</v>
      </c>
      <c r="AE182" s="212">
        <f t="shared" si="144"/>
        <v>826.91682659799733</v>
      </c>
      <c r="AF182" s="212">
        <f t="shared" si="144"/>
        <v>842.60906871527686</v>
      </c>
      <c r="AG182" s="212">
        <f t="shared" si="144"/>
        <v>858.59909950337146</v>
      </c>
      <c r="AH182" s="212">
        <f t="shared" si="144"/>
        <v>874.89257004080798</v>
      </c>
      <c r="AI182" s="212">
        <f t="shared" si="144"/>
        <v>891.49523864554737</v>
      </c>
      <c r="AJ182" s="212">
        <f t="shared" si="144"/>
        <v>908.41297291004651</v>
      </c>
      <c r="AK182" s="212">
        <f t="shared" si="144"/>
        <v>925.65175177493973</v>
      </c>
      <c r="AL182" s="212">
        <f t="shared" si="144"/>
        <v>943.21766764207177</v>
      </c>
      <c r="AM182" s="212">
        <f t="shared" si="144"/>
        <v>961.11692852762963</v>
      </c>
      <c r="AN182" s="212">
        <f t="shared" si="144"/>
        <v>979.35586025613304</v>
      </c>
      <c r="AO182" s="212">
        <f t="shared" si="144"/>
        <v>997.94090869606168</v>
      </c>
      <c r="AP182" s="212">
        <f t="shared" si="144"/>
        <v>1016.8786420379054</v>
      </c>
      <c r="AQ182" s="212">
        <f t="shared" ref="AQ182:BV182" si="145" xml:space="preserve"> AQ181 * AQ$6 * AQ$8</f>
        <v>1036.1757531154462</v>
      </c>
      <c r="AR182" s="212">
        <f t="shared" si="145"/>
        <v>1055.83906177109</v>
      </c>
      <c r="AS182" s="212">
        <f t="shared" si="145"/>
        <v>1075.8755172660849</v>
      </c>
      <c r="AT182" s="212">
        <f t="shared" si="145"/>
        <v>1096.2922007364773</v>
      </c>
      <c r="AU182" s="212">
        <f t="shared" si="145"/>
        <v>1117.0963276956754</v>
      </c>
      <c r="AV182" s="212">
        <f t="shared" si="145"/>
        <v>1138.2952505845021</v>
      </c>
      <c r="AW182" s="212">
        <f t="shared" si="145"/>
        <v>1159.896461369641</v>
      </c>
      <c r="AX182" s="212">
        <f t="shared" si="145"/>
        <v>1181.9075941913907</v>
      </c>
      <c r="AY182" s="212">
        <f t="shared" si="145"/>
        <v>1204.336428061667</v>
      </c>
      <c r="AZ182" s="212">
        <f t="shared" si="145"/>
        <v>1227.1908896132045</v>
      </c>
      <c r="BA182" s="212">
        <f t="shared" si="145"/>
        <v>1250.4790559009271</v>
      </c>
      <c r="BB182" s="212">
        <f t="shared" si="145"/>
        <v>1274.2091572564821</v>
      </c>
      <c r="BC182" s="212">
        <f t="shared" si="145"/>
        <v>1298.3895801969429</v>
      </c>
      <c r="BD182" s="212">
        <f t="shared" si="145"/>
        <v>1323.0288703887102</v>
      </c>
      <c r="BE182" s="212">
        <f t="shared" si="145"/>
        <v>1348.1357356676572</v>
      </c>
      <c r="BF182" s="212">
        <f t="shared" si="145"/>
        <v>1373.7190491165904</v>
      </c>
      <c r="BG182" s="212">
        <f t="shared" si="145"/>
        <v>1399.7878522011069</v>
      </c>
      <c r="BH182" s="212">
        <f t="shared" si="145"/>
        <v>1426.3513579649641</v>
      </c>
      <c r="BI182" s="212">
        <f t="shared" si="145"/>
        <v>1453.4189542860847</v>
      </c>
      <c r="BJ182" s="212">
        <f t="shared" si="145"/>
        <v>1481.0002071943509</v>
      </c>
      <c r="BK182" s="212">
        <f t="shared" si="145"/>
        <v>1509.1048642523615</v>
      </c>
      <c r="BL182" s="212">
        <f t="shared" si="145"/>
        <v>1537.7428580003404</v>
      </c>
      <c r="BM182" s="212">
        <f t="shared" si="145"/>
        <v>1566.9243094664257</v>
      </c>
      <c r="BN182" s="212">
        <f t="shared" si="145"/>
        <v>1596.6595317435649</v>
      </c>
      <c r="BO182" s="212">
        <f t="shared" si="145"/>
        <v>1626.9590336342944</v>
      </c>
      <c r="BP182" s="212">
        <f t="shared" si="145"/>
        <v>1657.8335233646819</v>
      </c>
      <c r="BQ182" s="212">
        <f t="shared" si="145"/>
        <v>1689.2939123687484</v>
      </c>
      <c r="BR182" s="212">
        <f t="shared" si="145"/>
        <v>1721.3513191447071</v>
      </c>
      <c r="BS182" s="212">
        <f t="shared" si="145"/>
        <v>1754.0170731843803</v>
      </c>
      <c r="BT182" s="212">
        <f t="shared" si="145"/>
        <v>1787.3027189771851</v>
      </c>
      <c r="BU182" s="212">
        <f t="shared" si="145"/>
        <v>1821.2200200901018</v>
      </c>
      <c r="BV182" s="212">
        <f t="shared" si="145"/>
        <v>1855.7809633250663</v>
      </c>
      <c r="BW182" s="212">
        <f t="shared" ref="BW182:CO182" si="146" xml:space="preserve"> BW181 * BW$6 * BW$8</f>
        <v>1890.9977629552575</v>
      </c>
      <c r="BX182" s="212">
        <f t="shared" si="146"/>
        <v>1926.8828650417745</v>
      </c>
      <c r="BY182" s="212">
        <f t="shared" si="146"/>
        <v>1963.4489518322325</v>
      </c>
      <c r="BZ182" s="212">
        <f t="shared" si="146"/>
        <v>2000.7089462428296</v>
      </c>
      <c r="CA182" s="212">
        <f t="shared" si="146"/>
        <v>2038.6760164254667</v>
      </c>
      <c r="CB182" s="212">
        <f t="shared" si="146"/>
        <v>2077.3635804215392</v>
      </c>
      <c r="CC182" s="212">
        <f t="shared" si="146"/>
        <v>2116.7853109040429</v>
      </c>
      <c r="CD182" s="212">
        <f t="shared" si="146"/>
        <v>2156.9551400096675</v>
      </c>
      <c r="CE182" s="212">
        <f t="shared" si="146"/>
        <v>2197.8872642625906</v>
      </c>
      <c r="CF182" s="212">
        <f t="shared" si="146"/>
        <v>2239.5961495917086</v>
      </c>
      <c r="CG182" s="212">
        <f t="shared" si="146"/>
        <v>2282.0965364430758</v>
      </c>
      <c r="CH182" s="212">
        <f t="shared" si="146"/>
        <v>2325.4034449893684</v>
      </c>
      <c r="CI182" s="212">
        <f t="shared" si="146"/>
        <v>2369.5321804381983</v>
      </c>
      <c r="CJ182" s="212">
        <f t="shared" si="146"/>
        <v>2414.4983384411703</v>
      </c>
      <c r="CK182" s="212">
        <f t="shared" si="146"/>
        <v>2460.317810605578</v>
      </c>
      <c r="CL182" s="212">
        <f t="shared" si="146"/>
        <v>2507.0067901107045</v>
      </c>
      <c r="CM182" s="212">
        <f t="shared" si="146"/>
        <v>2554.5817774306879</v>
      </c>
      <c r="CN182" s="212">
        <f t="shared" si="146"/>
        <v>2603.0595861660045</v>
      </c>
      <c r="CO182" s="212">
        <f t="shared" si="146"/>
        <v>2652.457348985602</v>
      </c>
    </row>
    <row r="183" spans="1:93" outlineLevel="1" x14ac:dyDescent="0.2">
      <c r="I183" s="217"/>
    </row>
    <row r="184" spans="1:93" outlineLevel="1" x14ac:dyDescent="0.2">
      <c r="B184" s="61" t="s">
        <v>322</v>
      </c>
      <c r="G184" s="139"/>
      <c r="I184" s="217"/>
    </row>
    <row r="185" spans="1:93" outlineLevel="1" x14ac:dyDescent="0.2">
      <c r="E185" s="18" t="str">
        <f xml:space="preserve"> UserInput!E84</f>
        <v>Wastewater: pumping costs</v>
      </c>
      <c r="G185" s="95">
        <f xml:space="preserve"> UserInput!G84</f>
        <v>0</v>
      </c>
      <c r="H185" s="80" t="str">
        <f xml:space="preserve"> UserInput!H84</f>
        <v>£</v>
      </c>
      <c r="I185" s="217"/>
      <c r="K185" s="55">
        <f t="shared" ref="K185:T189" si="147" xml:space="preserve"> $G185 * K$6 * K$8 * ( 1 + $G$118 )</f>
        <v>0</v>
      </c>
      <c r="L185" s="55">
        <f t="shared" si="147"/>
        <v>0</v>
      </c>
      <c r="M185" s="55">
        <f t="shared" si="147"/>
        <v>0</v>
      </c>
      <c r="N185" s="55">
        <f t="shared" si="147"/>
        <v>0</v>
      </c>
      <c r="O185" s="55">
        <f t="shared" si="147"/>
        <v>0</v>
      </c>
      <c r="P185" s="55">
        <f t="shared" si="147"/>
        <v>0</v>
      </c>
      <c r="Q185" s="55">
        <f t="shared" si="147"/>
        <v>0</v>
      </c>
      <c r="R185" s="55">
        <f t="shared" si="147"/>
        <v>0</v>
      </c>
      <c r="S185" s="55">
        <f t="shared" si="147"/>
        <v>0</v>
      </c>
      <c r="T185" s="55">
        <f t="shared" si="147"/>
        <v>0</v>
      </c>
      <c r="U185" s="55">
        <f t="shared" ref="U185:AD189" si="148" xml:space="preserve"> $G185 * U$6 * U$8 * ( 1 + $G$118 )</f>
        <v>0</v>
      </c>
      <c r="V185" s="55">
        <f t="shared" si="148"/>
        <v>0</v>
      </c>
      <c r="W185" s="55">
        <f t="shared" si="148"/>
        <v>0</v>
      </c>
      <c r="X185" s="55">
        <f t="shared" si="148"/>
        <v>0</v>
      </c>
      <c r="Y185" s="55">
        <f t="shared" si="148"/>
        <v>0</v>
      </c>
      <c r="Z185" s="55">
        <f t="shared" si="148"/>
        <v>0</v>
      </c>
      <c r="AA185" s="55">
        <f t="shared" si="148"/>
        <v>0</v>
      </c>
      <c r="AB185" s="55">
        <f t="shared" si="148"/>
        <v>0</v>
      </c>
      <c r="AC185" s="55">
        <f t="shared" si="148"/>
        <v>0</v>
      </c>
      <c r="AD185" s="55">
        <f t="shared" si="148"/>
        <v>0</v>
      </c>
      <c r="AE185" s="55">
        <f t="shared" ref="AE185:AN189" si="149" xml:space="preserve"> $G185 * AE$6 * AE$8 * ( 1 + $G$118 )</f>
        <v>0</v>
      </c>
      <c r="AF185" s="55">
        <f t="shared" si="149"/>
        <v>0</v>
      </c>
      <c r="AG185" s="55">
        <f t="shared" si="149"/>
        <v>0</v>
      </c>
      <c r="AH185" s="55">
        <f t="shared" si="149"/>
        <v>0</v>
      </c>
      <c r="AI185" s="55">
        <f t="shared" si="149"/>
        <v>0</v>
      </c>
      <c r="AJ185" s="55">
        <f t="shared" si="149"/>
        <v>0</v>
      </c>
      <c r="AK185" s="55">
        <f t="shared" si="149"/>
        <v>0</v>
      </c>
      <c r="AL185" s="55">
        <f t="shared" si="149"/>
        <v>0</v>
      </c>
      <c r="AM185" s="55">
        <f t="shared" si="149"/>
        <v>0</v>
      </c>
      <c r="AN185" s="55">
        <f t="shared" si="149"/>
        <v>0</v>
      </c>
      <c r="AO185" s="55">
        <f t="shared" ref="AO185:AX189" si="150" xml:space="preserve"> $G185 * AO$6 * AO$8 * ( 1 + $G$118 )</f>
        <v>0</v>
      </c>
      <c r="AP185" s="55">
        <f t="shared" si="150"/>
        <v>0</v>
      </c>
      <c r="AQ185" s="55">
        <f t="shared" si="150"/>
        <v>0</v>
      </c>
      <c r="AR185" s="55">
        <f t="shared" si="150"/>
        <v>0</v>
      </c>
      <c r="AS185" s="55">
        <f t="shared" si="150"/>
        <v>0</v>
      </c>
      <c r="AT185" s="55">
        <f t="shared" si="150"/>
        <v>0</v>
      </c>
      <c r="AU185" s="55">
        <f t="shared" si="150"/>
        <v>0</v>
      </c>
      <c r="AV185" s="55">
        <f t="shared" si="150"/>
        <v>0</v>
      </c>
      <c r="AW185" s="55">
        <f t="shared" si="150"/>
        <v>0</v>
      </c>
      <c r="AX185" s="55">
        <f t="shared" si="150"/>
        <v>0</v>
      </c>
      <c r="AY185" s="55">
        <f t="shared" ref="AY185:BH189" si="151" xml:space="preserve"> $G185 * AY$6 * AY$8 * ( 1 + $G$118 )</f>
        <v>0</v>
      </c>
      <c r="AZ185" s="55">
        <f t="shared" si="151"/>
        <v>0</v>
      </c>
      <c r="BA185" s="55">
        <f t="shared" si="151"/>
        <v>0</v>
      </c>
      <c r="BB185" s="55">
        <f t="shared" si="151"/>
        <v>0</v>
      </c>
      <c r="BC185" s="55">
        <f t="shared" si="151"/>
        <v>0</v>
      </c>
      <c r="BD185" s="55">
        <f t="shared" si="151"/>
        <v>0</v>
      </c>
      <c r="BE185" s="55">
        <f t="shared" si="151"/>
        <v>0</v>
      </c>
      <c r="BF185" s="55">
        <f t="shared" si="151"/>
        <v>0</v>
      </c>
      <c r="BG185" s="55">
        <f t="shared" si="151"/>
        <v>0</v>
      </c>
      <c r="BH185" s="55">
        <f t="shared" si="151"/>
        <v>0</v>
      </c>
      <c r="BI185" s="55">
        <f t="shared" ref="BI185:BR189" si="152" xml:space="preserve"> $G185 * BI$6 * BI$8 * ( 1 + $G$118 )</f>
        <v>0</v>
      </c>
      <c r="BJ185" s="55">
        <f t="shared" si="152"/>
        <v>0</v>
      </c>
      <c r="BK185" s="55">
        <f t="shared" si="152"/>
        <v>0</v>
      </c>
      <c r="BL185" s="55">
        <f t="shared" si="152"/>
        <v>0</v>
      </c>
      <c r="BM185" s="55">
        <f t="shared" si="152"/>
        <v>0</v>
      </c>
      <c r="BN185" s="55">
        <f t="shared" si="152"/>
        <v>0</v>
      </c>
      <c r="BO185" s="55">
        <f t="shared" si="152"/>
        <v>0</v>
      </c>
      <c r="BP185" s="55">
        <f t="shared" si="152"/>
        <v>0</v>
      </c>
      <c r="BQ185" s="55">
        <f t="shared" si="152"/>
        <v>0</v>
      </c>
      <c r="BR185" s="55">
        <f t="shared" si="152"/>
        <v>0</v>
      </c>
      <c r="BS185" s="55">
        <f t="shared" ref="BS185:CB189" si="153" xml:space="preserve"> $G185 * BS$6 * BS$8 * ( 1 + $G$118 )</f>
        <v>0</v>
      </c>
      <c r="BT185" s="55">
        <f t="shared" si="153"/>
        <v>0</v>
      </c>
      <c r="BU185" s="55">
        <f t="shared" si="153"/>
        <v>0</v>
      </c>
      <c r="BV185" s="55">
        <f t="shared" si="153"/>
        <v>0</v>
      </c>
      <c r="BW185" s="55">
        <f t="shared" si="153"/>
        <v>0</v>
      </c>
      <c r="BX185" s="55">
        <f t="shared" si="153"/>
        <v>0</v>
      </c>
      <c r="BY185" s="55">
        <f t="shared" si="153"/>
        <v>0</v>
      </c>
      <c r="BZ185" s="55">
        <f t="shared" si="153"/>
        <v>0</v>
      </c>
      <c r="CA185" s="55">
        <f t="shared" si="153"/>
        <v>0</v>
      </c>
      <c r="CB185" s="55">
        <f t="shared" si="153"/>
        <v>0</v>
      </c>
      <c r="CC185" s="55">
        <f t="shared" ref="CC185:CO189" si="154" xml:space="preserve"> $G185 * CC$6 * CC$8 * ( 1 + $G$118 )</f>
        <v>0</v>
      </c>
      <c r="CD185" s="55">
        <f t="shared" si="154"/>
        <v>0</v>
      </c>
      <c r="CE185" s="55">
        <f t="shared" si="154"/>
        <v>0</v>
      </c>
      <c r="CF185" s="55">
        <f t="shared" si="154"/>
        <v>0</v>
      </c>
      <c r="CG185" s="55">
        <f t="shared" si="154"/>
        <v>0</v>
      </c>
      <c r="CH185" s="55">
        <f t="shared" si="154"/>
        <v>0</v>
      </c>
      <c r="CI185" s="55">
        <f t="shared" si="154"/>
        <v>0</v>
      </c>
      <c r="CJ185" s="55">
        <f t="shared" si="154"/>
        <v>0</v>
      </c>
      <c r="CK185" s="55">
        <f t="shared" si="154"/>
        <v>0</v>
      </c>
      <c r="CL185" s="55">
        <f t="shared" si="154"/>
        <v>0</v>
      </c>
      <c r="CM185" s="55">
        <f t="shared" si="154"/>
        <v>0</v>
      </c>
      <c r="CN185" s="55">
        <f t="shared" si="154"/>
        <v>0</v>
      </c>
      <c r="CO185" s="55">
        <f t="shared" si="154"/>
        <v>0</v>
      </c>
    </row>
    <row r="186" spans="1:93" outlineLevel="1" x14ac:dyDescent="0.2">
      <c r="E186" s="18" t="str">
        <f xml:space="preserve"> UserInput!E85</f>
        <v>Wastewater: other cost item 2 (specify)</v>
      </c>
      <c r="G186" s="95">
        <f xml:space="preserve"> UserInput!G85</f>
        <v>0</v>
      </c>
      <c r="H186" s="80" t="str">
        <f xml:space="preserve"> UserInput!H85</f>
        <v>£</v>
      </c>
      <c r="I186" s="217"/>
      <c r="K186" s="55">
        <f t="shared" si="147"/>
        <v>0</v>
      </c>
      <c r="L186" s="55">
        <f t="shared" si="147"/>
        <v>0</v>
      </c>
      <c r="M186" s="55">
        <f t="shared" si="147"/>
        <v>0</v>
      </c>
      <c r="N186" s="55">
        <f t="shared" si="147"/>
        <v>0</v>
      </c>
      <c r="O186" s="55">
        <f t="shared" si="147"/>
        <v>0</v>
      </c>
      <c r="P186" s="55">
        <f t="shared" si="147"/>
        <v>0</v>
      </c>
      <c r="Q186" s="55">
        <f t="shared" si="147"/>
        <v>0</v>
      </c>
      <c r="R186" s="55">
        <f t="shared" si="147"/>
        <v>0</v>
      </c>
      <c r="S186" s="55">
        <f t="shared" si="147"/>
        <v>0</v>
      </c>
      <c r="T186" s="55">
        <f t="shared" si="147"/>
        <v>0</v>
      </c>
      <c r="U186" s="55">
        <f t="shared" si="148"/>
        <v>0</v>
      </c>
      <c r="V186" s="55">
        <f t="shared" si="148"/>
        <v>0</v>
      </c>
      <c r="W186" s="55">
        <f t="shared" si="148"/>
        <v>0</v>
      </c>
      <c r="X186" s="55">
        <f t="shared" si="148"/>
        <v>0</v>
      </c>
      <c r="Y186" s="55">
        <f t="shared" si="148"/>
        <v>0</v>
      </c>
      <c r="Z186" s="55">
        <f t="shared" si="148"/>
        <v>0</v>
      </c>
      <c r="AA186" s="55">
        <f t="shared" si="148"/>
        <v>0</v>
      </c>
      <c r="AB186" s="55">
        <f t="shared" si="148"/>
        <v>0</v>
      </c>
      <c r="AC186" s="55">
        <f t="shared" si="148"/>
        <v>0</v>
      </c>
      <c r="AD186" s="55">
        <f t="shared" si="148"/>
        <v>0</v>
      </c>
      <c r="AE186" s="55">
        <f t="shared" si="149"/>
        <v>0</v>
      </c>
      <c r="AF186" s="55">
        <f t="shared" si="149"/>
        <v>0</v>
      </c>
      <c r="AG186" s="55">
        <f t="shared" si="149"/>
        <v>0</v>
      </c>
      <c r="AH186" s="55">
        <f t="shared" si="149"/>
        <v>0</v>
      </c>
      <c r="AI186" s="55">
        <f t="shared" si="149"/>
        <v>0</v>
      </c>
      <c r="AJ186" s="55">
        <f t="shared" si="149"/>
        <v>0</v>
      </c>
      <c r="AK186" s="55">
        <f t="shared" si="149"/>
        <v>0</v>
      </c>
      <c r="AL186" s="55">
        <f t="shared" si="149"/>
        <v>0</v>
      </c>
      <c r="AM186" s="55">
        <f t="shared" si="149"/>
        <v>0</v>
      </c>
      <c r="AN186" s="55">
        <f t="shared" si="149"/>
        <v>0</v>
      </c>
      <c r="AO186" s="55">
        <f t="shared" si="150"/>
        <v>0</v>
      </c>
      <c r="AP186" s="55">
        <f t="shared" si="150"/>
        <v>0</v>
      </c>
      <c r="AQ186" s="55">
        <f t="shared" si="150"/>
        <v>0</v>
      </c>
      <c r="AR186" s="55">
        <f t="shared" si="150"/>
        <v>0</v>
      </c>
      <c r="AS186" s="55">
        <f t="shared" si="150"/>
        <v>0</v>
      </c>
      <c r="AT186" s="55">
        <f t="shared" si="150"/>
        <v>0</v>
      </c>
      <c r="AU186" s="55">
        <f t="shared" si="150"/>
        <v>0</v>
      </c>
      <c r="AV186" s="55">
        <f t="shared" si="150"/>
        <v>0</v>
      </c>
      <c r="AW186" s="55">
        <f t="shared" si="150"/>
        <v>0</v>
      </c>
      <c r="AX186" s="55">
        <f t="shared" si="150"/>
        <v>0</v>
      </c>
      <c r="AY186" s="55">
        <f t="shared" si="151"/>
        <v>0</v>
      </c>
      <c r="AZ186" s="55">
        <f t="shared" si="151"/>
        <v>0</v>
      </c>
      <c r="BA186" s="55">
        <f t="shared" si="151"/>
        <v>0</v>
      </c>
      <c r="BB186" s="55">
        <f t="shared" si="151"/>
        <v>0</v>
      </c>
      <c r="BC186" s="55">
        <f t="shared" si="151"/>
        <v>0</v>
      </c>
      <c r="BD186" s="55">
        <f t="shared" si="151"/>
        <v>0</v>
      </c>
      <c r="BE186" s="55">
        <f t="shared" si="151"/>
        <v>0</v>
      </c>
      <c r="BF186" s="55">
        <f t="shared" si="151"/>
        <v>0</v>
      </c>
      <c r="BG186" s="55">
        <f t="shared" si="151"/>
        <v>0</v>
      </c>
      <c r="BH186" s="55">
        <f t="shared" si="151"/>
        <v>0</v>
      </c>
      <c r="BI186" s="55">
        <f t="shared" si="152"/>
        <v>0</v>
      </c>
      <c r="BJ186" s="55">
        <f t="shared" si="152"/>
        <v>0</v>
      </c>
      <c r="BK186" s="55">
        <f t="shared" si="152"/>
        <v>0</v>
      </c>
      <c r="BL186" s="55">
        <f t="shared" si="152"/>
        <v>0</v>
      </c>
      <c r="BM186" s="55">
        <f t="shared" si="152"/>
        <v>0</v>
      </c>
      <c r="BN186" s="55">
        <f t="shared" si="152"/>
        <v>0</v>
      </c>
      <c r="BO186" s="55">
        <f t="shared" si="152"/>
        <v>0</v>
      </c>
      <c r="BP186" s="55">
        <f t="shared" si="152"/>
        <v>0</v>
      </c>
      <c r="BQ186" s="55">
        <f t="shared" si="152"/>
        <v>0</v>
      </c>
      <c r="BR186" s="55">
        <f t="shared" si="152"/>
        <v>0</v>
      </c>
      <c r="BS186" s="55">
        <f t="shared" si="153"/>
        <v>0</v>
      </c>
      <c r="BT186" s="55">
        <f t="shared" si="153"/>
        <v>0</v>
      </c>
      <c r="BU186" s="55">
        <f t="shared" si="153"/>
        <v>0</v>
      </c>
      <c r="BV186" s="55">
        <f t="shared" si="153"/>
        <v>0</v>
      </c>
      <c r="BW186" s="55">
        <f t="shared" si="153"/>
        <v>0</v>
      </c>
      <c r="BX186" s="55">
        <f t="shared" si="153"/>
        <v>0</v>
      </c>
      <c r="BY186" s="55">
        <f t="shared" si="153"/>
        <v>0</v>
      </c>
      <c r="BZ186" s="55">
        <f t="shared" si="153"/>
        <v>0</v>
      </c>
      <c r="CA186" s="55">
        <f t="shared" si="153"/>
        <v>0</v>
      </c>
      <c r="CB186" s="55">
        <f t="shared" si="153"/>
        <v>0</v>
      </c>
      <c r="CC186" s="55">
        <f t="shared" si="154"/>
        <v>0</v>
      </c>
      <c r="CD186" s="55">
        <f t="shared" si="154"/>
        <v>0</v>
      </c>
      <c r="CE186" s="55">
        <f t="shared" si="154"/>
        <v>0</v>
      </c>
      <c r="CF186" s="55">
        <f t="shared" si="154"/>
        <v>0</v>
      </c>
      <c r="CG186" s="55">
        <f t="shared" si="154"/>
        <v>0</v>
      </c>
      <c r="CH186" s="55">
        <f t="shared" si="154"/>
        <v>0</v>
      </c>
      <c r="CI186" s="55">
        <f t="shared" si="154"/>
        <v>0</v>
      </c>
      <c r="CJ186" s="55">
        <f t="shared" si="154"/>
        <v>0</v>
      </c>
      <c r="CK186" s="55">
        <f t="shared" si="154"/>
        <v>0</v>
      </c>
      <c r="CL186" s="55">
        <f t="shared" si="154"/>
        <v>0</v>
      </c>
      <c r="CM186" s="55">
        <f t="shared" si="154"/>
        <v>0</v>
      </c>
      <c r="CN186" s="55">
        <f t="shared" si="154"/>
        <v>0</v>
      </c>
      <c r="CO186" s="55">
        <f t="shared" si="154"/>
        <v>0</v>
      </c>
    </row>
    <row r="187" spans="1:93" outlineLevel="1" x14ac:dyDescent="0.2">
      <c r="E187" s="18" t="str">
        <f xml:space="preserve"> UserInput!E86</f>
        <v>Wastewater: other cost item 3 (specify)</v>
      </c>
      <c r="G187" s="95">
        <f xml:space="preserve"> UserInput!G86</f>
        <v>0</v>
      </c>
      <c r="H187" s="80" t="str">
        <f xml:space="preserve"> UserInput!H86</f>
        <v>£</v>
      </c>
      <c r="I187" s="217"/>
      <c r="K187" s="55">
        <f t="shared" si="147"/>
        <v>0</v>
      </c>
      <c r="L187" s="55">
        <f t="shared" si="147"/>
        <v>0</v>
      </c>
      <c r="M187" s="55">
        <f t="shared" si="147"/>
        <v>0</v>
      </c>
      <c r="N187" s="55">
        <f t="shared" si="147"/>
        <v>0</v>
      </c>
      <c r="O187" s="55">
        <f t="shared" si="147"/>
        <v>0</v>
      </c>
      <c r="P187" s="55">
        <f t="shared" si="147"/>
        <v>0</v>
      </c>
      <c r="Q187" s="55">
        <f t="shared" si="147"/>
        <v>0</v>
      </c>
      <c r="R187" s="55">
        <f t="shared" si="147"/>
        <v>0</v>
      </c>
      <c r="S187" s="55">
        <f t="shared" si="147"/>
        <v>0</v>
      </c>
      <c r="T187" s="55">
        <f t="shared" si="147"/>
        <v>0</v>
      </c>
      <c r="U187" s="55">
        <f t="shared" si="148"/>
        <v>0</v>
      </c>
      <c r="V187" s="55">
        <f t="shared" si="148"/>
        <v>0</v>
      </c>
      <c r="W187" s="55">
        <f t="shared" si="148"/>
        <v>0</v>
      </c>
      <c r="X187" s="55">
        <f t="shared" si="148"/>
        <v>0</v>
      </c>
      <c r="Y187" s="55">
        <f t="shared" si="148"/>
        <v>0</v>
      </c>
      <c r="Z187" s="55">
        <f t="shared" si="148"/>
        <v>0</v>
      </c>
      <c r="AA187" s="55">
        <f t="shared" si="148"/>
        <v>0</v>
      </c>
      <c r="AB187" s="55">
        <f t="shared" si="148"/>
        <v>0</v>
      </c>
      <c r="AC187" s="55">
        <f t="shared" si="148"/>
        <v>0</v>
      </c>
      <c r="AD187" s="55">
        <f t="shared" si="148"/>
        <v>0</v>
      </c>
      <c r="AE187" s="55">
        <f t="shared" si="149"/>
        <v>0</v>
      </c>
      <c r="AF187" s="55">
        <f t="shared" si="149"/>
        <v>0</v>
      </c>
      <c r="AG187" s="55">
        <f t="shared" si="149"/>
        <v>0</v>
      </c>
      <c r="AH187" s="55">
        <f t="shared" si="149"/>
        <v>0</v>
      </c>
      <c r="AI187" s="55">
        <f t="shared" si="149"/>
        <v>0</v>
      </c>
      <c r="AJ187" s="55">
        <f t="shared" si="149"/>
        <v>0</v>
      </c>
      <c r="AK187" s="55">
        <f t="shared" si="149"/>
        <v>0</v>
      </c>
      <c r="AL187" s="55">
        <f t="shared" si="149"/>
        <v>0</v>
      </c>
      <c r="AM187" s="55">
        <f t="shared" si="149"/>
        <v>0</v>
      </c>
      <c r="AN187" s="55">
        <f t="shared" si="149"/>
        <v>0</v>
      </c>
      <c r="AO187" s="55">
        <f t="shared" si="150"/>
        <v>0</v>
      </c>
      <c r="AP187" s="55">
        <f t="shared" si="150"/>
        <v>0</v>
      </c>
      <c r="AQ187" s="55">
        <f t="shared" si="150"/>
        <v>0</v>
      </c>
      <c r="AR187" s="55">
        <f t="shared" si="150"/>
        <v>0</v>
      </c>
      <c r="AS187" s="55">
        <f t="shared" si="150"/>
        <v>0</v>
      </c>
      <c r="AT187" s="55">
        <f t="shared" si="150"/>
        <v>0</v>
      </c>
      <c r="AU187" s="55">
        <f t="shared" si="150"/>
        <v>0</v>
      </c>
      <c r="AV187" s="55">
        <f t="shared" si="150"/>
        <v>0</v>
      </c>
      <c r="AW187" s="55">
        <f t="shared" si="150"/>
        <v>0</v>
      </c>
      <c r="AX187" s="55">
        <f t="shared" si="150"/>
        <v>0</v>
      </c>
      <c r="AY187" s="55">
        <f t="shared" si="151"/>
        <v>0</v>
      </c>
      <c r="AZ187" s="55">
        <f t="shared" si="151"/>
        <v>0</v>
      </c>
      <c r="BA187" s="55">
        <f t="shared" si="151"/>
        <v>0</v>
      </c>
      <c r="BB187" s="55">
        <f t="shared" si="151"/>
        <v>0</v>
      </c>
      <c r="BC187" s="55">
        <f t="shared" si="151"/>
        <v>0</v>
      </c>
      <c r="BD187" s="55">
        <f t="shared" si="151"/>
        <v>0</v>
      </c>
      <c r="BE187" s="55">
        <f t="shared" si="151"/>
        <v>0</v>
      </c>
      <c r="BF187" s="55">
        <f t="shared" si="151"/>
        <v>0</v>
      </c>
      <c r="BG187" s="55">
        <f t="shared" si="151"/>
        <v>0</v>
      </c>
      <c r="BH187" s="55">
        <f t="shared" si="151"/>
        <v>0</v>
      </c>
      <c r="BI187" s="55">
        <f t="shared" si="152"/>
        <v>0</v>
      </c>
      <c r="BJ187" s="55">
        <f t="shared" si="152"/>
        <v>0</v>
      </c>
      <c r="BK187" s="55">
        <f t="shared" si="152"/>
        <v>0</v>
      </c>
      <c r="BL187" s="55">
        <f t="shared" si="152"/>
        <v>0</v>
      </c>
      <c r="BM187" s="55">
        <f t="shared" si="152"/>
        <v>0</v>
      </c>
      <c r="BN187" s="55">
        <f t="shared" si="152"/>
        <v>0</v>
      </c>
      <c r="BO187" s="55">
        <f t="shared" si="152"/>
        <v>0</v>
      </c>
      <c r="BP187" s="55">
        <f t="shared" si="152"/>
        <v>0</v>
      </c>
      <c r="BQ187" s="55">
        <f t="shared" si="152"/>
        <v>0</v>
      </c>
      <c r="BR187" s="55">
        <f t="shared" si="152"/>
        <v>0</v>
      </c>
      <c r="BS187" s="55">
        <f t="shared" si="153"/>
        <v>0</v>
      </c>
      <c r="BT187" s="55">
        <f t="shared" si="153"/>
        <v>0</v>
      </c>
      <c r="BU187" s="55">
        <f t="shared" si="153"/>
        <v>0</v>
      </c>
      <c r="BV187" s="55">
        <f t="shared" si="153"/>
        <v>0</v>
      </c>
      <c r="BW187" s="55">
        <f t="shared" si="153"/>
        <v>0</v>
      </c>
      <c r="BX187" s="55">
        <f t="shared" si="153"/>
        <v>0</v>
      </c>
      <c r="BY187" s="55">
        <f t="shared" si="153"/>
        <v>0</v>
      </c>
      <c r="BZ187" s="55">
        <f t="shared" si="153"/>
        <v>0</v>
      </c>
      <c r="CA187" s="55">
        <f t="shared" si="153"/>
        <v>0</v>
      </c>
      <c r="CB187" s="55">
        <f t="shared" si="153"/>
        <v>0</v>
      </c>
      <c r="CC187" s="55">
        <f t="shared" si="154"/>
        <v>0</v>
      </c>
      <c r="CD187" s="55">
        <f t="shared" si="154"/>
        <v>0</v>
      </c>
      <c r="CE187" s="55">
        <f t="shared" si="154"/>
        <v>0</v>
      </c>
      <c r="CF187" s="55">
        <f t="shared" si="154"/>
        <v>0</v>
      </c>
      <c r="CG187" s="55">
        <f t="shared" si="154"/>
        <v>0</v>
      </c>
      <c r="CH187" s="55">
        <f t="shared" si="154"/>
        <v>0</v>
      </c>
      <c r="CI187" s="55">
        <f t="shared" si="154"/>
        <v>0</v>
      </c>
      <c r="CJ187" s="55">
        <f t="shared" si="154"/>
        <v>0</v>
      </c>
      <c r="CK187" s="55">
        <f t="shared" si="154"/>
        <v>0</v>
      </c>
      <c r="CL187" s="55">
        <f t="shared" si="154"/>
        <v>0</v>
      </c>
      <c r="CM187" s="55">
        <f t="shared" si="154"/>
        <v>0</v>
      </c>
      <c r="CN187" s="55">
        <f t="shared" si="154"/>
        <v>0</v>
      </c>
      <c r="CO187" s="55">
        <f t="shared" si="154"/>
        <v>0</v>
      </c>
    </row>
    <row r="188" spans="1:93" outlineLevel="1" x14ac:dyDescent="0.2">
      <c r="E188" s="18" t="str">
        <f xml:space="preserve"> UserInput!E87</f>
        <v>Wastewater: other cost item 4 (specify)</v>
      </c>
      <c r="G188" s="95">
        <f xml:space="preserve"> UserInput!G87</f>
        <v>0</v>
      </c>
      <c r="H188" s="80" t="str">
        <f xml:space="preserve"> UserInput!H87</f>
        <v>£</v>
      </c>
      <c r="I188" s="217"/>
      <c r="K188" s="55">
        <f t="shared" si="147"/>
        <v>0</v>
      </c>
      <c r="L188" s="55">
        <f t="shared" si="147"/>
        <v>0</v>
      </c>
      <c r="M188" s="55">
        <f t="shared" si="147"/>
        <v>0</v>
      </c>
      <c r="N188" s="55">
        <f t="shared" si="147"/>
        <v>0</v>
      </c>
      <c r="O188" s="55">
        <f t="shared" si="147"/>
        <v>0</v>
      </c>
      <c r="P188" s="55">
        <f t="shared" si="147"/>
        <v>0</v>
      </c>
      <c r="Q188" s="55">
        <f t="shared" si="147"/>
        <v>0</v>
      </c>
      <c r="R188" s="55">
        <f t="shared" si="147"/>
        <v>0</v>
      </c>
      <c r="S188" s="55">
        <f t="shared" si="147"/>
        <v>0</v>
      </c>
      <c r="T188" s="55">
        <f t="shared" si="147"/>
        <v>0</v>
      </c>
      <c r="U188" s="55">
        <f t="shared" si="148"/>
        <v>0</v>
      </c>
      <c r="V188" s="55">
        <f t="shared" si="148"/>
        <v>0</v>
      </c>
      <c r="W188" s="55">
        <f t="shared" si="148"/>
        <v>0</v>
      </c>
      <c r="X188" s="55">
        <f t="shared" si="148"/>
        <v>0</v>
      </c>
      <c r="Y188" s="55">
        <f t="shared" si="148"/>
        <v>0</v>
      </c>
      <c r="Z188" s="55">
        <f t="shared" si="148"/>
        <v>0</v>
      </c>
      <c r="AA188" s="55">
        <f t="shared" si="148"/>
        <v>0</v>
      </c>
      <c r="AB188" s="55">
        <f t="shared" si="148"/>
        <v>0</v>
      </c>
      <c r="AC188" s="55">
        <f t="shared" si="148"/>
        <v>0</v>
      </c>
      <c r="AD188" s="55">
        <f t="shared" si="148"/>
        <v>0</v>
      </c>
      <c r="AE188" s="55">
        <f t="shared" si="149"/>
        <v>0</v>
      </c>
      <c r="AF188" s="55">
        <f t="shared" si="149"/>
        <v>0</v>
      </c>
      <c r="AG188" s="55">
        <f t="shared" si="149"/>
        <v>0</v>
      </c>
      <c r="AH188" s="55">
        <f t="shared" si="149"/>
        <v>0</v>
      </c>
      <c r="AI188" s="55">
        <f t="shared" si="149"/>
        <v>0</v>
      </c>
      <c r="AJ188" s="55">
        <f t="shared" si="149"/>
        <v>0</v>
      </c>
      <c r="AK188" s="55">
        <f t="shared" si="149"/>
        <v>0</v>
      </c>
      <c r="AL188" s="55">
        <f t="shared" si="149"/>
        <v>0</v>
      </c>
      <c r="AM188" s="55">
        <f t="shared" si="149"/>
        <v>0</v>
      </c>
      <c r="AN188" s="55">
        <f t="shared" si="149"/>
        <v>0</v>
      </c>
      <c r="AO188" s="55">
        <f t="shared" si="150"/>
        <v>0</v>
      </c>
      <c r="AP188" s="55">
        <f t="shared" si="150"/>
        <v>0</v>
      </c>
      <c r="AQ188" s="55">
        <f t="shared" si="150"/>
        <v>0</v>
      </c>
      <c r="AR188" s="55">
        <f t="shared" si="150"/>
        <v>0</v>
      </c>
      <c r="AS188" s="55">
        <f t="shared" si="150"/>
        <v>0</v>
      </c>
      <c r="AT188" s="55">
        <f t="shared" si="150"/>
        <v>0</v>
      </c>
      <c r="AU188" s="55">
        <f t="shared" si="150"/>
        <v>0</v>
      </c>
      <c r="AV188" s="55">
        <f t="shared" si="150"/>
        <v>0</v>
      </c>
      <c r="AW188" s="55">
        <f t="shared" si="150"/>
        <v>0</v>
      </c>
      <c r="AX188" s="55">
        <f t="shared" si="150"/>
        <v>0</v>
      </c>
      <c r="AY188" s="55">
        <f t="shared" si="151"/>
        <v>0</v>
      </c>
      <c r="AZ188" s="55">
        <f t="shared" si="151"/>
        <v>0</v>
      </c>
      <c r="BA188" s="55">
        <f t="shared" si="151"/>
        <v>0</v>
      </c>
      <c r="BB188" s="55">
        <f t="shared" si="151"/>
        <v>0</v>
      </c>
      <c r="BC188" s="55">
        <f t="shared" si="151"/>
        <v>0</v>
      </c>
      <c r="BD188" s="55">
        <f t="shared" si="151"/>
        <v>0</v>
      </c>
      <c r="BE188" s="55">
        <f t="shared" si="151"/>
        <v>0</v>
      </c>
      <c r="BF188" s="55">
        <f t="shared" si="151"/>
        <v>0</v>
      </c>
      <c r="BG188" s="55">
        <f t="shared" si="151"/>
        <v>0</v>
      </c>
      <c r="BH188" s="55">
        <f t="shared" si="151"/>
        <v>0</v>
      </c>
      <c r="BI188" s="55">
        <f t="shared" si="152"/>
        <v>0</v>
      </c>
      <c r="BJ188" s="55">
        <f t="shared" si="152"/>
        <v>0</v>
      </c>
      <c r="BK188" s="55">
        <f t="shared" si="152"/>
        <v>0</v>
      </c>
      <c r="BL188" s="55">
        <f t="shared" si="152"/>
        <v>0</v>
      </c>
      <c r="BM188" s="55">
        <f t="shared" si="152"/>
        <v>0</v>
      </c>
      <c r="BN188" s="55">
        <f t="shared" si="152"/>
        <v>0</v>
      </c>
      <c r="BO188" s="55">
        <f t="shared" si="152"/>
        <v>0</v>
      </c>
      <c r="BP188" s="55">
        <f t="shared" si="152"/>
        <v>0</v>
      </c>
      <c r="BQ188" s="55">
        <f t="shared" si="152"/>
        <v>0</v>
      </c>
      <c r="BR188" s="55">
        <f t="shared" si="152"/>
        <v>0</v>
      </c>
      <c r="BS188" s="55">
        <f t="shared" si="153"/>
        <v>0</v>
      </c>
      <c r="BT188" s="55">
        <f t="shared" si="153"/>
        <v>0</v>
      </c>
      <c r="BU188" s="55">
        <f t="shared" si="153"/>
        <v>0</v>
      </c>
      <c r="BV188" s="55">
        <f t="shared" si="153"/>
        <v>0</v>
      </c>
      <c r="BW188" s="55">
        <f t="shared" si="153"/>
        <v>0</v>
      </c>
      <c r="BX188" s="55">
        <f t="shared" si="153"/>
        <v>0</v>
      </c>
      <c r="BY188" s="55">
        <f t="shared" si="153"/>
        <v>0</v>
      </c>
      <c r="BZ188" s="55">
        <f t="shared" si="153"/>
        <v>0</v>
      </c>
      <c r="CA188" s="55">
        <f t="shared" si="153"/>
        <v>0</v>
      </c>
      <c r="CB188" s="55">
        <f t="shared" si="153"/>
        <v>0</v>
      </c>
      <c r="CC188" s="55">
        <f t="shared" si="154"/>
        <v>0</v>
      </c>
      <c r="CD188" s="55">
        <f t="shared" si="154"/>
        <v>0</v>
      </c>
      <c r="CE188" s="55">
        <f t="shared" si="154"/>
        <v>0</v>
      </c>
      <c r="CF188" s="55">
        <f t="shared" si="154"/>
        <v>0</v>
      </c>
      <c r="CG188" s="55">
        <f t="shared" si="154"/>
        <v>0</v>
      </c>
      <c r="CH188" s="55">
        <f t="shared" si="154"/>
        <v>0</v>
      </c>
      <c r="CI188" s="55">
        <f t="shared" si="154"/>
        <v>0</v>
      </c>
      <c r="CJ188" s="55">
        <f t="shared" si="154"/>
        <v>0</v>
      </c>
      <c r="CK188" s="55">
        <f t="shared" si="154"/>
        <v>0</v>
      </c>
      <c r="CL188" s="55">
        <f t="shared" si="154"/>
        <v>0</v>
      </c>
      <c r="CM188" s="55">
        <f t="shared" si="154"/>
        <v>0</v>
      </c>
      <c r="CN188" s="55">
        <f t="shared" si="154"/>
        <v>0</v>
      </c>
      <c r="CO188" s="55">
        <f t="shared" si="154"/>
        <v>0</v>
      </c>
    </row>
    <row r="189" spans="1:93" outlineLevel="1" x14ac:dyDescent="0.2">
      <c r="E189" s="18" t="str">
        <f xml:space="preserve"> UserInput!E88</f>
        <v>Wastewater: other cost item 5 (specify)</v>
      </c>
      <c r="G189" s="95">
        <f xml:space="preserve"> UserInput!G88</f>
        <v>0</v>
      </c>
      <c r="H189" s="80" t="str">
        <f xml:space="preserve"> UserInput!H88</f>
        <v>£</v>
      </c>
      <c r="I189" s="217"/>
      <c r="K189" s="55">
        <f t="shared" si="147"/>
        <v>0</v>
      </c>
      <c r="L189" s="55">
        <f t="shared" si="147"/>
        <v>0</v>
      </c>
      <c r="M189" s="55">
        <f t="shared" si="147"/>
        <v>0</v>
      </c>
      <c r="N189" s="55">
        <f t="shared" si="147"/>
        <v>0</v>
      </c>
      <c r="O189" s="55">
        <f t="shared" si="147"/>
        <v>0</v>
      </c>
      <c r="P189" s="55">
        <f t="shared" si="147"/>
        <v>0</v>
      </c>
      <c r="Q189" s="55">
        <f t="shared" si="147"/>
        <v>0</v>
      </c>
      <c r="R189" s="55">
        <f t="shared" si="147"/>
        <v>0</v>
      </c>
      <c r="S189" s="55">
        <f t="shared" si="147"/>
        <v>0</v>
      </c>
      <c r="T189" s="55">
        <f t="shared" si="147"/>
        <v>0</v>
      </c>
      <c r="U189" s="55">
        <f t="shared" si="148"/>
        <v>0</v>
      </c>
      <c r="V189" s="55">
        <f t="shared" si="148"/>
        <v>0</v>
      </c>
      <c r="W189" s="55">
        <f t="shared" si="148"/>
        <v>0</v>
      </c>
      <c r="X189" s="55">
        <f t="shared" si="148"/>
        <v>0</v>
      </c>
      <c r="Y189" s="55">
        <f t="shared" si="148"/>
        <v>0</v>
      </c>
      <c r="Z189" s="55">
        <f t="shared" si="148"/>
        <v>0</v>
      </c>
      <c r="AA189" s="55">
        <f t="shared" si="148"/>
        <v>0</v>
      </c>
      <c r="AB189" s="55">
        <f t="shared" si="148"/>
        <v>0</v>
      </c>
      <c r="AC189" s="55">
        <f t="shared" si="148"/>
        <v>0</v>
      </c>
      <c r="AD189" s="55">
        <f t="shared" si="148"/>
        <v>0</v>
      </c>
      <c r="AE189" s="55">
        <f t="shared" si="149"/>
        <v>0</v>
      </c>
      <c r="AF189" s="55">
        <f t="shared" si="149"/>
        <v>0</v>
      </c>
      <c r="AG189" s="55">
        <f t="shared" si="149"/>
        <v>0</v>
      </c>
      <c r="AH189" s="55">
        <f t="shared" si="149"/>
        <v>0</v>
      </c>
      <c r="AI189" s="55">
        <f t="shared" si="149"/>
        <v>0</v>
      </c>
      <c r="AJ189" s="55">
        <f t="shared" si="149"/>
        <v>0</v>
      </c>
      <c r="AK189" s="55">
        <f t="shared" si="149"/>
        <v>0</v>
      </c>
      <c r="AL189" s="55">
        <f t="shared" si="149"/>
        <v>0</v>
      </c>
      <c r="AM189" s="55">
        <f t="shared" si="149"/>
        <v>0</v>
      </c>
      <c r="AN189" s="55">
        <f t="shared" si="149"/>
        <v>0</v>
      </c>
      <c r="AO189" s="55">
        <f t="shared" si="150"/>
        <v>0</v>
      </c>
      <c r="AP189" s="55">
        <f t="shared" si="150"/>
        <v>0</v>
      </c>
      <c r="AQ189" s="55">
        <f t="shared" si="150"/>
        <v>0</v>
      </c>
      <c r="AR189" s="55">
        <f t="shared" si="150"/>
        <v>0</v>
      </c>
      <c r="AS189" s="55">
        <f t="shared" si="150"/>
        <v>0</v>
      </c>
      <c r="AT189" s="55">
        <f t="shared" si="150"/>
        <v>0</v>
      </c>
      <c r="AU189" s="55">
        <f t="shared" si="150"/>
        <v>0</v>
      </c>
      <c r="AV189" s="55">
        <f t="shared" si="150"/>
        <v>0</v>
      </c>
      <c r="AW189" s="55">
        <f t="shared" si="150"/>
        <v>0</v>
      </c>
      <c r="AX189" s="55">
        <f t="shared" si="150"/>
        <v>0</v>
      </c>
      <c r="AY189" s="55">
        <f t="shared" si="151"/>
        <v>0</v>
      </c>
      <c r="AZ189" s="55">
        <f t="shared" si="151"/>
        <v>0</v>
      </c>
      <c r="BA189" s="55">
        <f t="shared" si="151"/>
        <v>0</v>
      </c>
      <c r="BB189" s="55">
        <f t="shared" si="151"/>
        <v>0</v>
      </c>
      <c r="BC189" s="55">
        <f t="shared" si="151"/>
        <v>0</v>
      </c>
      <c r="BD189" s="55">
        <f t="shared" si="151"/>
        <v>0</v>
      </c>
      <c r="BE189" s="55">
        <f t="shared" si="151"/>
        <v>0</v>
      </c>
      <c r="BF189" s="55">
        <f t="shared" si="151"/>
        <v>0</v>
      </c>
      <c r="BG189" s="55">
        <f t="shared" si="151"/>
        <v>0</v>
      </c>
      <c r="BH189" s="55">
        <f t="shared" si="151"/>
        <v>0</v>
      </c>
      <c r="BI189" s="55">
        <f t="shared" si="152"/>
        <v>0</v>
      </c>
      <c r="BJ189" s="55">
        <f t="shared" si="152"/>
        <v>0</v>
      </c>
      <c r="BK189" s="55">
        <f t="shared" si="152"/>
        <v>0</v>
      </c>
      <c r="BL189" s="55">
        <f t="shared" si="152"/>
        <v>0</v>
      </c>
      <c r="BM189" s="55">
        <f t="shared" si="152"/>
        <v>0</v>
      </c>
      <c r="BN189" s="55">
        <f t="shared" si="152"/>
        <v>0</v>
      </c>
      <c r="BO189" s="55">
        <f t="shared" si="152"/>
        <v>0</v>
      </c>
      <c r="BP189" s="55">
        <f t="shared" si="152"/>
        <v>0</v>
      </c>
      <c r="BQ189" s="55">
        <f t="shared" si="152"/>
        <v>0</v>
      </c>
      <c r="BR189" s="55">
        <f t="shared" si="152"/>
        <v>0</v>
      </c>
      <c r="BS189" s="55">
        <f t="shared" si="153"/>
        <v>0</v>
      </c>
      <c r="BT189" s="55">
        <f t="shared" si="153"/>
        <v>0</v>
      </c>
      <c r="BU189" s="55">
        <f t="shared" si="153"/>
        <v>0</v>
      </c>
      <c r="BV189" s="55">
        <f t="shared" si="153"/>
        <v>0</v>
      </c>
      <c r="BW189" s="55">
        <f t="shared" si="153"/>
        <v>0</v>
      </c>
      <c r="BX189" s="55">
        <f t="shared" si="153"/>
        <v>0</v>
      </c>
      <c r="BY189" s="55">
        <f t="shared" si="153"/>
        <v>0</v>
      </c>
      <c r="BZ189" s="55">
        <f t="shared" si="153"/>
        <v>0</v>
      </c>
      <c r="CA189" s="55">
        <f t="shared" si="153"/>
        <v>0</v>
      </c>
      <c r="CB189" s="55">
        <f t="shared" si="153"/>
        <v>0</v>
      </c>
      <c r="CC189" s="55">
        <f t="shared" si="154"/>
        <v>0</v>
      </c>
      <c r="CD189" s="55">
        <f t="shared" si="154"/>
        <v>0</v>
      </c>
      <c r="CE189" s="55">
        <f t="shared" si="154"/>
        <v>0</v>
      </c>
      <c r="CF189" s="55">
        <f t="shared" si="154"/>
        <v>0</v>
      </c>
      <c r="CG189" s="55">
        <f t="shared" si="154"/>
        <v>0</v>
      </c>
      <c r="CH189" s="55">
        <f t="shared" si="154"/>
        <v>0</v>
      </c>
      <c r="CI189" s="55">
        <f t="shared" si="154"/>
        <v>0</v>
      </c>
      <c r="CJ189" s="55">
        <f t="shared" si="154"/>
        <v>0</v>
      </c>
      <c r="CK189" s="55">
        <f t="shared" si="154"/>
        <v>0</v>
      </c>
      <c r="CL189" s="55">
        <f t="shared" si="154"/>
        <v>0</v>
      </c>
      <c r="CM189" s="55">
        <f t="shared" si="154"/>
        <v>0</v>
      </c>
      <c r="CN189" s="55">
        <f t="shared" si="154"/>
        <v>0</v>
      </c>
      <c r="CO189" s="55">
        <f t="shared" si="154"/>
        <v>0</v>
      </c>
    </row>
    <row r="190" spans="1:93" s="238" customFormat="1" ht="2.1" customHeight="1" outlineLevel="1" x14ac:dyDescent="0.2">
      <c r="A190" s="284"/>
      <c r="B190" s="285"/>
      <c r="D190" s="286"/>
      <c r="E190" s="287"/>
      <c r="G190" s="288"/>
      <c r="H190" s="289"/>
      <c r="I190" s="290"/>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1"/>
      <c r="AY190" s="291"/>
      <c r="AZ190" s="291"/>
      <c r="BA190" s="291"/>
      <c r="BB190" s="291"/>
      <c r="BC190" s="291"/>
      <c r="BD190" s="291"/>
      <c r="BE190" s="291"/>
      <c r="BF190" s="291"/>
      <c r="BG190" s="291"/>
      <c r="BH190" s="291"/>
      <c r="BI190" s="291"/>
      <c r="BJ190" s="291"/>
      <c r="BK190" s="291"/>
      <c r="BL190" s="291"/>
      <c r="BM190" s="291"/>
      <c r="BN190" s="291"/>
      <c r="BO190" s="291"/>
      <c r="BP190" s="291"/>
      <c r="BQ190" s="291"/>
      <c r="BR190" s="291"/>
      <c r="BS190" s="291"/>
      <c r="BT190" s="291"/>
      <c r="BU190" s="291"/>
      <c r="BV190" s="291"/>
      <c r="BW190" s="291"/>
      <c r="BX190" s="291"/>
      <c r="BY190" s="291"/>
      <c r="BZ190" s="291"/>
      <c r="CA190" s="291"/>
      <c r="CB190" s="291"/>
      <c r="CC190" s="291"/>
      <c r="CD190" s="291"/>
      <c r="CE190" s="291"/>
      <c r="CF190" s="291"/>
      <c r="CG190" s="291"/>
      <c r="CH190" s="291"/>
      <c r="CI190" s="291"/>
      <c r="CJ190" s="291"/>
      <c r="CK190" s="291"/>
      <c r="CL190" s="291"/>
      <c r="CM190" s="291"/>
      <c r="CN190" s="291"/>
      <c r="CO190" s="291"/>
    </row>
    <row r="191" spans="1:93" outlineLevel="1" x14ac:dyDescent="0.2">
      <c r="E191" t="s">
        <v>323</v>
      </c>
      <c r="H191" s="78" t="s">
        <v>8</v>
      </c>
      <c r="I191" s="217"/>
      <c r="K191" s="303">
        <f xml:space="preserve"> SUM( K185:K190 )</f>
        <v>0</v>
      </c>
      <c r="L191" s="303">
        <f t="shared" ref="L191:BW191" si="155" xml:space="preserve"> SUM( L185:L190 )</f>
        <v>0</v>
      </c>
      <c r="M191" s="303">
        <f t="shared" si="155"/>
        <v>0</v>
      </c>
      <c r="N191" s="303">
        <f t="shared" si="155"/>
        <v>0</v>
      </c>
      <c r="O191" s="303">
        <f t="shared" si="155"/>
        <v>0</v>
      </c>
      <c r="P191" s="303">
        <f t="shared" si="155"/>
        <v>0</v>
      </c>
      <c r="Q191" s="303">
        <f t="shared" si="155"/>
        <v>0</v>
      </c>
      <c r="R191" s="303">
        <f t="shared" si="155"/>
        <v>0</v>
      </c>
      <c r="S191" s="303">
        <f t="shared" si="155"/>
        <v>0</v>
      </c>
      <c r="T191" s="303">
        <f t="shared" si="155"/>
        <v>0</v>
      </c>
      <c r="U191" s="303">
        <f t="shared" si="155"/>
        <v>0</v>
      </c>
      <c r="V191" s="303">
        <f t="shared" si="155"/>
        <v>0</v>
      </c>
      <c r="W191" s="303">
        <f t="shared" si="155"/>
        <v>0</v>
      </c>
      <c r="X191" s="303">
        <f t="shared" si="155"/>
        <v>0</v>
      </c>
      <c r="Y191" s="303">
        <f t="shared" si="155"/>
        <v>0</v>
      </c>
      <c r="Z191" s="303">
        <f t="shared" si="155"/>
        <v>0</v>
      </c>
      <c r="AA191" s="303">
        <f t="shared" si="155"/>
        <v>0</v>
      </c>
      <c r="AB191" s="303">
        <f t="shared" si="155"/>
        <v>0</v>
      </c>
      <c r="AC191" s="303">
        <f t="shared" si="155"/>
        <v>0</v>
      </c>
      <c r="AD191" s="303">
        <f t="shared" si="155"/>
        <v>0</v>
      </c>
      <c r="AE191" s="303">
        <f t="shared" si="155"/>
        <v>0</v>
      </c>
      <c r="AF191" s="303">
        <f t="shared" si="155"/>
        <v>0</v>
      </c>
      <c r="AG191" s="303">
        <f t="shared" si="155"/>
        <v>0</v>
      </c>
      <c r="AH191" s="303">
        <f t="shared" si="155"/>
        <v>0</v>
      </c>
      <c r="AI191" s="303">
        <f t="shared" si="155"/>
        <v>0</v>
      </c>
      <c r="AJ191" s="303">
        <f t="shared" si="155"/>
        <v>0</v>
      </c>
      <c r="AK191" s="303">
        <f t="shared" si="155"/>
        <v>0</v>
      </c>
      <c r="AL191" s="303">
        <f t="shared" si="155"/>
        <v>0</v>
      </c>
      <c r="AM191" s="303">
        <f t="shared" si="155"/>
        <v>0</v>
      </c>
      <c r="AN191" s="303">
        <f t="shared" si="155"/>
        <v>0</v>
      </c>
      <c r="AO191" s="303">
        <f t="shared" si="155"/>
        <v>0</v>
      </c>
      <c r="AP191" s="303">
        <f t="shared" si="155"/>
        <v>0</v>
      </c>
      <c r="AQ191" s="303">
        <f t="shared" si="155"/>
        <v>0</v>
      </c>
      <c r="AR191" s="303">
        <f t="shared" si="155"/>
        <v>0</v>
      </c>
      <c r="AS191" s="303">
        <f t="shared" si="155"/>
        <v>0</v>
      </c>
      <c r="AT191" s="303">
        <f t="shared" si="155"/>
        <v>0</v>
      </c>
      <c r="AU191" s="303">
        <f t="shared" si="155"/>
        <v>0</v>
      </c>
      <c r="AV191" s="303">
        <f t="shared" si="155"/>
        <v>0</v>
      </c>
      <c r="AW191" s="303">
        <f t="shared" si="155"/>
        <v>0</v>
      </c>
      <c r="AX191" s="303">
        <f t="shared" si="155"/>
        <v>0</v>
      </c>
      <c r="AY191" s="303">
        <f t="shared" si="155"/>
        <v>0</v>
      </c>
      <c r="AZ191" s="303">
        <f t="shared" si="155"/>
        <v>0</v>
      </c>
      <c r="BA191" s="303">
        <f t="shared" si="155"/>
        <v>0</v>
      </c>
      <c r="BB191" s="303">
        <f t="shared" si="155"/>
        <v>0</v>
      </c>
      <c r="BC191" s="303">
        <f t="shared" si="155"/>
        <v>0</v>
      </c>
      <c r="BD191" s="303">
        <f t="shared" si="155"/>
        <v>0</v>
      </c>
      <c r="BE191" s="303">
        <f t="shared" si="155"/>
        <v>0</v>
      </c>
      <c r="BF191" s="303">
        <f t="shared" si="155"/>
        <v>0</v>
      </c>
      <c r="BG191" s="303">
        <f t="shared" si="155"/>
        <v>0</v>
      </c>
      <c r="BH191" s="303">
        <f t="shared" si="155"/>
        <v>0</v>
      </c>
      <c r="BI191" s="303">
        <f t="shared" si="155"/>
        <v>0</v>
      </c>
      <c r="BJ191" s="303">
        <f t="shared" si="155"/>
        <v>0</v>
      </c>
      <c r="BK191" s="303">
        <f t="shared" si="155"/>
        <v>0</v>
      </c>
      <c r="BL191" s="303">
        <f t="shared" si="155"/>
        <v>0</v>
      </c>
      <c r="BM191" s="303">
        <f t="shared" si="155"/>
        <v>0</v>
      </c>
      <c r="BN191" s="303">
        <f t="shared" si="155"/>
        <v>0</v>
      </c>
      <c r="BO191" s="303">
        <f t="shared" si="155"/>
        <v>0</v>
      </c>
      <c r="BP191" s="303">
        <f t="shared" si="155"/>
        <v>0</v>
      </c>
      <c r="BQ191" s="303">
        <f t="shared" si="155"/>
        <v>0</v>
      </c>
      <c r="BR191" s="303">
        <f t="shared" si="155"/>
        <v>0</v>
      </c>
      <c r="BS191" s="303">
        <f t="shared" si="155"/>
        <v>0</v>
      </c>
      <c r="BT191" s="303">
        <f t="shared" si="155"/>
        <v>0</v>
      </c>
      <c r="BU191" s="303">
        <f t="shared" si="155"/>
        <v>0</v>
      </c>
      <c r="BV191" s="303">
        <f t="shared" si="155"/>
        <v>0</v>
      </c>
      <c r="BW191" s="303">
        <f t="shared" si="155"/>
        <v>0</v>
      </c>
      <c r="BX191" s="303">
        <f t="shared" ref="BX191:CO191" si="156" xml:space="preserve"> SUM( BX185:BX190 )</f>
        <v>0</v>
      </c>
      <c r="BY191" s="303">
        <f t="shared" si="156"/>
        <v>0</v>
      </c>
      <c r="BZ191" s="303">
        <f t="shared" si="156"/>
        <v>0</v>
      </c>
      <c r="CA191" s="303">
        <f t="shared" si="156"/>
        <v>0</v>
      </c>
      <c r="CB191" s="303">
        <f t="shared" si="156"/>
        <v>0</v>
      </c>
      <c r="CC191" s="303">
        <f t="shared" si="156"/>
        <v>0</v>
      </c>
      <c r="CD191" s="303">
        <f t="shared" si="156"/>
        <v>0</v>
      </c>
      <c r="CE191" s="303">
        <f t="shared" si="156"/>
        <v>0</v>
      </c>
      <c r="CF191" s="303">
        <f t="shared" si="156"/>
        <v>0</v>
      </c>
      <c r="CG191" s="303">
        <f t="shared" si="156"/>
        <v>0</v>
      </c>
      <c r="CH191" s="303">
        <f t="shared" si="156"/>
        <v>0</v>
      </c>
      <c r="CI191" s="303">
        <f t="shared" si="156"/>
        <v>0</v>
      </c>
      <c r="CJ191" s="303">
        <f t="shared" si="156"/>
        <v>0</v>
      </c>
      <c r="CK191" s="303">
        <f t="shared" si="156"/>
        <v>0</v>
      </c>
      <c r="CL191" s="303">
        <f t="shared" si="156"/>
        <v>0</v>
      </c>
      <c r="CM191" s="303">
        <f t="shared" si="156"/>
        <v>0</v>
      </c>
      <c r="CN191" s="303">
        <f t="shared" si="156"/>
        <v>0</v>
      </c>
      <c r="CO191" s="303">
        <f t="shared" si="156"/>
        <v>0</v>
      </c>
    </row>
    <row r="192" spans="1:93" outlineLevel="1" x14ac:dyDescent="0.2">
      <c r="I192" s="217"/>
    </row>
    <row r="193" spans="1:93" ht="13.5" thickBot="1" x14ac:dyDescent="0.25">
      <c r="A193" s="58" t="s">
        <v>142</v>
      </c>
      <c r="B193" s="9"/>
      <c r="C193" s="8"/>
      <c r="D193" s="72"/>
      <c r="E193" s="11"/>
      <c r="F193" s="12"/>
      <c r="G193" s="12"/>
      <c r="H193" s="12"/>
      <c r="I193" s="21"/>
      <c r="J193" s="13"/>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row>
    <row r="194" spans="1:93" ht="13.5" thickTop="1" x14ac:dyDescent="0.2">
      <c r="I194" s="217"/>
    </row>
    <row r="195" spans="1:93" x14ac:dyDescent="0.2">
      <c r="I195" s="217"/>
    </row>
    <row r="196" spans="1:93" x14ac:dyDescent="0.2">
      <c r="I196" s="217"/>
    </row>
  </sheetData>
  <conditionalFormatting sqref="K1:CO1">
    <cfRule type="cellIs" dxfId="215" priority="58" operator="equal">
      <formula>OverallError</formula>
    </cfRule>
  </conditionalFormatting>
  <conditionalFormatting sqref="H1">
    <cfRule type="cellIs" dxfId="214" priority="59" operator="equal">
      <formula>OverallError</formula>
    </cfRule>
  </conditionalFormatting>
  <conditionalFormatting sqref="H3 D3:F3">
    <cfRule type="cellIs" dxfId="213" priority="55" operator="lessThan">
      <formula>0</formula>
    </cfRule>
  </conditionalFormatting>
  <conditionalFormatting sqref="K3">
    <cfRule type="cellIs" dxfId="212" priority="54" operator="lessThan">
      <formula>0</formula>
    </cfRule>
  </conditionalFormatting>
  <conditionalFormatting sqref="H9 D9:F9">
    <cfRule type="cellIs" dxfId="211" priority="57" operator="lessThan">
      <formula>0</formula>
    </cfRule>
  </conditionalFormatting>
  <conditionalFormatting sqref="K9">
    <cfRule type="cellIs" dxfId="210" priority="56" operator="lessThan">
      <formula>0</formula>
    </cfRule>
  </conditionalFormatting>
  <conditionalFormatting sqref="H12 D12:F12">
    <cfRule type="cellIs" dxfId="209" priority="49" operator="lessThan">
      <formula>0</formula>
    </cfRule>
  </conditionalFormatting>
  <conditionalFormatting sqref="K12">
    <cfRule type="cellIs" dxfId="208" priority="48" operator="lessThan">
      <formula>0</formula>
    </cfRule>
  </conditionalFormatting>
  <conditionalFormatting sqref="I1">
    <cfRule type="cellIs" dxfId="207" priority="47" operator="equal">
      <formula>OverallError</formula>
    </cfRule>
  </conditionalFormatting>
  <conditionalFormatting sqref="I3">
    <cfRule type="cellIs" dxfId="206" priority="45" operator="lessThan">
      <formula>0</formula>
    </cfRule>
  </conditionalFormatting>
  <conditionalFormatting sqref="I9">
    <cfRule type="cellIs" dxfId="205" priority="46" operator="lessThan">
      <formula>0</formula>
    </cfRule>
  </conditionalFormatting>
  <conditionalFormatting sqref="I12">
    <cfRule type="cellIs" dxfId="204" priority="43" operator="lessThan">
      <formula>0</formula>
    </cfRule>
  </conditionalFormatting>
  <conditionalFormatting sqref="H72 D72:F72">
    <cfRule type="cellIs" dxfId="203" priority="42" operator="lessThan">
      <formula>0</formula>
    </cfRule>
  </conditionalFormatting>
  <conditionalFormatting sqref="K72">
    <cfRule type="cellIs" dxfId="202" priority="41" operator="lessThan">
      <formula>0</formula>
    </cfRule>
  </conditionalFormatting>
  <conditionalFormatting sqref="I72">
    <cfRule type="cellIs" dxfId="201" priority="40" operator="lessThan">
      <formula>0</formula>
    </cfRule>
  </conditionalFormatting>
  <conditionalFormatting sqref="H154 D154:F154">
    <cfRule type="cellIs" dxfId="200" priority="36" operator="lessThan">
      <formula>0</formula>
    </cfRule>
  </conditionalFormatting>
  <conditionalFormatting sqref="K154">
    <cfRule type="cellIs" dxfId="199" priority="35" operator="lessThan">
      <formula>0</formula>
    </cfRule>
  </conditionalFormatting>
  <conditionalFormatting sqref="I154">
    <cfRule type="cellIs" dxfId="198" priority="34" operator="lessThan">
      <formula>0</formula>
    </cfRule>
  </conditionalFormatting>
  <conditionalFormatting sqref="H162 D162:F162">
    <cfRule type="cellIs" dxfId="197" priority="33" operator="lessThan">
      <formula>0</formula>
    </cfRule>
  </conditionalFormatting>
  <conditionalFormatting sqref="K162">
    <cfRule type="cellIs" dxfId="196" priority="32" operator="lessThan">
      <formula>0</formula>
    </cfRule>
  </conditionalFormatting>
  <conditionalFormatting sqref="I162">
    <cfRule type="cellIs" dxfId="195" priority="31" operator="lessThan">
      <formula>0</formula>
    </cfRule>
  </conditionalFormatting>
  <conditionalFormatting sqref="H135 D135:F135">
    <cfRule type="cellIs" dxfId="194" priority="21" operator="lessThan">
      <formula>0</formula>
    </cfRule>
  </conditionalFormatting>
  <conditionalFormatting sqref="K135">
    <cfRule type="cellIs" dxfId="193" priority="20" operator="lessThan">
      <formula>0</formula>
    </cfRule>
  </conditionalFormatting>
  <conditionalFormatting sqref="I135">
    <cfRule type="cellIs" dxfId="192" priority="19" operator="lessThan">
      <formula>0</formula>
    </cfRule>
  </conditionalFormatting>
  <conditionalFormatting sqref="H143 D143:F143">
    <cfRule type="cellIs" dxfId="191" priority="18" operator="lessThan">
      <formula>0</formula>
    </cfRule>
  </conditionalFormatting>
  <conditionalFormatting sqref="K143">
    <cfRule type="cellIs" dxfId="190" priority="17" operator="lessThan">
      <formula>0</formula>
    </cfRule>
  </conditionalFormatting>
  <conditionalFormatting sqref="I143">
    <cfRule type="cellIs" dxfId="189" priority="16" operator="lessThan">
      <formula>0</formula>
    </cfRule>
  </conditionalFormatting>
  <conditionalFormatting sqref="H148 D148:F148">
    <cfRule type="cellIs" dxfId="188" priority="15" operator="lessThan">
      <formula>0</formula>
    </cfRule>
  </conditionalFormatting>
  <conditionalFormatting sqref="K148">
    <cfRule type="cellIs" dxfId="187" priority="14" operator="lessThan">
      <formula>0</formula>
    </cfRule>
  </conditionalFormatting>
  <conditionalFormatting sqref="I148">
    <cfRule type="cellIs" dxfId="186" priority="13" operator="lessThan">
      <formula>0</formula>
    </cfRule>
  </conditionalFormatting>
  <conditionalFormatting sqref="H138 D138:F138">
    <cfRule type="cellIs" dxfId="185" priority="12" operator="lessThan">
      <formula>0</formula>
    </cfRule>
  </conditionalFormatting>
  <conditionalFormatting sqref="K138">
    <cfRule type="cellIs" dxfId="184" priority="11" operator="lessThan">
      <formula>0</formula>
    </cfRule>
  </conditionalFormatting>
  <conditionalFormatting sqref="I138">
    <cfRule type="cellIs" dxfId="183" priority="10" operator="lessThan">
      <formula>0</formula>
    </cfRule>
  </conditionalFormatting>
  <conditionalFormatting sqref="H140 D140:F140">
    <cfRule type="cellIs" dxfId="182" priority="9" operator="lessThan">
      <formula>0</formula>
    </cfRule>
  </conditionalFormatting>
  <conditionalFormatting sqref="K140">
    <cfRule type="cellIs" dxfId="181" priority="8" operator="lessThan">
      <formula>0</formula>
    </cfRule>
  </conditionalFormatting>
  <conditionalFormatting sqref="I140">
    <cfRule type="cellIs" dxfId="180" priority="7" operator="lessThan">
      <formula>0</formula>
    </cfRule>
  </conditionalFormatting>
  <conditionalFormatting sqref="H103 D103:F103">
    <cfRule type="cellIs" dxfId="179" priority="6" operator="lessThan">
      <formula>0</formula>
    </cfRule>
  </conditionalFormatting>
  <conditionalFormatting sqref="K103">
    <cfRule type="cellIs" dxfId="178" priority="5" operator="lessThan">
      <formula>0</formula>
    </cfRule>
  </conditionalFormatting>
  <conditionalFormatting sqref="I103">
    <cfRule type="cellIs" dxfId="177" priority="4" operator="lessThan">
      <formula>0</formula>
    </cfRule>
  </conditionalFormatting>
  <pageMargins left="0.7" right="0.7" top="0.75" bottom="0.75" header="0.3" footer="0.3"/>
  <pageSetup paperSize="9" orientation="portrait" r:id="rId1"/>
  <headerFooter>
    <oddHeader>&amp;L&amp;"Calibri"&amp;10&amp;K000000ST Classification: OFFICIAL COMMERCIAL&amp;1#</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3"/>
    <outlinePr summaryBelow="0" summaryRight="0"/>
  </sheetPr>
  <dimension ref="A1:CO125"/>
  <sheetViews>
    <sheetView showGridLines="0" workbookViewId="0">
      <pane xSplit="10" ySplit="8" topLeftCell="K48" activePane="bottomRight" state="frozen"/>
      <selection activeCell="E48" sqref="E48"/>
      <selection pane="topRight" activeCell="E48" sqref="E48"/>
      <selection pane="bottomLeft" activeCell="E48" sqref="E48"/>
      <selection pane="bottomRight" activeCell="L63" sqref="L63"/>
    </sheetView>
  </sheetViews>
  <sheetFormatPr defaultColWidth="0" defaultRowHeight="12.75" outlineLevelRow="1" x14ac:dyDescent="0.2"/>
  <cols>
    <col min="1" max="1" width="1.6640625" style="56" customWidth="1"/>
    <col min="2" max="2" width="1.6640625" style="61" customWidth="1"/>
    <col min="3" max="3" width="1.6640625" customWidth="1"/>
    <col min="4" max="4" width="1.6640625" style="39" customWidth="1"/>
    <col min="5" max="5" width="37.1640625" customWidth="1"/>
    <col min="6" max="6" width="1.83203125" customWidth="1"/>
    <col min="7" max="7" width="15.83203125" customWidth="1"/>
    <col min="8" max="8" width="15.33203125" style="117" customWidth="1"/>
    <col min="9" max="9" width="10.83203125" style="78" bestFit="1" customWidth="1"/>
    <col min="10" max="10" width="1" customWidth="1"/>
    <col min="11" max="11" width="8.33203125" customWidth="1"/>
    <col min="12" max="93" width="9.33203125" customWidth="1"/>
    <col min="94" max="16384" width="9.33203125" hidden="1"/>
  </cols>
  <sheetData>
    <row r="1" spans="1:93" ht="18" x14ac:dyDescent="0.25">
      <c r="A1" s="57" t="s">
        <v>249</v>
      </c>
      <c r="B1" s="2"/>
      <c r="C1" s="3"/>
      <c r="D1" s="71"/>
      <c r="E1" s="5"/>
      <c r="F1" s="5"/>
      <c r="G1" s="3"/>
      <c r="H1" s="6"/>
      <c r="I1" s="6"/>
      <c r="J1" s="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row>
    <row r="2" spans="1:93" ht="13.5" thickBot="1" x14ac:dyDescent="0.25">
      <c r="A2" s="58"/>
      <c r="B2" s="9"/>
      <c r="C2" s="8"/>
      <c r="D2" s="72"/>
      <c r="E2" s="11" t="s">
        <v>3</v>
      </c>
      <c r="F2" s="12"/>
      <c r="G2" s="12" t="s">
        <v>5</v>
      </c>
      <c r="H2" s="12" t="s">
        <v>1</v>
      </c>
      <c r="I2" s="12" t="s">
        <v>137</v>
      </c>
      <c r="J2" s="13"/>
      <c r="K2" s="21" t="str">
        <f xml:space="preserve"> InpS!K2</f>
        <v>2020-21</v>
      </c>
      <c r="L2" s="21" t="str">
        <f xml:space="preserve"> InpS!L2</f>
        <v>2021-22</v>
      </c>
      <c r="M2" s="21" t="str">
        <f xml:space="preserve"> InpS!M2</f>
        <v>2022-23</v>
      </c>
      <c r="N2" s="21" t="str">
        <f xml:space="preserve"> InpS!N2</f>
        <v>2023-24</v>
      </c>
      <c r="O2" s="21" t="str">
        <f xml:space="preserve"> InpS!O2</f>
        <v>2024-25</v>
      </c>
      <c r="P2" s="21" t="str">
        <f xml:space="preserve"> InpS!P2</f>
        <v>2025-26</v>
      </c>
      <c r="Q2" s="21" t="str">
        <f xml:space="preserve"> InpS!Q2</f>
        <v>2026-27</v>
      </c>
      <c r="R2" s="21" t="str">
        <f xml:space="preserve"> InpS!R2</f>
        <v>2027-28</v>
      </c>
      <c r="S2" s="21" t="str">
        <f xml:space="preserve"> InpS!S2</f>
        <v>2028-29</v>
      </c>
      <c r="T2" s="21" t="str">
        <f xml:space="preserve"> InpS!T2</f>
        <v>2029-30</v>
      </c>
      <c r="U2" s="21" t="str">
        <f xml:space="preserve"> InpS!U2</f>
        <v>2030-31</v>
      </c>
      <c r="V2" s="21" t="str">
        <f xml:space="preserve"> InpS!V2</f>
        <v>2031-32</v>
      </c>
      <c r="W2" s="21" t="str">
        <f xml:space="preserve"> InpS!W2</f>
        <v>2032-33</v>
      </c>
      <c r="X2" s="21" t="str">
        <f xml:space="preserve"> InpS!X2</f>
        <v>2033-34</v>
      </c>
      <c r="Y2" s="21" t="str">
        <f xml:space="preserve"> InpS!Y2</f>
        <v>2034-35</v>
      </c>
      <c r="Z2" s="21" t="str">
        <f xml:space="preserve"> InpS!Z2</f>
        <v>2035-36</v>
      </c>
      <c r="AA2" s="21" t="str">
        <f xml:space="preserve"> InpS!AA2</f>
        <v>2036-37</v>
      </c>
      <c r="AB2" s="21" t="str">
        <f xml:space="preserve"> InpS!AB2</f>
        <v>2037-38</v>
      </c>
      <c r="AC2" s="21" t="str">
        <f xml:space="preserve"> InpS!AC2</f>
        <v>2038-39</v>
      </c>
      <c r="AD2" s="21" t="str">
        <f xml:space="preserve"> InpS!AD2</f>
        <v>2039-40</v>
      </c>
      <c r="AE2" s="21" t="str">
        <f xml:space="preserve"> InpS!AE2</f>
        <v>2040-41</v>
      </c>
      <c r="AF2" s="21" t="str">
        <f xml:space="preserve"> InpS!AF2</f>
        <v>2041-42</v>
      </c>
      <c r="AG2" s="21" t="str">
        <f xml:space="preserve"> InpS!AG2</f>
        <v>2042-43</v>
      </c>
      <c r="AH2" s="21" t="str">
        <f xml:space="preserve"> InpS!AH2</f>
        <v>2043-44</v>
      </c>
      <c r="AI2" s="21" t="str">
        <f xml:space="preserve"> InpS!AI2</f>
        <v>2044-45</v>
      </c>
      <c r="AJ2" s="21" t="str">
        <f xml:space="preserve"> InpS!AJ2</f>
        <v>2045-46</v>
      </c>
      <c r="AK2" s="21" t="str">
        <f xml:space="preserve"> InpS!AK2</f>
        <v>2046-47</v>
      </c>
      <c r="AL2" s="21" t="str">
        <f xml:space="preserve"> InpS!AL2</f>
        <v>2047-48</v>
      </c>
      <c r="AM2" s="21" t="str">
        <f xml:space="preserve"> InpS!AM2</f>
        <v>2048-49</v>
      </c>
      <c r="AN2" s="21" t="str">
        <f xml:space="preserve"> InpS!AN2</f>
        <v>2049-50</v>
      </c>
      <c r="AO2" s="21" t="str">
        <f xml:space="preserve"> InpS!AO2</f>
        <v>2050-51</v>
      </c>
      <c r="AP2" s="21" t="str">
        <f xml:space="preserve"> InpS!AP2</f>
        <v>2051-52</v>
      </c>
      <c r="AQ2" s="21" t="str">
        <f xml:space="preserve"> InpS!AQ2</f>
        <v>2052-53</v>
      </c>
      <c r="AR2" s="21" t="str">
        <f xml:space="preserve"> InpS!AR2</f>
        <v>2053-54</v>
      </c>
      <c r="AS2" s="21" t="str">
        <f xml:space="preserve"> InpS!AS2</f>
        <v>2054-55</v>
      </c>
      <c r="AT2" s="21" t="str">
        <f xml:space="preserve"> InpS!AT2</f>
        <v>2055-56</v>
      </c>
      <c r="AU2" s="21" t="str">
        <f xml:space="preserve"> InpS!AU2</f>
        <v>2056-57</v>
      </c>
      <c r="AV2" s="21" t="str">
        <f xml:space="preserve"> InpS!AV2</f>
        <v>2057-58</v>
      </c>
      <c r="AW2" s="21" t="str">
        <f xml:space="preserve"> InpS!AW2</f>
        <v>2058-59</v>
      </c>
      <c r="AX2" s="21" t="str">
        <f xml:space="preserve"> InpS!AX2</f>
        <v>2059-60</v>
      </c>
      <c r="AY2" s="21" t="str">
        <f xml:space="preserve"> InpS!AY2</f>
        <v>2060-61</v>
      </c>
      <c r="AZ2" s="21" t="str">
        <f xml:space="preserve"> InpS!AZ2</f>
        <v>2061-62</v>
      </c>
      <c r="BA2" s="21" t="str">
        <f xml:space="preserve"> InpS!BA2</f>
        <v>2062-63</v>
      </c>
      <c r="BB2" s="21" t="str">
        <f xml:space="preserve"> InpS!BB2</f>
        <v>2063-64</v>
      </c>
      <c r="BC2" s="21" t="str">
        <f xml:space="preserve"> InpS!BC2</f>
        <v>2064-65</v>
      </c>
      <c r="BD2" s="21" t="str">
        <f xml:space="preserve"> InpS!BD2</f>
        <v>2065-66</v>
      </c>
      <c r="BE2" s="21" t="str">
        <f xml:space="preserve"> InpS!BE2</f>
        <v>2066-67</v>
      </c>
      <c r="BF2" s="21" t="str">
        <f xml:space="preserve"> InpS!BF2</f>
        <v>2067-68</v>
      </c>
      <c r="BG2" s="21" t="str">
        <f xml:space="preserve"> InpS!BG2</f>
        <v>2068-69</v>
      </c>
      <c r="BH2" s="21" t="str">
        <f xml:space="preserve"> InpS!BH2</f>
        <v>2069-70</v>
      </c>
      <c r="BI2" s="21" t="str">
        <f xml:space="preserve"> InpS!BI2</f>
        <v>2070-71</v>
      </c>
      <c r="BJ2" s="21" t="str">
        <f xml:space="preserve"> InpS!BJ2</f>
        <v>2071-72</v>
      </c>
      <c r="BK2" s="21" t="str">
        <f xml:space="preserve"> InpS!BK2</f>
        <v>2072-73</v>
      </c>
      <c r="BL2" s="21" t="str">
        <f xml:space="preserve"> InpS!BL2</f>
        <v>2073-74</v>
      </c>
      <c r="BM2" s="21" t="str">
        <f xml:space="preserve"> InpS!BM2</f>
        <v>2074-75</v>
      </c>
      <c r="BN2" s="21" t="str">
        <f xml:space="preserve"> InpS!BN2</f>
        <v>2075-76</v>
      </c>
      <c r="BO2" s="21" t="str">
        <f xml:space="preserve"> InpS!BO2</f>
        <v>2076-77</v>
      </c>
      <c r="BP2" s="21" t="str">
        <f xml:space="preserve"> InpS!BP2</f>
        <v>2077-78</v>
      </c>
      <c r="BQ2" s="21" t="str">
        <f xml:space="preserve"> InpS!BQ2</f>
        <v>2078-79</v>
      </c>
      <c r="BR2" s="21" t="str">
        <f xml:space="preserve"> InpS!BR2</f>
        <v>2079-80</v>
      </c>
      <c r="BS2" s="21" t="str">
        <f xml:space="preserve"> InpS!BS2</f>
        <v>2080-81</v>
      </c>
      <c r="BT2" s="21" t="str">
        <f xml:space="preserve"> InpS!BT2</f>
        <v>2081-82</v>
      </c>
      <c r="BU2" s="21" t="str">
        <f xml:space="preserve"> InpS!BU2</f>
        <v>2082-83</v>
      </c>
      <c r="BV2" s="21" t="str">
        <f xml:space="preserve"> InpS!BV2</f>
        <v>2083-84</v>
      </c>
      <c r="BW2" s="21" t="str">
        <f xml:space="preserve"> InpS!BW2</f>
        <v>2084-85</v>
      </c>
      <c r="BX2" s="21" t="str">
        <f xml:space="preserve"> InpS!BX2</f>
        <v>2085-86</v>
      </c>
      <c r="BY2" s="21" t="str">
        <f xml:space="preserve"> InpS!BY2</f>
        <v>2086-87</v>
      </c>
      <c r="BZ2" s="21" t="str">
        <f xml:space="preserve"> InpS!BZ2</f>
        <v>2087-88</v>
      </c>
      <c r="CA2" s="21" t="str">
        <f xml:space="preserve"> InpS!CA2</f>
        <v>2088-89</v>
      </c>
      <c r="CB2" s="21" t="str">
        <f xml:space="preserve"> InpS!CB2</f>
        <v>2089-90</v>
      </c>
      <c r="CC2" s="21" t="str">
        <f xml:space="preserve"> InpS!CC2</f>
        <v>2090-91</v>
      </c>
      <c r="CD2" s="21" t="str">
        <f xml:space="preserve"> InpS!CD2</f>
        <v>2091-92</v>
      </c>
      <c r="CE2" s="21" t="str">
        <f xml:space="preserve"> InpS!CE2</f>
        <v>2092-93</v>
      </c>
      <c r="CF2" s="21" t="str">
        <f xml:space="preserve"> InpS!CF2</f>
        <v>2093-94</v>
      </c>
      <c r="CG2" s="21" t="str">
        <f xml:space="preserve"> InpS!CG2</f>
        <v>2094-95</v>
      </c>
      <c r="CH2" s="21" t="str">
        <f xml:space="preserve"> InpS!CH2</f>
        <v>2095-96</v>
      </c>
      <c r="CI2" s="21" t="str">
        <f xml:space="preserve"> InpS!CI2</f>
        <v>2096-97</v>
      </c>
      <c r="CJ2" s="21" t="str">
        <f xml:space="preserve"> InpS!CJ2</f>
        <v>2097-98</v>
      </c>
      <c r="CK2" s="21" t="str">
        <f xml:space="preserve"> InpS!CK2</f>
        <v>2098-99</v>
      </c>
      <c r="CL2" s="21" t="str">
        <f xml:space="preserve"> InpS!CL2</f>
        <v>2099-00</v>
      </c>
      <c r="CM2" s="21" t="str">
        <f xml:space="preserve"> InpS!CM2</f>
        <v>2100-01</v>
      </c>
      <c r="CN2" s="21" t="str">
        <f xml:space="preserve"> InpS!CN2</f>
        <v>2101-02</v>
      </c>
      <c r="CO2" s="21" t="str">
        <f xml:space="preserve"> InpS!CO2</f>
        <v>2102-03</v>
      </c>
    </row>
    <row r="3" spans="1:93" ht="3" customHeight="1" thickTop="1" x14ac:dyDescent="0.2">
      <c r="A3" s="14"/>
      <c r="B3" s="14"/>
      <c r="C3" s="7"/>
      <c r="D3" s="73"/>
      <c r="E3" s="16"/>
      <c r="F3" s="17"/>
      <c r="G3" s="16"/>
      <c r="H3" s="113"/>
      <c r="I3" s="76"/>
      <c r="J3" s="13"/>
      <c r="K3" s="16"/>
    </row>
    <row r="4" spans="1:93" x14ac:dyDescent="0.2">
      <c r="E4" s="18" t="str">
        <f xml:space="preserve"> InpS!E4</f>
        <v>Year end</v>
      </c>
      <c r="G4" s="24">
        <f xml:space="preserve"> InpS!G4</f>
        <v>2021</v>
      </c>
      <c r="H4" s="114"/>
      <c r="I4" s="77"/>
      <c r="J4" s="25"/>
      <c r="K4" s="24">
        <f xml:space="preserve"> InpS!K4</f>
        <v>2021</v>
      </c>
      <c r="L4" s="24">
        <f xml:space="preserve"> InpS!L4</f>
        <v>2022</v>
      </c>
      <c r="M4" s="24">
        <f xml:space="preserve"> InpS!M4</f>
        <v>2023</v>
      </c>
      <c r="N4" s="24">
        <f xml:space="preserve"> InpS!N4</f>
        <v>2024</v>
      </c>
      <c r="O4" s="24">
        <f xml:space="preserve"> InpS!O4</f>
        <v>2025</v>
      </c>
      <c r="P4" s="24">
        <f xml:space="preserve"> InpS!P4</f>
        <v>2026</v>
      </c>
      <c r="Q4" s="24">
        <f xml:space="preserve"> InpS!Q4</f>
        <v>2027</v>
      </c>
      <c r="R4" s="24">
        <f xml:space="preserve"> InpS!R4</f>
        <v>2028</v>
      </c>
      <c r="S4" s="24">
        <f xml:space="preserve"> InpS!S4</f>
        <v>2029</v>
      </c>
      <c r="T4" s="24">
        <f xml:space="preserve"> InpS!T4</f>
        <v>2030</v>
      </c>
      <c r="U4" s="24">
        <f xml:space="preserve"> InpS!U4</f>
        <v>2031</v>
      </c>
      <c r="V4" s="24">
        <f xml:space="preserve"> InpS!V4</f>
        <v>2032</v>
      </c>
      <c r="W4" s="24">
        <f xml:space="preserve"> InpS!W4</f>
        <v>2033</v>
      </c>
      <c r="X4" s="24">
        <f xml:space="preserve"> InpS!X4</f>
        <v>2034</v>
      </c>
      <c r="Y4" s="24">
        <f xml:space="preserve"> InpS!Y4</f>
        <v>2035</v>
      </c>
      <c r="Z4" s="24">
        <f xml:space="preserve"> InpS!Z4</f>
        <v>2036</v>
      </c>
      <c r="AA4" s="24">
        <f xml:space="preserve"> InpS!AA4</f>
        <v>2037</v>
      </c>
      <c r="AB4" s="24">
        <f xml:space="preserve"> InpS!AB4</f>
        <v>2038</v>
      </c>
      <c r="AC4" s="24">
        <f xml:space="preserve"> InpS!AC4</f>
        <v>2039</v>
      </c>
      <c r="AD4" s="24">
        <f xml:space="preserve"> InpS!AD4</f>
        <v>2040</v>
      </c>
      <c r="AE4" s="24">
        <f xml:space="preserve"> InpS!AE4</f>
        <v>2041</v>
      </c>
      <c r="AF4" s="24">
        <f xml:space="preserve"> InpS!AF4</f>
        <v>2042</v>
      </c>
      <c r="AG4" s="24">
        <f xml:space="preserve"> InpS!AG4</f>
        <v>2043</v>
      </c>
      <c r="AH4" s="24">
        <f xml:space="preserve"> InpS!AH4</f>
        <v>2044</v>
      </c>
      <c r="AI4" s="24">
        <f xml:space="preserve"> InpS!AI4</f>
        <v>2045</v>
      </c>
      <c r="AJ4" s="24">
        <f xml:space="preserve"> InpS!AJ4</f>
        <v>2046</v>
      </c>
      <c r="AK4" s="24">
        <f xml:space="preserve"> InpS!AK4</f>
        <v>2047</v>
      </c>
      <c r="AL4" s="24">
        <f xml:space="preserve"> InpS!AL4</f>
        <v>2048</v>
      </c>
      <c r="AM4" s="24">
        <f xml:space="preserve"> InpS!AM4</f>
        <v>2049</v>
      </c>
      <c r="AN4" s="24">
        <f xml:space="preserve"> InpS!AN4</f>
        <v>2050</v>
      </c>
      <c r="AO4" s="24">
        <f xml:space="preserve"> InpS!AO4</f>
        <v>2051</v>
      </c>
      <c r="AP4" s="24">
        <f xml:space="preserve"> InpS!AP4</f>
        <v>2052</v>
      </c>
      <c r="AQ4" s="24">
        <f xml:space="preserve"> InpS!AQ4</f>
        <v>2053</v>
      </c>
      <c r="AR4" s="24">
        <f xml:space="preserve"> InpS!AR4</f>
        <v>2054</v>
      </c>
      <c r="AS4" s="24">
        <f xml:space="preserve"> InpS!AS4</f>
        <v>2055</v>
      </c>
      <c r="AT4" s="24">
        <f xml:space="preserve"> InpS!AT4</f>
        <v>2056</v>
      </c>
      <c r="AU4" s="24">
        <f xml:space="preserve"> InpS!AU4</f>
        <v>2057</v>
      </c>
      <c r="AV4" s="24">
        <f xml:space="preserve"> InpS!AV4</f>
        <v>2058</v>
      </c>
      <c r="AW4" s="24">
        <f xml:space="preserve"> InpS!AW4</f>
        <v>2059</v>
      </c>
      <c r="AX4" s="24">
        <f xml:space="preserve"> InpS!AX4</f>
        <v>2060</v>
      </c>
      <c r="AY4" s="24">
        <f xml:space="preserve"> InpS!AY4</f>
        <v>2061</v>
      </c>
      <c r="AZ4" s="24">
        <f xml:space="preserve"> InpS!AZ4</f>
        <v>2062</v>
      </c>
      <c r="BA4" s="24">
        <f xml:space="preserve"> InpS!BA4</f>
        <v>2063</v>
      </c>
      <c r="BB4" s="24">
        <f xml:space="preserve"> InpS!BB4</f>
        <v>2064</v>
      </c>
      <c r="BC4" s="24">
        <f xml:space="preserve"> InpS!BC4</f>
        <v>2065</v>
      </c>
      <c r="BD4" s="24">
        <f xml:space="preserve"> InpS!BD4</f>
        <v>2066</v>
      </c>
      <c r="BE4" s="24">
        <f xml:space="preserve"> InpS!BE4</f>
        <v>2067</v>
      </c>
      <c r="BF4" s="24">
        <f xml:space="preserve"> InpS!BF4</f>
        <v>2068</v>
      </c>
      <c r="BG4" s="24">
        <f xml:space="preserve"> InpS!BG4</f>
        <v>2069</v>
      </c>
      <c r="BH4" s="24">
        <f xml:space="preserve"> InpS!BH4</f>
        <v>2070</v>
      </c>
      <c r="BI4" s="24">
        <f xml:space="preserve"> InpS!BI4</f>
        <v>2071</v>
      </c>
      <c r="BJ4" s="24">
        <f xml:space="preserve"> InpS!BJ4</f>
        <v>2072</v>
      </c>
      <c r="BK4" s="24">
        <f xml:space="preserve"> InpS!BK4</f>
        <v>2073</v>
      </c>
      <c r="BL4" s="24">
        <f xml:space="preserve"> InpS!BL4</f>
        <v>2074</v>
      </c>
      <c r="BM4" s="24">
        <f xml:space="preserve"> InpS!BM4</f>
        <v>2075</v>
      </c>
      <c r="BN4" s="24">
        <f xml:space="preserve"> InpS!BN4</f>
        <v>2076</v>
      </c>
      <c r="BO4" s="24">
        <f xml:space="preserve"> InpS!BO4</f>
        <v>2077</v>
      </c>
      <c r="BP4" s="24">
        <f xml:space="preserve"> InpS!BP4</f>
        <v>2078</v>
      </c>
      <c r="BQ4" s="24">
        <f xml:space="preserve"> InpS!BQ4</f>
        <v>2079</v>
      </c>
      <c r="BR4" s="24">
        <f xml:space="preserve"> InpS!BR4</f>
        <v>2080</v>
      </c>
      <c r="BS4" s="24">
        <f xml:space="preserve"> InpS!BS4</f>
        <v>2081</v>
      </c>
      <c r="BT4" s="24">
        <f xml:space="preserve"> InpS!BT4</f>
        <v>2082</v>
      </c>
      <c r="BU4" s="24">
        <f xml:space="preserve"> InpS!BU4</f>
        <v>2083</v>
      </c>
      <c r="BV4" s="24">
        <f xml:space="preserve"> InpS!BV4</f>
        <v>2084</v>
      </c>
      <c r="BW4" s="24">
        <f xml:space="preserve"> InpS!BW4</f>
        <v>2085</v>
      </c>
      <c r="BX4" s="24">
        <f xml:space="preserve"> InpS!BX4</f>
        <v>2086</v>
      </c>
      <c r="BY4" s="24">
        <f xml:space="preserve"> InpS!BY4</f>
        <v>2087</v>
      </c>
      <c r="BZ4" s="24">
        <f xml:space="preserve"> InpS!BZ4</f>
        <v>2088</v>
      </c>
      <c r="CA4" s="24">
        <f xml:space="preserve"> InpS!CA4</f>
        <v>2089</v>
      </c>
      <c r="CB4" s="24">
        <f xml:space="preserve"> InpS!CB4</f>
        <v>2090</v>
      </c>
      <c r="CC4" s="24">
        <f xml:space="preserve"> InpS!CC4</f>
        <v>2091</v>
      </c>
      <c r="CD4" s="24">
        <f xml:space="preserve"> InpS!CD4</f>
        <v>2092</v>
      </c>
      <c r="CE4" s="24">
        <f xml:space="preserve"> InpS!CE4</f>
        <v>2093</v>
      </c>
      <c r="CF4" s="24">
        <f xml:space="preserve"> InpS!CF4</f>
        <v>2094</v>
      </c>
      <c r="CG4" s="24">
        <f xml:space="preserve"> InpS!CG4</f>
        <v>2095</v>
      </c>
      <c r="CH4" s="24">
        <f xml:space="preserve"> InpS!CH4</f>
        <v>2096</v>
      </c>
      <c r="CI4" s="24">
        <f xml:space="preserve"> InpS!CI4</f>
        <v>2097</v>
      </c>
      <c r="CJ4" s="24">
        <f xml:space="preserve"> InpS!CJ4</f>
        <v>2098</v>
      </c>
      <c r="CK4" s="24">
        <f xml:space="preserve"> InpS!CK4</f>
        <v>2099</v>
      </c>
      <c r="CL4" s="24">
        <f xml:space="preserve"> InpS!CL4</f>
        <v>2100</v>
      </c>
      <c r="CM4" s="24">
        <f xml:space="preserve"> InpS!CM4</f>
        <v>2101</v>
      </c>
      <c r="CN4" s="24">
        <f xml:space="preserve"> InpS!CN4</f>
        <v>2102</v>
      </c>
      <c r="CO4" s="24">
        <f xml:space="preserve"> InpS!CO4</f>
        <v>2103</v>
      </c>
    </row>
    <row r="5" spans="1:93" s="20" customFormat="1" x14ac:dyDescent="0.2">
      <c r="A5" s="87"/>
      <c r="B5" s="34"/>
      <c r="D5" s="88"/>
      <c r="E5" s="20" t="s">
        <v>110</v>
      </c>
      <c r="G5" s="91">
        <f xml:space="preserve"> DATE( G4 - 1, 4, 1 )</f>
        <v>43922</v>
      </c>
      <c r="H5" s="115"/>
      <c r="I5" s="92"/>
      <c r="J5" s="93"/>
      <c r="K5" s="91">
        <f t="shared" ref="K5:AP5" si="0" xml:space="preserve"> DATE( K4 - 1, 4, 1 )</f>
        <v>43922</v>
      </c>
      <c r="L5" s="91">
        <f t="shared" si="0"/>
        <v>44287</v>
      </c>
      <c r="M5" s="91">
        <f t="shared" si="0"/>
        <v>44652</v>
      </c>
      <c r="N5" s="91">
        <f t="shared" si="0"/>
        <v>45017</v>
      </c>
      <c r="O5" s="91">
        <f t="shared" si="0"/>
        <v>45383</v>
      </c>
      <c r="P5" s="91">
        <f t="shared" si="0"/>
        <v>45748</v>
      </c>
      <c r="Q5" s="91">
        <f t="shared" si="0"/>
        <v>46113</v>
      </c>
      <c r="R5" s="91">
        <f t="shared" si="0"/>
        <v>46478</v>
      </c>
      <c r="S5" s="91">
        <f t="shared" si="0"/>
        <v>46844</v>
      </c>
      <c r="T5" s="91">
        <f t="shared" si="0"/>
        <v>47209</v>
      </c>
      <c r="U5" s="91">
        <f t="shared" si="0"/>
        <v>47574</v>
      </c>
      <c r="V5" s="91">
        <f t="shared" si="0"/>
        <v>47939</v>
      </c>
      <c r="W5" s="91">
        <f t="shared" si="0"/>
        <v>48305</v>
      </c>
      <c r="X5" s="91">
        <f t="shared" si="0"/>
        <v>48670</v>
      </c>
      <c r="Y5" s="91">
        <f t="shared" si="0"/>
        <v>49035</v>
      </c>
      <c r="Z5" s="91">
        <f t="shared" si="0"/>
        <v>49400</v>
      </c>
      <c r="AA5" s="91">
        <f t="shared" si="0"/>
        <v>49766</v>
      </c>
      <c r="AB5" s="91">
        <f t="shared" si="0"/>
        <v>50131</v>
      </c>
      <c r="AC5" s="91">
        <f t="shared" si="0"/>
        <v>50496</v>
      </c>
      <c r="AD5" s="91">
        <f t="shared" si="0"/>
        <v>50861</v>
      </c>
      <c r="AE5" s="91">
        <f t="shared" si="0"/>
        <v>51227</v>
      </c>
      <c r="AF5" s="91">
        <f t="shared" si="0"/>
        <v>51592</v>
      </c>
      <c r="AG5" s="91">
        <f t="shared" si="0"/>
        <v>51957</v>
      </c>
      <c r="AH5" s="91">
        <f t="shared" si="0"/>
        <v>52322</v>
      </c>
      <c r="AI5" s="91">
        <f t="shared" si="0"/>
        <v>52688</v>
      </c>
      <c r="AJ5" s="91">
        <f t="shared" si="0"/>
        <v>53053</v>
      </c>
      <c r="AK5" s="91">
        <f t="shared" si="0"/>
        <v>53418</v>
      </c>
      <c r="AL5" s="91">
        <f t="shared" si="0"/>
        <v>53783</v>
      </c>
      <c r="AM5" s="91">
        <f t="shared" si="0"/>
        <v>54149</v>
      </c>
      <c r="AN5" s="91">
        <f t="shared" si="0"/>
        <v>54514</v>
      </c>
      <c r="AO5" s="91">
        <f t="shared" si="0"/>
        <v>54879</v>
      </c>
      <c r="AP5" s="91">
        <f t="shared" si="0"/>
        <v>55244</v>
      </c>
      <c r="AQ5" s="91">
        <f t="shared" ref="AQ5:BV5" si="1" xml:space="preserve"> DATE( AQ4 - 1, 4, 1 )</f>
        <v>55610</v>
      </c>
      <c r="AR5" s="91">
        <f t="shared" si="1"/>
        <v>55975</v>
      </c>
      <c r="AS5" s="91">
        <f t="shared" si="1"/>
        <v>56340</v>
      </c>
      <c r="AT5" s="91">
        <f t="shared" si="1"/>
        <v>56705</v>
      </c>
      <c r="AU5" s="91">
        <f t="shared" si="1"/>
        <v>57071</v>
      </c>
      <c r="AV5" s="91">
        <f t="shared" si="1"/>
        <v>57436</v>
      </c>
      <c r="AW5" s="91">
        <f t="shared" si="1"/>
        <v>57801</v>
      </c>
      <c r="AX5" s="91">
        <f t="shared" si="1"/>
        <v>58166</v>
      </c>
      <c r="AY5" s="91">
        <f t="shared" si="1"/>
        <v>58532</v>
      </c>
      <c r="AZ5" s="91">
        <f t="shared" si="1"/>
        <v>58897</v>
      </c>
      <c r="BA5" s="91">
        <f t="shared" si="1"/>
        <v>59262</v>
      </c>
      <c r="BB5" s="91">
        <f t="shared" si="1"/>
        <v>59627</v>
      </c>
      <c r="BC5" s="91">
        <f t="shared" si="1"/>
        <v>59993</v>
      </c>
      <c r="BD5" s="91">
        <f t="shared" si="1"/>
        <v>60358</v>
      </c>
      <c r="BE5" s="91">
        <f t="shared" si="1"/>
        <v>60723</v>
      </c>
      <c r="BF5" s="91">
        <f t="shared" si="1"/>
        <v>61088</v>
      </c>
      <c r="BG5" s="91">
        <f t="shared" si="1"/>
        <v>61454</v>
      </c>
      <c r="BH5" s="91">
        <f t="shared" si="1"/>
        <v>61819</v>
      </c>
      <c r="BI5" s="91">
        <f t="shared" si="1"/>
        <v>62184</v>
      </c>
      <c r="BJ5" s="91">
        <f t="shared" si="1"/>
        <v>62549</v>
      </c>
      <c r="BK5" s="91">
        <f t="shared" si="1"/>
        <v>62915</v>
      </c>
      <c r="BL5" s="91">
        <f t="shared" si="1"/>
        <v>63280</v>
      </c>
      <c r="BM5" s="91">
        <f t="shared" si="1"/>
        <v>63645</v>
      </c>
      <c r="BN5" s="91">
        <f t="shared" si="1"/>
        <v>64010</v>
      </c>
      <c r="BO5" s="91">
        <f t="shared" si="1"/>
        <v>64376</v>
      </c>
      <c r="BP5" s="91">
        <f t="shared" si="1"/>
        <v>64741</v>
      </c>
      <c r="BQ5" s="91">
        <f t="shared" si="1"/>
        <v>65106</v>
      </c>
      <c r="BR5" s="91">
        <f t="shared" si="1"/>
        <v>65471</v>
      </c>
      <c r="BS5" s="91">
        <f t="shared" si="1"/>
        <v>65837</v>
      </c>
      <c r="BT5" s="91">
        <f t="shared" si="1"/>
        <v>66202</v>
      </c>
      <c r="BU5" s="91">
        <f t="shared" si="1"/>
        <v>66567</v>
      </c>
      <c r="BV5" s="91">
        <f t="shared" si="1"/>
        <v>66932</v>
      </c>
      <c r="BW5" s="91">
        <f t="shared" ref="BW5:CO5" si="2" xml:space="preserve"> DATE( BW4 - 1, 4, 1 )</f>
        <v>67298</v>
      </c>
      <c r="BX5" s="91">
        <f t="shared" si="2"/>
        <v>67663</v>
      </c>
      <c r="BY5" s="91">
        <f t="shared" si="2"/>
        <v>68028</v>
      </c>
      <c r="BZ5" s="91">
        <f t="shared" si="2"/>
        <v>68393</v>
      </c>
      <c r="CA5" s="91">
        <f t="shared" si="2"/>
        <v>68759</v>
      </c>
      <c r="CB5" s="91">
        <f t="shared" si="2"/>
        <v>69124</v>
      </c>
      <c r="CC5" s="91">
        <f t="shared" si="2"/>
        <v>69489</v>
      </c>
      <c r="CD5" s="91">
        <f t="shared" si="2"/>
        <v>69854</v>
      </c>
      <c r="CE5" s="91">
        <f t="shared" si="2"/>
        <v>70220</v>
      </c>
      <c r="CF5" s="91">
        <f t="shared" si="2"/>
        <v>70585</v>
      </c>
      <c r="CG5" s="91">
        <f t="shared" si="2"/>
        <v>70950</v>
      </c>
      <c r="CH5" s="91">
        <f t="shared" si="2"/>
        <v>71315</v>
      </c>
      <c r="CI5" s="91">
        <f t="shared" si="2"/>
        <v>71681</v>
      </c>
      <c r="CJ5" s="91">
        <f t="shared" si="2"/>
        <v>72046</v>
      </c>
      <c r="CK5" s="91">
        <f t="shared" si="2"/>
        <v>72411</v>
      </c>
      <c r="CL5" s="91">
        <f t="shared" si="2"/>
        <v>72776</v>
      </c>
      <c r="CM5" s="91">
        <f t="shared" si="2"/>
        <v>73141</v>
      </c>
      <c r="CN5" s="91">
        <f t="shared" si="2"/>
        <v>73506</v>
      </c>
      <c r="CO5" s="91">
        <f t="shared" si="2"/>
        <v>73871</v>
      </c>
    </row>
    <row r="6" spans="1:93" s="20" customFormat="1" x14ac:dyDescent="0.2">
      <c r="A6" s="87"/>
      <c r="B6" s="34"/>
      <c r="D6" s="88"/>
      <c r="E6" s="20" t="s">
        <v>111</v>
      </c>
      <c r="G6" s="91">
        <f xml:space="preserve"> DATE( G4, 3, 31 )</f>
        <v>44286</v>
      </c>
      <c r="H6" s="115"/>
      <c r="I6" s="92"/>
      <c r="J6" s="93"/>
      <c r="K6" s="91">
        <f t="shared" ref="K6:AP6" si="3" xml:space="preserve"> DATE( K4, 3, 31 )</f>
        <v>44286</v>
      </c>
      <c r="L6" s="91">
        <f t="shared" si="3"/>
        <v>44651</v>
      </c>
      <c r="M6" s="91">
        <f t="shared" si="3"/>
        <v>45016</v>
      </c>
      <c r="N6" s="91">
        <f t="shared" si="3"/>
        <v>45382</v>
      </c>
      <c r="O6" s="91">
        <f t="shared" si="3"/>
        <v>45747</v>
      </c>
      <c r="P6" s="91">
        <f t="shared" si="3"/>
        <v>46112</v>
      </c>
      <c r="Q6" s="91">
        <f t="shared" si="3"/>
        <v>46477</v>
      </c>
      <c r="R6" s="91">
        <f t="shared" si="3"/>
        <v>46843</v>
      </c>
      <c r="S6" s="91">
        <f t="shared" si="3"/>
        <v>47208</v>
      </c>
      <c r="T6" s="91">
        <f t="shared" si="3"/>
        <v>47573</v>
      </c>
      <c r="U6" s="91">
        <f t="shared" si="3"/>
        <v>47938</v>
      </c>
      <c r="V6" s="91">
        <f t="shared" si="3"/>
        <v>48304</v>
      </c>
      <c r="W6" s="91">
        <f t="shared" si="3"/>
        <v>48669</v>
      </c>
      <c r="X6" s="91">
        <f t="shared" si="3"/>
        <v>49034</v>
      </c>
      <c r="Y6" s="91">
        <f t="shared" si="3"/>
        <v>49399</v>
      </c>
      <c r="Z6" s="91">
        <f t="shared" si="3"/>
        <v>49765</v>
      </c>
      <c r="AA6" s="91">
        <f t="shared" si="3"/>
        <v>50130</v>
      </c>
      <c r="AB6" s="91">
        <f t="shared" si="3"/>
        <v>50495</v>
      </c>
      <c r="AC6" s="91">
        <f t="shared" si="3"/>
        <v>50860</v>
      </c>
      <c r="AD6" s="91">
        <f t="shared" si="3"/>
        <v>51226</v>
      </c>
      <c r="AE6" s="91">
        <f t="shared" si="3"/>
        <v>51591</v>
      </c>
      <c r="AF6" s="91">
        <f t="shared" si="3"/>
        <v>51956</v>
      </c>
      <c r="AG6" s="91">
        <f t="shared" si="3"/>
        <v>52321</v>
      </c>
      <c r="AH6" s="91">
        <f t="shared" si="3"/>
        <v>52687</v>
      </c>
      <c r="AI6" s="91">
        <f t="shared" si="3"/>
        <v>53052</v>
      </c>
      <c r="AJ6" s="91">
        <f t="shared" si="3"/>
        <v>53417</v>
      </c>
      <c r="AK6" s="91">
        <f t="shared" si="3"/>
        <v>53782</v>
      </c>
      <c r="AL6" s="91">
        <f t="shared" si="3"/>
        <v>54148</v>
      </c>
      <c r="AM6" s="91">
        <f t="shared" si="3"/>
        <v>54513</v>
      </c>
      <c r="AN6" s="91">
        <f t="shared" si="3"/>
        <v>54878</v>
      </c>
      <c r="AO6" s="91">
        <f t="shared" si="3"/>
        <v>55243</v>
      </c>
      <c r="AP6" s="91">
        <f t="shared" si="3"/>
        <v>55609</v>
      </c>
      <c r="AQ6" s="91">
        <f t="shared" ref="AQ6:BV6" si="4" xml:space="preserve"> DATE( AQ4, 3, 31 )</f>
        <v>55974</v>
      </c>
      <c r="AR6" s="91">
        <f t="shared" si="4"/>
        <v>56339</v>
      </c>
      <c r="AS6" s="91">
        <f t="shared" si="4"/>
        <v>56704</v>
      </c>
      <c r="AT6" s="91">
        <f t="shared" si="4"/>
        <v>57070</v>
      </c>
      <c r="AU6" s="91">
        <f t="shared" si="4"/>
        <v>57435</v>
      </c>
      <c r="AV6" s="91">
        <f t="shared" si="4"/>
        <v>57800</v>
      </c>
      <c r="AW6" s="91">
        <f t="shared" si="4"/>
        <v>58165</v>
      </c>
      <c r="AX6" s="91">
        <f t="shared" si="4"/>
        <v>58531</v>
      </c>
      <c r="AY6" s="91">
        <f t="shared" si="4"/>
        <v>58896</v>
      </c>
      <c r="AZ6" s="91">
        <f t="shared" si="4"/>
        <v>59261</v>
      </c>
      <c r="BA6" s="91">
        <f t="shared" si="4"/>
        <v>59626</v>
      </c>
      <c r="BB6" s="91">
        <f t="shared" si="4"/>
        <v>59992</v>
      </c>
      <c r="BC6" s="91">
        <f t="shared" si="4"/>
        <v>60357</v>
      </c>
      <c r="BD6" s="91">
        <f t="shared" si="4"/>
        <v>60722</v>
      </c>
      <c r="BE6" s="91">
        <f t="shared" si="4"/>
        <v>61087</v>
      </c>
      <c r="BF6" s="91">
        <f t="shared" si="4"/>
        <v>61453</v>
      </c>
      <c r="BG6" s="91">
        <f t="shared" si="4"/>
        <v>61818</v>
      </c>
      <c r="BH6" s="91">
        <f t="shared" si="4"/>
        <v>62183</v>
      </c>
      <c r="BI6" s="91">
        <f t="shared" si="4"/>
        <v>62548</v>
      </c>
      <c r="BJ6" s="91">
        <f t="shared" si="4"/>
        <v>62914</v>
      </c>
      <c r="BK6" s="91">
        <f t="shared" si="4"/>
        <v>63279</v>
      </c>
      <c r="BL6" s="91">
        <f t="shared" si="4"/>
        <v>63644</v>
      </c>
      <c r="BM6" s="91">
        <f t="shared" si="4"/>
        <v>64009</v>
      </c>
      <c r="BN6" s="91">
        <f t="shared" si="4"/>
        <v>64375</v>
      </c>
      <c r="BO6" s="91">
        <f t="shared" si="4"/>
        <v>64740</v>
      </c>
      <c r="BP6" s="91">
        <f t="shared" si="4"/>
        <v>65105</v>
      </c>
      <c r="BQ6" s="91">
        <f t="shared" si="4"/>
        <v>65470</v>
      </c>
      <c r="BR6" s="91">
        <f t="shared" si="4"/>
        <v>65836</v>
      </c>
      <c r="BS6" s="91">
        <f t="shared" si="4"/>
        <v>66201</v>
      </c>
      <c r="BT6" s="91">
        <f t="shared" si="4"/>
        <v>66566</v>
      </c>
      <c r="BU6" s="91">
        <f t="shared" si="4"/>
        <v>66931</v>
      </c>
      <c r="BV6" s="91">
        <f t="shared" si="4"/>
        <v>67297</v>
      </c>
      <c r="BW6" s="91">
        <f t="shared" ref="BW6:CO6" si="5" xml:space="preserve"> DATE( BW4, 3, 31 )</f>
        <v>67662</v>
      </c>
      <c r="BX6" s="91">
        <f t="shared" si="5"/>
        <v>68027</v>
      </c>
      <c r="BY6" s="91">
        <f t="shared" si="5"/>
        <v>68392</v>
      </c>
      <c r="BZ6" s="91">
        <f t="shared" si="5"/>
        <v>68758</v>
      </c>
      <c r="CA6" s="91">
        <f t="shared" si="5"/>
        <v>69123</v>
      </c>
      <c r="CB6" s="91">
        <f t="shared" si="5"/>
        <v>69488</v>
      </c>
      <c r="CC6" s="91">
        <f t="shared" si="5"/>
        <v>69853</v>
      </c>
      <c r="CD6" s="91">
        <f t="shared" si="5"/>
        <v>70219</v>
      </c>
      <c r="CE6" s="91">
        <f t="shared" si="5"/>
        <v>70584</v>
      </c>
      <c r="CF6" s="91">
        <f t="shared" si="5"/>
        <v>70949</v>
      </c>
      <c r="CG6" s="91">
        <f t="shared" si="5"/>
        <v>71314</v>
      </c>
      <c r="CH6" s="91">
        <f t="shared" si="5"/>
        <v>71680</v>
      </c>
      <c r="CI6" s="91">
        <f t="shared" si="5"/>
        <v>72045</v>
      </c>
      <c r="CJ6" s="91">
        <f t="shared" si="5"/>
        <v>72410</v>
      </c>
      <c r="CK6" s="91">
        <f t="shared" si="5"/>
        <v>72775</v>
      </c>
      <c r="CL6" s="91">
        <f t="shared" si="5"/>
        <v>73140</v>
      </c>
      <c r="CM6" s="91">
        <f t="shared" si="5"/>
        <v>73505</v>
      </c>
      <c r="CN6" s="91">
        <f t="shared" si="5"/>
        <v>73870</v>
      </c>
      <c r="CO6" s="91">
        <f t="shared" si="5"/>
        <v>74235</v>
      </c>
    </row>
    <row r="7" spans="1:93" x14ac:dyDescent="0.2">
      <c r="E7" t="s">
        <v>108</v>
      </c>
      <c r="H7" s="116" t="s">
        <v>85</v>
      </c>
      <c r="I7" s="90"/>
      <c r="J7" s="82"/>
      <c r="K7" s="55">
        <f t="shared" ref="K7:AP7" si="6" xml:space="preserve"> K6 - K5 + 1</f>
        <v>365</v>
      </c>
      <c r="L7" s="55">
        <f t="shared" si="6"/>
        <v>365</v>
      </c>
      <c r="M7" s="55">
        <f t="shared" si="6"/>
        <v>365</v>
      </c>
      <c r="N7" s="55">
        <f t="shared" si="6"/>
        <v>366</v>
      </c>
      <c r="O7" s="55">
        <f t="shared" si="6"/>
        <v>365</v>
      </c>
      <c r="P7" s="55">
        <f t="shared" si="6"/>
        <v>365</v>
      </c>
      <c r="Q7" s="55">
        <f t="shared" si="6"/>
        <v>365</v>
      </c>
      <c r="R7" s="55">
        <f t="shared" si="6"/>
        <v>366</v>
      </c>
      <c r="S7" s="55">
        <f t="shared" si="6"/>
        <v>365</v>
      </c>
      <c r="T7" s="55">
        <f t="shared" si="6"/>
        <v>365</v>
      </c>
      <c r="U7" s="55">
        <f t="shared" si="6"/>
        <v>365</v>
      </c>
      <c r="V7" s="55">
        <f t="shared" si="6"/>
        <v>366</v>
      </c>
      <c r="W7" s="55">
        <f t="shared" si="6"/>
        <v>365</v>
      </c>
      <c r="X7" s="55">
        <f t="shared" si="6"/>
        <v>365</v>
      </c>
      <c r="Y7" s="55">
        <f t="shared" si="6"/>
        <v>365</v>
      </c>
      <c r="Z7" s="55">
        <f t="shared" si="6"/>
        <v>366</v>
      </c>
      <c r="AA7" s="55">
        <f t="shared" si="6"/>
        <v>365</v>
      </c>
      <c r="AB7" s="55">
        <f t="shared" si="6"/>
        <v>365</v>
      </c>
      <c r="AC7" s="55">
        <f t="shared" si="6"/>
        <v>365</v>
      </c>
      <c r="AD7" s="55">
        <f t="shared" si="6"/>
        <v>366</v>
      </c>
      <c r="AE7" s="55">
        <f t="shared" si="6"/>
        <v>365</v>
      </c>
      <c r="AF7" s="55">
        <f t="shared" si="6"/>
        <v>365</v>
      </c>
      <c r="AG7" s="55">
        <f t="shared" si="6"/>
        <v>365</v>
      </c>
      <c r="AH7" s="55">
        <f t="shared" si="6"/>
        <v>366</v>
      </c>
      <c r="AI7" s="55">
        <f t="shared" si="6"/>
        <v>365</v>
      </c>
      <c r="AJ7" s="55">
        <f t="shared" si="6"/>
        <v>365</v>
      </c>
      <c r="AK7" s="55">
        <f t="shared" si="6"/>
        <v>365</v>
      </c>
      <c r="AL7" s="55">
        <f t="shared" si="6"/>
        <v>366</v>
      </c>
      <c r="AM7" s="55">
        <f t="shared" si="6"/>
        <v>365</v>
      </c>
      <c r="AN7" s="55">
        <f t="shared" si="6"/>
        <v>365</v>
      </c>
      <c r="AO7" s="55">
        <f t="shared" si="6"/>
        <v>365</v>
      </c>
      <c r="AP7" s="55">
        <f t="shared" si="6"/>
        <v>366</v>
      </c>
      <c r="AQ7" s="55">
        <f t="shared" ref="AQ7:BV7" si="7" xml:space="preserve"> AQ6 - AQ5 + 1</f>
        <v>365</v>
      </c>
      <c r="AR7" s="55">
        <f t="shared" si="7"/>
        <v>365</v>
      </c>
      <c r="AS7" s="55">
        <f t="shared" si="7"/>
        <v>365</v>
      </c>
      <c r="AT7" s="55">
        <f t="shared" si="7"/>
        <v>366</v>
      </c>
      <c r="AU7" s="55">
        <f t="shared" si="7"/>
        <v>365</v>
      </c>
      <c r="AV7" s="55">
        <f t="shared" si="7"/>
        <v>365</v>
      </c>
      <c r="AW7" s="55">
        <f t="shared" si="7"/>
        <v>365</v>
      </c>
      <c r="AX7" s="55">
        <f t="shared" si="7"/>
        <v>366</v>
      </c>
      <c r="AY7" s="55">
        <f t="shared" si="7"/>
        <v>365</v>
      </c>
      <c r="AZ7" s="55">
        <f t="shared" si="7"/>
        <v>365</v>
      </c>
      <c r="BA7" s="55">
        <f t="shared" si="7"/>
        <v>365</v>
      </c>
      <c r="BB7" s="55">
        <f t="shared" si="7"/>
        <v>366</v>
      </c>
      <c r="BC7" s="55">
        <f t="shared" si="7"/>
        <v>365</v>
      </c>
      <c r="BD7" s="55">
        <f t="shared" si="7"/>
        <v>365</v>
      </c>
      <c r="BE7" s="55">
        <f t="shared" si="7"/>
        <v>365</v>
      </c>
      <c r="BF7" s="55">
        <f t="shared" si="7"/>
        <v>366</v>
      </c>
      <c r="BG7" s="55">
        <f t="shared" si="7"/>
        <v>365</v>
      </c>
      <c r="BH7" s="55">
        <f t="shared" si="7"/>
        <v>365</v>
      </c>
      <c r="BI7" s="55">
        <f t="shared" si="7"/>
        <v>365</v>
      </c>
      <c r="BJ7" s="55">
        <f t="shared" si="7"/>
        <v>366</v>
      </c>
      <c r="BK7" s="55">
        <f t="shared" si="7"/>
        <v>365</v>
      </c>
      <c r="BL7" s="55">
        <f t="shared" si="7"/>
        <v>365</v>
      </c>
      <c r="BM7" s="55">
        <f t="shared" si="7"/>
        <v>365</v>
      </c>
      <c r="BN7" s="55">
        <f t="shared" si="7"/>
        <v>366</v>
      </c>
      <c r="BO7" s="55">
        <f t="shared" si="7"/>
        <v>365</v>
      </c>
      <c r="BP7" s="55">
        <f t="shared" si="7"/>
        <v>365</v>
      </c>
      <c r="BQ7" s="55">
        <f t="shared" si="7"/>
        <v>365</v>
      </c>
      <c r="BR7" s="55">
        <f t="shared" si="7"/>
        <v>366</v>
      </c>
      <c r="BS7" s="55">
        <f t="shared" si="7"/>
        <v>365</v>
      </c>
      <c r="BT7" s="55">
        <f t="shared" si="7"/>
        <v>365</v>
      </c>
      <c r="BU7" s="55">
        <f t="shared" si="7"/>
        <v>365</v>
      </c>
      <c r="BV7" s="55">
        <f t="shared" si="7"/>
        <v>366</v>
      </c>
      <c r="BW7" s="55">
        <f t="shared" ref="BW7:CO7" si="8" xml:space="preserve"> BW6 - BW5 + 1</f>
        <v>365</v>
      </c>
      <c r="BX7" s="55">
        <f t="shared" si="8"/>
        <v>365</v>
      </c>
      <c r="BY7" s="55">
        <f t="shared" si="8"/>
        <v>365</v>
      </c>
      <c r="BZ7" s="55">
        <f t="shared" si="8"/>
        <v>366</v>
      </c>
      <c r="CA7" s="55">
        <f t="shared" si="8"/>
        <v>365</v>
      </c>
      <c r="CB7" s="55">
        <f t="shared" si="8"/>
        <v>365</v>
      </c>
      <c r="CC7" s="55">
        <f t="shared" si="8"/>
        <v>365</v>
      </c>
      <c r="CD7" s="55">
        <f t="shared" si="8"/>
        <v>366</v>
      </c>
      <c r="CE7" s="55">
        <f t="shared" si="8"/>
        <v>365</v>
      </c>
      <c r="CF7" s="55">
        <f t="shared" si="8"/>
        <v>365</v>
      </c>
      <c r="CG7" s="55">
        <f t="shared" si="8"/>
        <v>365</v>
      </c>
      <c r="CH7" s="55">
        <f t="shared" si="8"/>
        <v>366</v>
      </c>
      <c r="CI7" s="55">
        <f t="shared" si="8"/>
        <v>365</v>
      </c>
      <c r="CJ7" s="55">
        <f t="shared" si="8"/>
        <v>365</v>
      </c>
      <c r="CK7" s="55">
        <f t="shared" si="8"/>
        <v>365</v>
      </c>
      <c r="CL7" s="55">
        <f t="shared" si="8"/>
        <v>365</v>
      </c>
      <c r="CM7" s="55">
        <f t="shared" si="8"/>
        <v>365</v>
      </c>
      <c r="CN7" s="55">
        <f t="shared" si="8"/>
        <v>365</v>
      </c>
      <c r="CO7" s="55">
        <f t="shared" si="8"/>
        <v>365</v>
      </c>
    </row>
    <row r="8" spans="1:93" ht="3" customHeight="1" x14ac:dyDescent="0.2">
      <c r="A8" s="14"/>
      <c r="B8" s="14"/>
      <c r="C8" s="7"/>
      <c r="D8" s="73"/>
      <c r="E8" s="16"/>
      <c r="F8" s="17"/>
      <c r="G8" s="16"/>
      <c r="H8" s="113"/>
      <c r="I8" s="76"/>
      <c r="J8" s="7"/>
      <c r="K8" s="16"/>
    </row>
    <row r="9" spans="1:93" ht="13.5" thickBot="1" x14ac:dyDescent="0.25">
      <c r="A9" s="58" t="s">
        <v>89</v>
      </c>
      <c r="B9" s="9"/>
      <c r="C9" s="8"/>
      <c r="D9" s="72"/>
      <c r="E9" s="11"/>
      <c r="F9" s="12"/>
      <c r="G9" s="12"/>
      <c r="H9" s="12"/>
      <c r="I9" s="12"/>
      <c r="J9" s="13"/>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row>
    <row r="10" spans="1:93" ht="3" customHeight="1" outlineLevel="1" thickTop="1" x14ac:dyDescent="0.2">
      <c r="A10" s="14"/>
      <c r="B10" s="14"/>
      <c r="C10" s="7"/>
      <c r="D10" s="73"/>
      <c r="E10" s="16"/>
      <c r="F10" s="17"/>
      <c r="G10" s="16"/>
      <c r="H10" s="113"/>
      <c r="I10" s="76"/>
      <c r="J10" s="13"/>
      <c r="K10" s="16"/>
    </row>
    <row r="11" spans="1:93" outlineLevel="1" x14ac:dyDescent="0.2">
      <c r="B11" s="61" t="s">
        <v>95</v>
      </c>
    </row>
    <row r="12" spans="1:93" outlineLevel="1" x14ac:dyDescent="0.2">
      <c r="C12" s="34"/>
      <c r="D12" s="39" t="s">
        <v>82</v>
      </c>
    </row>
    <row r="13" spans="1:93" outlineLevel="1" x14ac:dyDescent="0.2">
      <c r="E13" s="18" t="str">
        <f xml:space="preserve"> UserInput!E29 &amp; " - " &amp; LOWER( D$12 )</f>
        <v>Flat - occupants - occupancy</v>
      </c>
      <c r="G13" s="66">
        <f xml:space="preserve"> UserInput!G29</f>
        <v>2.2400000000000002</v>
      </c>
      <c r="H13" s="118" t="str">
        <f xml:space="preserve"> UserInput!H29</f>
        <v>People</v>
      </c>
      <c r="I13" s="79"/>
    </row>
    <row r="14" spans="1:93" outlineLevel="1" x14ac:dyDescent="0.2">
      <c r="E14" s="18" t="str">
        <f xml:space="preserve"> UserInput!E30 &amp; " - " &amp; LOWER( D$12 )</f>
        <v>Terrace - occupants - occupancy</v>
      </c>
      <c r="G14" s="66">
        <f xml:space="preserve"> UserInput!G30</f>
        <v>2.2400000000000002</v>
      </c>
      <c r="H14" s="118" t="str">
        <f xml:space="preserve"> UserInput!H30</f>
        <v>People</v>
      </c>
      <c r="I14" s="79"/>
    </row>
    <row r="15" spans="1:93" outlineLevel="1" x14ac:dyDescent="0.2">
      <c r="E15" s="18" t="str">
        <f xml:space="preserve"> UserInput!E31 &amp; " - " &amp; LOWER( D$12 )</f>
        <v>Semi - occupants - occupancy</v>
      </c>
      <c r="G15" s="66">
        <f xml:space="preserve"> UserInput!G31</f>
        <v>2.4900000000000002</v>
      </c>
      <c r="H15" s="118" t="str">
        <f xml:space="preserve"> UserInput!H31</f>
        <v>People</v>
      </c>
      <c r="I15" s="79"/>
    </row>
    <row r="16" spans="1:93" outlineLevel="1" x14ac:dyDescent="0.2">
      <c r="E16" s="18" t="str">
        <f xml:space="preserve"> UserInput!E32 &amp; " - " &amp; LOWER( D$12 )</f>
        <v>Detached - occupants - occupancy</v>
      </c>
      <c r="G16" s="66">
        <f xml:space="preserve"> UserInput!G32</f>
        <v>2.6</v>
      </c>
      <c r="H16" s="118" t="str">
        <f xml:space="preserve"> UserInput!H32</f>
        <v>People</v>
      </c>
      <c r="I16" s="79"/>
    </row>
    <row r="17" spans="1:93" outlineLevel="1" x14ac:dyDescent="0.2">
      <c r="C17" s="34"/>
      <c r="E17" s="18" t="str">
        <f xml:space="preserve"> UserInput!E33</f>
        <v>Per Capita Consumption</v>
      </c>
      <c r="G17" s="19">
        <f xml:space="preserve"> UserInput!G33</f>
        <v>104.77298469224148</v>
      </c>
      <c r="H17" s="118" t="str">
        <f xml:space="preserve"> UserInput!H33</f>
        <v>l/p/day</v>
      </c>
      <c r="I17" s="79"/>
    </row>
    <row r="18" spans="1:93" outlineLevel="1" x14ac:dyDescent="0.2">
      <c r="D18" s="39" t="s">
        <v>91</v>
      </c>
    </row>
    <row r="19" spans="1:93" outlineLevel="1" x14ac:dyDescent="0.2">
      <c r="E19" s="20" t="str">
        <f xml:space="preserve"> UserInput!E29 &amp; " - " &amp; LOWER( $D$18 )</f>
        <v>Flat - occupants - consumption per property</v>
      </c>
      <c r="G19" s="67">
        <f xml:space="preserve"> G$17 * G13 / 1000</f>
        <v>0.23469148571062093</v>
      </c>
      <c r="H19" s="117" t="s">
        <v>90</v>
      </c>
    </row>
    <row r="20" spans="1:93" outlineLevel="1" x14ac:dyDescent="0.2">
      <c r="E20" s="20" t="str">
        <f xml:space="preserve"> UserInput!E30 &amp; " - " &amp; LOWER( $D$18 )</f>
        <v>Terrace - occupants - consumption per property</v>
      </c>
      <c r="G20" s="67">
        <f xml:space="preserve"> G$17 * G14 / 1000</f>
        <v>0.23469148571062093</v>
      </c>
      <c r="H20" s="117" t="s">
        <v>90</v>
      </c>
    </row>
    <row r="21" spans="1:93" outlineLevel="1" x14ac:dyDescent="0.2">
      <c r="E21" s="20" t="str">
        <f xml:space="preserve"> UserInput!E31 &amp; " - " &amp; LOWER( $D$18 )</f>
        <v>Semi - occupants - consumption per property</v>
      </c>
      <c r="G21" s="67">
        <f xml:space="preserve"> G$17 * G15 / 1000</f>
        <v>0.26088473188368128</v>
      </c>
      <c r="H21" s="117" t="s">
        <v>90</v>
      </c>
    </row>
    <row r="22" spans="1:93" outlineLevel="1" x14ac:dyDescent="0.2">
      <c r="E22" s="20" t="str">
        <f xml:space="preserve"> UserInput!E32 &amp; " - " &amp; LOWER( $D$18 )</f>
        <v>Detached - occupants - consumption per property</v>
      </c>
      <c r="G22" s="67">
        <f xml:space="preserve"> G$17 * G16 / 1000</f>
        <v>0.27240976019982788</v>
      </c>
      <c r="H22" s="117" t="s">
        <v>90</v>
      </c>
    </row>
    <row r="23" spans="1:93" ht="7.5" customHeight="1" outlineLevel="1" x14ac:dyDescent="0.2"/>
    <row r="24" spans="1:93" outlineLevel="1" x14ac:dyDescent="0.2">
      <c r="E24" t="s">
        <v>179</v>
      </c>
      <c r="G24" s="147">
        <f xml:space="preserve"> SUMPRODUCT( $G19:$G22, $G$41:$G$44 )</f>
        <v>20.082885705808849</v>
      </c>
      <c r="H24" s="117" t="s">
        <v>176</v>
      </c>
      <c r="K24" s="55">
        <f t="shared" ref="K24:BW24" si="9" xml:space="preserve"> SUMPRODUCT( $G19:$G22, G41:G44 ) * K$7</f>
        <v>7330.2532826202296</v>
      </c>
      <c r="L24" s="55">
        <f t="shared" si="9"/>
        <v>0</v>
      </c>
      <c r="M24" s="55">
        <f t="shared" si="9"/>
        <v>0</v>
      </c>
      <c r="N24" s="55">
        <f t="shared" si="9"/>
        <v>0</v>
      </c>
      <c r="O24" s="55">
        <f t="shared" si="9"/>
        <v>0</v>
      </c>
      <c r="P24" s="55">
        <f t="shared" si="9"/>
        <v>0</v>
      </c>
      <c r="Q24" s="55">
        <f t="shared" si="9"/>
        <v>0</v>
      </c>
      <c r="R24" s="55">
        <f t="shared" si="9"/>
        <v>0</v>
      </c>
      <c r="S24" s="55">
        <f t="shared" si="9"/>
        <v>0</v>
      </c>
      <c r="T24" s="55">
        <f t="shared" si="9"/>
        <v>0</v>
      </c>
      <c r="U24" s="55">
        <f t="shared" si="9"/>
        <v>0</v>
      </c>
      <c r="V24" s="55">
        <f t="shared" si="9"/>
        <v>0</v>
      </c>
      <c r="W24" s="55">
        <f t="shared" si="9"/>
        <v>0</v>
      </c>
      <c r="X24" s="55">
        <f t="shared" si="9"/>
        <v>0</v>
      </c>
      <c r="Y24" s="55">
        <f t="shared" si="9"/>
        <v>0</v>
      </c>
      <c r="Z24" s="55">
        <f t="shared" si="9"/>
        <v>0</v>
      </c>
      <c r="AA24" s="55">
        <f t="shared" si="9"/>
        <v>0</v>
      </c>
      <c r="AB24" s="55">
        <f t="shared" si="9"/>
        <v>0</v>
      </c>
      <c r="AC24" s="55">
        <f t="shared" si="9"/>
        <v>0</v>
      </c>
      <c r="AD24" s="55">
        <f t="shared" si="9"/>
        <v>0</v>
      </c>
      <c r="AE24" s="55">
        <f t="shared" si="9"/>
        <v>0</v>
      </c>
      <c r="AF24" s="55">
        <f t="shared" si="9"/>
        <v>0</v>
      </c>
      <c r="AG24" s="55">
        <f t="shared" si="9"/>
        <v>0</v>
      </c>
      <c r="AH24" s="55">
        <f t="shared" si="9"/>
        <v>0</v>
      </c>
      <c r="AI24" s="55">
        <f t="shared" si="9"/>
        <v>0</v>
      </c>
      <c r="AJ24" s="55">
        <f t="shared" si="9"/>
        <v>0</v>
      </c>
      <c r="AK24" s="55">
        <f t="shared" si="9"/>
        <v>0</v>
      </c>
      <c r="AL24" s="55">
        <f t="shared" si="9"/>
        <v>0</v>
      </c>
      <c r="AM24" s="55">
        <f t="shared" si="9"/>
        <v>0</v>
      </c>
      <c r="AN24" s="55">
        <f t="shared" si="9"/>
        <v>0</v>
      </c>
      <c r="AO24" s="55">
        <f t="shared" si="9"/>
        <v>0</v>
      </c>
      <c r="AP24" s="55">
        <f t="shared" si="9"/>
        <v>0</v>
      </c>
      <c r="AQ24" s="55">
        <f t="shared" si="9"/>
        <v>0</v>
      </c>
      <c r="AR24" s="55">
        <f t="shared" si="9"/>
        <v>0</v>
      </c>
      <c r="AS24" s="55">
        <f t="shared" si="9"/>
        <v>0</v>
      </c>
      <c r="AT24" s="55">
        <f t="shared" si="9"/>
        <v>0</v>
      </c>
      <c r="AU24" s="55">
        <f t="shared" si="9"/>
        <v>0</v>
      </c>
      <c r="AV24" s="55">
        <f t="shared" si="9"/>
        <v>0</v>
      </c>
      <c r="AW24" s="55">
        <f t="shared" si="9"/>
        <v>0</v>
      </c>
      <c r="AX24" s="55">
        <f t="shared" si="9"/>
        <v>0</v>
      </c>
      <c r="AY24" s="55">
        <f t="shared" si="9"/>
        <v>0</v>
      </c>
      <c r="AZ24" s="55">
        <f t="shared" si="9"/>
        <v>0</v>
      </c>
      <c r="BA24" s="55">
        <f t="shared" si="9"/>
        <v>0</v>
      </c>
      <c r="BB24" s="55">
        <f t="shared" si="9"/>
        <v>0</v>
      </c>
      <c r="BC24" s="55">
        <f t="shared" si="9"/>
        <v>0</v>
      </c>
      <c r="BD24" s="55">
        <f t="shared" si="9"/>
        <v>0</v>
      </c>
      <c r="BE24" s="55">
        <f t="shared" si="9"/>
        <v>0</v>
      </c>
      <c r="BF24" s="55">
        <f t="shared" si="9"/>
        <v>0</v>
      </c>
      <c r="BG24" s="55">
        <f t="shared" si="9"/>
        <v>0</v>
      </c>
      <c r="BH24" s="55">
        <f t="shared" si="9"/>
        <v>0</v>
      </c>
      <c r="BI24" s="55">
        <f t="shared" si="9"/>
        <v>0</v>
      </c>
      <c r="BJ24" s="55">
        <f t="shared" si="9"/>
        <v>0</v>
      </c>
      <c r="BK24" s="55">
        <f t="shared" si="9"/>
        <v>0</v>
      </c>
      <c r="BL24" s="55">
        <f t="shared" si="9"/>
        <v>0</v>
      </c>
      <c r="BM24" s="55">
        <f t="shared" si="9"/>
        <v>0</v>
      </c>
      <c r="BN24" s="55">
        <f t="shared" si="9"/>
        <v>0</v>
      </c>
      <c r="BO24" s="55">
        <f t="shared" si="9"/>
        <v>0</v>
      </c>
      <c r="BP24" s="55">
        <f t="shared" si="9"/>
        <v>0</v>
      </c>
      <c r="BQ24" s="55">
        <f t="shared" si="9"/>
        <v>0</v>
      </c>
      <c r="BR24" s="55">
        <f t="shared" si="9"/>
        <v>0</v>
      </c>
      <c r="BS24" s="55">
        <f t="shared" si="9"/>
        <v>0</v>
      </c>
      <c r="BT24" s="55">
        <f t="shared" si="9"/>
        <v>0</v>
      </c>
      <c r="BU24" s="55">
        <f t="shared" si="9"/>
        <v>0</v>
      </c>
      <c r="BV24" s="55">
        <f t="shared" si="9"/>
        <v>0</v>
      </c>
      <c r="BW24" s="55">
        <f t="shared" si="9"/>
        <v>0</v>
      </c>
      <c r="BX24" s="55">
        <f t="shared" ref="BX24:CO24" si="10" xml:space="preserve"> SUMPRODUCT( $G19:$G22, BT41:BT44 ) * BX$7</f>
        <v>0</v>
      </c>
      <c r="BY24" s="55">
        <f t="shared" si="10"/>
        <v>0</v>
      </c>
      <c r="BZ24" s="55">
        <f t="shared" si="10"/>
        <v>0</v>
      </c>
      <c r="CA24" s="55">
        <f t="shared" si="10"/>
        <v>0</v>
      </c>
      <c r="CB24" s="55">
        <f t="shared" si="10"/>
        <v>0</v>
      </c>
      <c r="CC24" s="55">
        <f t="shared" si="10"/>
        <v>0</v>
      </c>
      <c r="CD24" s="55">
        <f t="shared" si="10"/>
        <v>0</v>
      </c>
      <c r="CE24" s="55">
        <f t="shared" si="10"/>
        <v>0</v>
      </c>
      <c r="CF24" s="55">
        <f t="shared" si="10"/>
        <v>0</v>
      </c>
      <c r="CG24" s="55">
        <f t="shared" si="10"/>
        <v>0</v>
      </c>
      <c r="CH24" s="55">
        <f t="shared" si="10"/>
        <v>0</v>
      </c>
      <c r="CI24" s="55">
        <f t="shared" si="10"/>
        <v>0</v>
      </c>
      <c r="CJ24" s="55">
        <f t="shared" si="10"/>
        <v>0</v>
      </c>
      <c r="CK24" s="55">
        <f t="shared" si="10"/>
        <v>0</v>
      </c>
      <c r="CL24" s="55">
        <f t="shared" si="10"/>
        <v>0</v>
      </c>
      <c r="CM24" s="55">
        <f t="shared" si="10"/>
        <v>0</v>
      </c>
      <c r="CN24" s="55">
        <f t="shared" si="10"/>
        <v>0</v>
      </c>
      <c r="CO24" s="55">
        <f t="shared" si="10"/>
        <v>0</v>
      </c>
    </row>
    <row r="25" spans="1:93" ht="6.75" customHeight="1" outlineLevel="1" x14ac:dyDescent="0.2"/>
    <row r="26" spans="1:93" outlineLevel="1" x14ac:dyDescent="0.2">
      <c r="B26" s="61" t="s">
        <v>94</v>
      </c>
    </row>
    <row r="27" spans="1:93" outlineLevel="1" x14ac:dyDescent="0.2">
      <c r="E27" s="18" t="str">
        <f xml:space="preserve"> InpS!E6</f>
        <v>CPIH (November, lagged)</v>
      </c>
      <c r="F27" s="18">
        <f xml:space="preserve"> InpS!F6</f>
        <v>0</v>
      </c>
      <c r="G27" s="18">
        <f xml:space="preserve"> InpS!G6</f>
        <v>0</v>
      </c>
      <c r="H27" s="119" t="str">
        <f xml:space="preserve"> InpS!H6</f>
        <v>%</v>
      </c>
      <c r="I27" s="80"/>
      <c r="K27" s="60">
        <f xml:space="preserve"> InpS!K6</f>
        <v>2.1012416427889313E-2</v>
      </c>
      <c r="L27" s="60">
        <f xml:space="preserve"> InpS!L6</f>
        <v>1.4967259120673537E-2</v>
      </c>
      <c r="M27" s="60">
        <f xml:space="preserve"> InpS!M6</f>
        <v>5.5299539170505785E-3</v>
      </c>
      <c r="N27" s="60">
        <f xml:space="preserve"> InpS!N6</f>
        <v>1.877754507037821E-2</v>
      </c>
      <c r="O27" s="60">
        <f xml:space="preserve"> InpS!O6</f>
        <v>1.7376066889723152E-2</v>
      </c>
      <c r="P27" s="60">
        <f xml:space="preserve"> InpS!P6</f>
        <v>1.7722737887502227E-2</v>
      </c>
      <c r="Q27" s="60">
        <f xml:space="preserve"> InpS!Q6</f>
        <v>1.7622022015255645E-2</v>
      </c>
      <c r="R27" s="60">
        <f xml:space="preserve"> InpS!R6</f>
        <v>1.818010456312269E-2</v>
      </c>
      <c r="S27" s="60">
        <f xml:space="preserve"> InpS!S6</f>
        <v>1.896454529078051E-2</v>
      </c>
      <c r="T27" s="60">
        <f xml:space="preserve"> InpS!T6</f>
        <v>1.9996805127965978E-2</v>
      </c>
      <c r="U27" s="60">
        <f xml:space="preserve"> InpS!U6</f>
        <v>1.9996805127965978E-2</v>
      </c>
      <c r="V27" s="60">
        <f xml:space="preserve"> InpS!V6</f>
        <v>1.9996805127965978E-2</v>
      </c>
      <c r="W27" s="60">
        <f xml:space="preserve"> InpS!W6</f>
        <v>1.9996805127965978E-2</v>
      </c>
      <c r="X27" s="60">
        <f xml:space="preserve"> InpS!X6</f>
        <v>1.9996805127965978E-2</v>
      </c>
      <c r="Y27" s="60">
        <f xml:space="preserve"> InpS!Y6</f>
        <v>1.9996805127965978E-2</v>
      </c>
      <c r="Z27" s="60">
        <f xml:space="preserve"> InpS!Z6</f>
        <v>1.9996805127965978E-2</v>
      </c>
      <c r="AA27" s="60">
        <f xml:space="preserve"> InpS!AA6</f>
        <v>1.9996805127965978E-2</v>
      </c>
      <c r="AB27" s="60">
        <f xml:space="preserve"> InpS!AB6</f>
        <v>1.9996805127965978E-2</v>
      </c>
      <c r="AC27" s="60">
        <f xml:space="preserve"> InpS!AC6</f>
        <v>1.9996805127965978E-2</v>
      </c>
      <c r="AD27" s="60">
        <f xml:space="preserve"> InpS!AD6</f>
        <v>1.9996805127965978E-2</v>
      </c>
      <c r="AE27" s="60">
        <f xml:space="preserve"> InpS!AE6</f>
        <v>1.9996805127965978E-2</v>
      </c>
      <c r="AF27" s="60">
        <f xml:space="preserve"> InpS!AF6</f>
        <v>1.9996805127965978E-2</v>
      </c>
      <c r="AG27" s="60">
        <f xml:space="preserve"> InpS!AG6</f>
        <v>1.9996805127965978E-2</v>
      </c>
      <c r="AH27" s="60">
        <f xml:space="preserve"> InpS!AH6</f>
        <v>1.9996805127965978E-2</v>
      </c>
      <c r="AI27" s="60">
        <f xml:space="preserve"> InpS!AI6</f>
        <v>1.9996805127965978E-2</v>
      </c>
      <c r="AJ27" s="60">
        <f xml:space="preserve"> InpS!AJ6</f>
        <v>1.9996805127965978E-2</v>
      </c>
      <c r="AK27" s="60">
        <f xml:space="preserve"> InpS!AK6</f>
        <v>1.9996805127965978E-2</v>
      </c>
      <c r="AL27" s="60">
        <f xml:space="preserve"> InpS!AL6</f>
        <v>1.9996805127965978E-2</v>
      </c>
      <c r="AM27" s="60">
        <f xml:space="preserve"> InpS!AM6</f>
        <v>1.9996805127965978E-2</v>
      </c>
      <c r="AN27" s="60">
        <f xml:space="preserve"> InpS!AN6</f>
        <v>1.9996805127965978E-2</v>
      </c>
      <c r="AO27" s="60">
        <f xml:space="preserve"> InpS!AO6</f>
        <v>1.9996805127965978E-2</v>
      </c>
      <c r="AP27" s="60">
        <f xml:space="preserve"> InpS!AP6</f>
        <v>1.9996805127965978E-2</v>
      </c>
      <c r="AQ27" s="60">
        <f xml:space="preserve"> InpS!AQ6</f>
        <v>1.9996805127965978E-2</v>
      </c>
      <c r="AR27" s="60">
        <f xml:space="preserve"> InpS!AR6</f>
        <v>1.9996805127965978E-2</v>
      </c>
      <c r="AS27" s="60">
        <f xml:space="preserve"> InpS!AS6</f>
        <v>1.9996805127965978E-2</v>
      </c>
      <c r="AT27" s="60">
        <f xml:space="preserve"> InpS!AT6</f>
        <v>1.9996805127965978E-2</v>
      </c>
      <c r="AU27" s="60">
        <f xml:space="preserve"> InpS!AU6</f>
        <v>1.9996805127965978E-2</v>
      </c>
      <c r="AV27" s="60">
        <f xml:space="preserve"> InpS!AV6</f>
        <v>1.9996805127965978E-2</v>
      </c>
      <c r="AW27" s="60">
        <f xml:space="preserve"> InpS!AW6</f>
        <v>1.9996805127965978E-2</v>
      </c>
      <c r="AX27" s="60">
        <f xml:space="preserve"> InpS!AX6</f>
        <v>1.9996805127965978E-2</v>
      </c>
      <c r="AY27" s="60">
        <f xml:space="preserve"> InpS!AY6</f>
        <v>1.9996805127965978E-2</v>
      </c>
      <c r="AZ27" s="60">
        <f xml:space="preserve"> InpS!AZ6</f>
        <v>1.9996805127965978E-2</v>
      </c>
      <c r="BA27" s="60">
        <f xml:space="preserve"> InpS!BA6</f>
        <v>1.9996805127965978E-2</v>
      </c>
      <c r="BB27" s="60">
        <f xml:space="preserve"> InpS!BB6</f>
        <v>1.9996805127965978E-2</v>
      </c>
      <c r="BC27" s="60">
        <f xml:space="preserve"> InpS!BC6</f>
        <v>1.9996805127965978E-2</v>
      </c>
      <c r="BD27" s="60">
        <f xml:space="preserve"> InpS!BD6</f>
        <v>1.9996805127965978E-2</v>
      </c>
      <c r="BE27" s="60">
        <f xml:space="preserve"> InpS!BE6</f>
        <v>1.9996805127965978E-2</v>
      </c>
      <c r="BF27" s="60">
        <f xml:space="preserve"> InpS!BF6</f>
        <v>1.9996805127965978E-2</v>
      </c>
      <c r="BG27" s="60">
        <f xml:space="preserve"> InpS!BG6</f>
        <v>1.9996805127965978E-2</v>
      </c>
      <c r="BH27" s="60">
        <f xml:space="preserve"> InpS!BH6</f>
        <v>1.9996805127965978E-2</v>
      </c>
      <c r="BI27" s="60">
        <f xml:space="preserve"> InpS!BI6</f>
        <v>1.9996805127965978E-2</v>
      </c>
      <c r="BJ27" s="60">
        <f xml:space="preserve"> InpS!BJ6</f>
        <v>1.9996805127965978E-2</v>
      </c>
      <c r="BK27" s="60">
        <f xml:space="preserve"> InpS!BK6</f>
        <v>1.9996805127965978E-2</v>
      </c>
      <c r="BL27" s="60">
        <f xml:space="preserve"> InpS!BL6</f>
        <v>1.9996805127965978E-2</v>
      </c>
      <c r="BM27" s="60">
        <f xml:space="preserve"> InpS!BM6</f>
        <v>1.9996805127965978E-2</v>
      </c>
      <c r="BN27" s="60">
        <f xml:space="preserve"> InpS!BN6</f>
        <v>1.9996805127965978E-2</v>
      </c>
      <c r="BO27" s="60">
        <f xml:space="preserve"> InpS!BO6</f>
        <v>1.9996805127965978E-2</v>
      </c>
      <c r="BP27" s="60">
        <f xml:space="preserve"> InpS!BP6</f>
        <v>1.9996805127965978E-2</v>
      </c>
      <c r="BQ27" s="60">
        <f xml:space="preserve"> InpS!BQ6</f>
        <v>1.9996805127965978E-2</v>
      </c>
      <c r="BR27" s="60">
        <f xml:space="preserve"> InpS!BR6</f>
        <v>1.9996805127965978E-2</v>
      </c>
      <c r="BS27" s="60">
        <f xml:space="preserve"> InpS!BS6</f>
        <v>1.9996805127965978E-2</v>
      </c>
      <c r="BT27" s="60">
        <f xml:space="preserve"> InpS!BT6</f>
        <v>1.9996805127965978E-2</v>
      </c>
      <c r="BU27" s="60">
        <f xml:space="preserve"> InpS!BU6</f>
        <v>1.9996805127965978E-2</v>
      </c>
      <c r="BV27" s="60">
        <f xml:space="preserve"> InpS!BV6</f>
        <v>1.9996805127965978E-2</v>
      </c>
      <c r="BW27" s="60">
        <f xml:space="preserve"> InpS!BW6</f>
        <v>1.9996805127965978E-2</v>
      </c>
      <c r="BX27" s="60">
        <f xml:space="preserve"> InpS!BX6</f>
        <v>1.9996805127965978E-2</v>
      </c>
      <c r="BY27" s="60">
        <f xml:space="preserve"> InpS!BY6</f>
        <v>1.9996805127965978E-2</v>
      </c>
      <c r="BZ27" s="60">
        <f xml:space="preserve"> InpS!BZ6</f>
        <v>1.9996805127965978E-2</v>
      </c>
      <c r="CA27" s="60">
        <f xml:space="preserve"> InpS!CA6</f>
        <v>1.9996805127965978E-2</v>
      </c>
      <c r="CB27" s="60">
        <f xml:space="preserve"> InpS!CB6</f>
        <v>1.9996805127965978E-2</v>
      </c>
      <c r="CC27" s="60">
        <f xml:space="preserve"> InpS!CC6</f>
        <v>1.9996805127965978E-2</v>
      </c>
      <c r="CD27" s="60">
        <f xml:space="preserve"> InpS!CD6</f>
        <v>1.9996805127965978E-2</v>
      </c>
      <c r="CE27" s="60">
        <f xml:space="preserve"> InpS!CE6</f>
        <v>1.9996805127965978E-2</v>
      </c>
      <c r="CF27" s="60">
        <f xml:space="preserve"> InpS!CF6</f>
        <v>1.9996805127965978E-2</v>
      </c>
      <c r="CG27" s="60">
        <f xml:space="preserve"> InpS!CG6</f>
        <v>1.9996805127965978E-2</v>
      </c>
      <c r="CH27" s="60">
        <f xml:space="preserve"> InpS!CH6</f>
        <v>1.9996805127965978E-2</v>
      </c>
      <c r="CI27" s="60">
        <f xml:space="preserve"> InpS!CI6</f>
        <v>1.9996805127965978E-2</v>
      </c>
      <c r="CJ27" s="60">
        <f xml:space="preserve"> InpS!CJ6</f>
        <v>1.9996805127965978E-2</v>
      </c>
      <c r="CK27" s="60">
        <f xml:space="preserve"> InpS!CK6</f>
        <v>1.9996805127965978E-2</v>
      </c>
      <c r="CL27" s="60">
        <f xml:space="preserve"> InpS!CL6</f>
        <v>1.9996805127965978E-2</v>
      </c>
      <c r="CM27" s="60">
        <f xml:space="preserve"> InpS!CM6</f>
        <v>1.9996805127965978E-2</v>
      </c>
      <c r="CN27" s="60">
        <f xml:space="preserve"> InpS!CN6</f>
        <v>1.9996805127965978E-2</v>
      </c>
      <c r="CO27" s="60">
        <f xml:space="preserve"> InpS!CO6</f>
        <v>1.9996805127965978E-2</v>
      </c>
    </row>
    <row r="28" spans="1:93" outlineLevel="1" x14ac:dyDescent="0.2">
      <c r="E28" s="18" t="str">
        <f xml:space="preserve"> InpS!E8</f>
        <v>K (Water)</v>
      </c>
      <c r="F28" s="18">
        <f xml:space="preserve"> InpS!F8</f>
        <v>0</v>
      </c>
      <c r="G28" s="18">
        <f xml:space="preserve"> InpS!G8</f>
        <v>0</v>
      </c>
      <c r="H28" s="119" t="str">
        <f xml:space="preserve"> InpS!H8</f>
        <v>%</v>
      </c>
      <c r="I28" s="80"/>
      <c r="K28" s="81">
        <f xml:space="preserve"> InpS!K8</f>
        <v>-2.3999999999999998E-3</v>
      </c>
      <c r="L28" s="60">
        <f xml:space="preserve"> InpS!L8</f>
        <v>0</v>
      </c>
      <c r="M28" s="60">
        <f xml:space="preserve"> InpS!M8</f>
        <v>0</v>
      </c>
      <c r="N28" s="60">
        <f xml:space="preserve"> InpS!N8</f>
        <v>0</v>
      </c>
      <c r="O28" s="60">
        <f xml:space="preserve"> InpS!O8</f>
        <v>0</v>
      </c>
      <c r="P28" s="60">
        <f xml:space="preserve"> InpS!P8</f>
        <v>0</v>
      </c>
      <c r="Q28" s="60">
        <f xml:space="preserve"> InpS!Q8</f>
        <v>0</v>
      </c>
      <c r="R28" s="60">
        <f xml:space="preserve"> InpS!R8</f>
        <v>0</v>
      </c>
      <c r="S28" s="60">
        <f xml:space="preserve"> InpS!S8</f>
        <v>0</v>
      </c>
      <c r="T28" s="60">
        <f xml:space="preserve"> InpS!T8</f>
        <v>0</v>
      </c>
      <c r="U28" s="60">
        <f xml:space="preserve"> InpS!U8</f>
        <v>0</v>
      </c>
      <c r="V28" s="60">
        <f xml:space="preserve"> InpS!V8</f>
        <v>0</v>
      </c>
      <c r="W28" s="60">
        <f xml:space="preserve"> InpS!W8</f>
        <v>0</v>
      </c>
      <c r="X28" s="60">
        <f xml:space="preserve"> InpS!X8</f>
        <v>0</v>
      </c>
      <c r="Y28" s="60">
        <f xml:space="preserve"> InpS!Y8</f>
        <v>0</v>
      </c>
      <c r="Z28" s="60">
        <f xml:space="preserve"> InpS!Z8</f>
        <v>0</v>
      </c>
      <c r="AA28" s="60">
        <f xml:space="preserve"> InpS!AA8</f>
        <v>0</v>
      </c>
      <c r="AB28" s="60">
        <f xml:space="preserve"> InpS!AB8</f>
        <v>0</v>
      </c>
      <c r="AC28" s="60">
        <f xml:space="preserve"> InpS!AC8</f>
        <v>0</v>
      </c>
      <c r="AD28" s="60">
        <f xml:space="preserve"> InpS!AD8</f>
        <v>0</v>
      </c>
      <c r="AE28" s="60">
        <f xml:space="preserve"> InpS!AE8</f>
        <v>0</v>
      </c>
      <c r="AF28" s="60">
        <f xml:space="preserve"> InpS!AF8</f>
        <v>0</v>
      </c>
      <c r="AG28" s="60">
        <f xml:space="preserve"> InpS!AG8</f>
        <v>0</v>
      </c>
      <c r="AH28" s="60">
        <f xml:space="preserve"> InpS!AH8</f>
        <v>0</v>
      </c>
      <c r="AI28" s="60">
        <f xml:space="preserve"> InpS!AI8</f>
        <v>0</v>
      </c>
      <c r="AJ28" s="60">
        <f xml:space="preserve"> InpS!AJ8</f>
        <v>0</v>
      </c>
      <c r="AK28" s="60">
        <f xml:space="preserve"> InpS!AK8</f>
        <v>0</v>
      </c>
      <c r="AL28" s="60">
        <f xml:space="preserve"> InpS!AL8</f>
        <v>0</v>
      </c>
      <c r="AM28" s="60">
        <f xml:space="preserve"> InpS!AM8</f>
        <v>0</v>
      </c>
      <c r="AN28" s="60">
        <f xml:space="preserve"> InpS!AN8</f>
        <v>0</v>
      </c>
      <c r="AO28" s="60">
        <f xml:space="preserve"> InpS!AO8</f>
        <v>0</v>
      </c>
      <c r="AP28" s="60">
        <f xml:space="preserve"> InpS!AP8</f>
        <v>0</v>
      </c>
      <c r="AQ28" s="60">
        <f xml:space="preserve"> InpS!AQ8</f>
        <v>0</v>
      </c>
      <c r="AR28" s="60">
        <f xml:space="preserve"> InpS!AR8</f>
        <v>0</v>
      </c>
      <c r="AS28" s="60">
        <f xml:space="preserve"> InpS!AS8</f>
        <v>0</v>
      </c>
      <c r="AT28" s="60">
        <f xml:space="preserve"> InpS!AT8</f>
        <v>0</v>
      </c>
      <c r="AU28" s="60">
        <f xml:space="preserve"> InpS!AU8</f>
        <v>0</v>
      </c>
      <c r="AV28" s="60">
        <f xml:space="preserve"> InpS!AV8</f>
        <v>0</v>
      </c>
      <c r="AW28" s="60">
        <f xml:space="preserve"> InpS!AW8</f>
        <v>0</v>
      </c>
      <c r="AX28" s="60">
        <f xml:space="preserve"> InpS!AX8</f>
        <v>0</v>
      </c>
      <c r="AY28" s="60">
        <f xml:space="preserve"> InpS!AY8</f>
        <v>0</v>
      </c>
      <c r="AZ28" s="60">
        <f xml:space="preserve"> InpS!AZ8</f>
        <v>0</v>
      </c>
      <c r="BA28" s="60">
        <f xml:space="preserve"> InpS!BA8</f>
        <v>0</v>
      </c>
      <c r="BB28" s="60">
        <f xml:space="preserve"> InpS!BB8</f>
        <v>0</v>
      </c>
      <c r="BC28" s="60">
        <f xml:space="preserve"> InpS!BC8</f>
        <v>0</v>
      </c>
      <c r="BD28" s="60">
        <f xml:space="preserve"> InpS!BD8</f>
        <v>0</v>
      </c>
      <c r="BE28" s="60">
        <f xml:space="preserve"> InpS!BE8</f>
        <v>0</v>
      </c>
      <c r="BF28" s="60">
        <f xml:space="preserve"> InpS!BF8</f>
        <v>0</v>
      </c>
      <c r="BG28" s="60">
        <f xml:space="preserve"> InpS!BG8</f>
        <v>0</v>
      </c>
      <c r="BH28" s="60">
        <f xml:space="preserve"> InpS!BH8</f>
        <v>0</v>
      </c>
      <c r="BI28" s="60">
        <f xml:space="preserve"> InpS!BI8</f>
        <v>0</v>
      </c>
      <c r="BJ28" s="60">
        <f xml:space="preserve"> InpS!BJ8</f>
        <v>0</v>
      </c>
      <c r="BK28" s="60">
        <f xml:space="preserve"> InpS!BK8</f>
        <v>0</v>
      </c>
      <c r="BL28" s="60">
        <f xml:space="preserve"> InpS!BL8</f>
        <v>0</v>
      </c>
      <c r="BM28" s="60">
        <f xml:space="preserve"> InpS!BM8</f>
        <v>0</v>
      </c>
      <c r="BN28" s="60">
        <f xml:space="preserve"> InpS!BN8</f>
        <v>0</v>
      </c>
      <c r="BO28" s="60">
        <f xml:space="preserve"> InpS!BO8</f>
        <v>0</v>
      </c>
      <c r="BP28" s="60">
        <f xml:space="preserve"> InpS!BP8</f>
        <v>0</v>
      </c>
      <c r="BQ28" s="60">
        <f xml:space="preserve"> InpS!BQ8</f>
        <v>0</v>
      </c>
      <c r="BR28" s="60">
        <f xml:space="preserve"> InpS!BR8</f>
        <v>0</v>
      </c>
      <c r="BS28" s="60">
        <f xml:space="preserve"> InpS!BS8</f>
        <v>0</v>
      </c>
      <c r="BT28" s="60">
        <f xml:space="preserve"> InpS!BT8</f>
        <v>0</v>
      </c>
      <c r="BU28" s="60">
        <f xml:space="preserve"> InpS!BU8</f>
        <v>0</v>
      </c>
      <c r="BV28" s="60">
        <f xml:space="preserve"> InpS!BV8</f>
        <v>0</v>
      </c>
      <c r="BW28" s="60">
        <f xml:space="preserve"> InpS!BW8</f>
        <v>0</v>
      </c>
      <c r="BX28" s="60">
        <f xml:space="preserve"> InpS!BX8</f>
        <v>0</v>
      </c>
      <c r="BY28" s="60">
        <f xml:space="preserve"> InpS!BY8</f>
        <v>0</v>
      </c>
      <c r="BZ28" s="60">
        <f xml:space="preserve"> InpS!BZ8</f>
        <v>0</v>
      </c>
      <c r="CA28" s="60">
        <f xml:space="preserve"> InpS!CA8</f>
        <v>0</v>
      </c>
      <c r="CB28" s="60">
        <f xml:space="preserve"> InpS!CB8</f>
        <v>0</v>
      </c>
      <c r="CC28" s="60">
        <f xml:space="preserve"> InpS!CC8</f>
        <v>0</v>
      </c>
      <c r="CD28" s="60">
        <f xml:space="preserve"> InpS!CD8</f>
        <v>0</v>
      </c>
      <c r="CE28" s="60">
        <f xml:space="preserve"> InpS!CE8</f>
        <v>0</v>
      </c>
      <c r="CF28" s="60">
        <f xml:space="preserve"> InpS!CF8</f>
        <v>0</v>
      </c>
      <c r="CG28" s="60">
        <f xml:space="preserve"> InpS!CG8</f>
        <v>0</v>
      </c>
      <c r="CH28" s="60">
        <f xml:space="preserve"> InpS!CH8</f>
        <v>0</v>
      </c>
      <c r="CI28" s="60">
        <f xml:space="preserve"> InpS!CI8</f>
        <v>0</v>
      </c>
      <c r="CJ28" s="60">
        <f xml:space="preserve"> InpS!CJ8</f>
        <v>0</v>
      </c>
      <c r="CK28" s="60">
        <f xml:space="preserve"> InpS!CK8</f>
        <v>0</v>
      </c>
      <c r="CL28" s="60">
        <f xml:space="preserve"> InpS!CL8</f>
        <v>0</v>
      </c>
      <c r="CM28" s="60">
        <f xml:space="preserve"> InpS!CM8</f>
        <v>0</v>
      </c>
      <c r="CN28" s="60">
        <f xml:space="preserve"> InpS!CN8</f>
        <v>0</v>
      </c>
      <c r="CO28" s="60">
        <f xml:space="preserve"> InpS!CO8</f>
        <v>0</v>
      </c>
    </row>
    <row r="29" spans="1:93" s="20" customFormat="1" outlineLevel="1" x14ac:dyDescent="0.2">
      <c r="A29" s="87"/>
      <c r="B29" s="34"/>
      <c r="D29" s="88"/>
      <c r="E29" s="20" t="s">
        <v>117</v>
      </c>
      <c r="H29" s="120" t="str">
        <f xml:space="preserve"> InpS!H9</f>
        <v>%</v>
      </c>
      <c r="I29" s="98"/>
      <c r="K29" s="99">
        <f t="shared" ref="K29:AP29" si="11" xml:space="preserve"> IF( K$5 = $G$5, 0, K27 + K28 )</f>
        <v>0</v>
      </c>
      <c r="L29" s="99">
        <f t="shared" si="11"/>
        <v>1.4967259120673537E-2</v>
      </c>
      <c r="M29" s="99">
        <f t="shared" si="11"/>
        <v>5.5299539170505785E-3</v>
      </c>
      <c r="N29" s="99">
        <f t="shared" si="11"/>
        <v>1.877754507037821E-2</v>
      </c>
      <c r="O29" s="99">
        <f t="shared" si="11"/>
        <v>1.7376066889723152E-2</v>
      </c>
      <c r="P29" s="99">
        <f t="shared" si="11"/>
        <v>1.7722737887502227E-2</v>
      </c>
      <c r="Q29" s="99">
        <f t="shared" si="11"/>
        <v>1.7622022015255645E-2</v>
      </c>
      <c r="R29" s="99">
        <f t="shared" si="11"/>
        <v>1.818010456312269E-2</v>
      </c>
      <c r="S29" s="99">
        <f t="shared" si="11"/>
        <v>1.896454529078051E-2</v>
      </c>
      <c r="T29" s="99">
        <f t="shared" si="11"/>
        <v>1.9996805127965978E-2</v>
      </c>
      <c r="U29" s="99">
        <f t="shared" si="11"/>
        <v>1.9996805127965978E-2</v>
      </c>
      <c r="V29" s="99">
        <f t="shared" si="11"/>
        <v>1.9996805127965978E-2</v>
      </c>
      <c r="W29" s="99">
        <f t="shared" si="11"/>
        <v>1.9996805127965978E-2</v>
      </c>
      <c r="X29" s="99">
        <f t="shared" si="11"/>
        <v>1.9996805127965978E-2</v>
      </c>
      <c r="Y29" s="99">
        <f t="shared" si="11"/>
        <v>1.9996805127965978E-2</v>
      </c>
      <c r="Z29" s="99">
        <f t="shared" si="11"/>
        <v>1.9996805127965978E-2</v>
      </c>
      <c r="AA29" s="99">
        <f t="shared" si="11"/>
        <v>1.9996805127965978E-2</v>
      </c>
      <c r="AB29" s="99">
        <f t="shared" si="11"/>
        <v>1.9996805127965978E-2</v>
      </c>
      <c r="AC29" s="99">
        <f t="shared" si="11"/>
        <v>1.9996805127965978E-2</v>
      </c>
      <c r="AD29" s="99">
        <f t="shared" si="11"/>
        <v>1.9996805127965978E-2</v>
      </c>
      <c r="AE29" s="99">
        <f t="shared" si="11"/>
        <v>1.9996805127965978E-2</v>
      </c>
      <c r="AF29" s="99">
        <f t="shared" si="11"/>
        <v>1.9996805127965978E-2</v>
      </c>
      <c r="AG29" s="99">
        <f t="shared" si="11"/>
        <v>1.9996805127965978E-2</v>
      </c>
      <c r="AH29" s="99">
        <f t="shared" si="11"/>
        <v>1.9996805127965978E-2</v>
      </c>
      <c r="AI29" s="99">
        <f t="shared" si="11"/>
        <v>1.9996805127965978E-2</v>
      </c>
      <c r="AJ29" s="99">
        <f t="shared" si="11"/>
        <v>1.9996805127965978E-2</v>
      </c>
      <c r="AK29" s="99">
        <f t="shared" si="11"/>
        <v>1.9996805127965978E-2</v>
      </c>
      <c r="AL29" s="99">
        <f t="shared" si="11"/>
        <v>1.9996805127965978E-2</v>
      </c>
      <c r="AM29" s="99">
        <f t="shared" si="11"/>
        <v>1.9996805127965978E-2</v>
      </c>
      <c r="AN29" s="99">
        <f t="shared" si="11"/>
        <v>1.9996805127965978E-2</v>
      </c>
      <c r="AO29" s="99">
        <f t="shared" si="11"/>
        <v>1.9996805127965978E-2</v>
      </c>
      <c r="AP29" s="99">
        <f t="shared" si="11"/>
        <v>1.9996805127965978E-2</v>
      </c>
      <c r="AQ29" s="99">
        <f t="shared" ref="AQ29:BV29" si="12" xml:space="preserve"> IF( AQ$5 = $G$5, 0, AQ27 + AQ28 )</f>
        <v>1.9996805127965978E-2</v>
      </c>
      <c r="AR29" s="99">
        <f t="shared" si="12"/>
        <v>1.9996805127965978E-2</v>
      </c>
      <c r="AS29" s="99">
        <f t="shared" si="12"/>
        <v>1.9996805127965978E-2</v>
      </c>
      <c r="AT29" s="99">
        <f t="shared" si="12"/>
        <v>1.9996805127965978E-2</v>
      </c>
      <c r="AU29" s="99">
        <f t="shared" si="12"/>
        <v>1.9996805127965978E-2</v>
      </c>
      <c r="AV29" s="99">
        <f t="shared" si="12"/>
        <v>1.9996805127965978E-2</v>
      </c>
      <c r="AW29" s="99">
        <f t="shared" si="12"/>
        <v>1.9996805127965978E-2</v>
      </c>
      <c r="AX29" s="99">
        <f t="shared" si="12"/>
        <v>1.9996805127965978E-2</v>
      </c>
      <c r="AY29" s="99">
        <f t="shared" si="12"/>
        <v>1.9996805127965978E-2</v>
      </c>
      <c r="AZ29" s="99">
        <f t="shared" si="12"/>
        <v>1.9996805127965978E-2</v>
      </c>
      <c r="BA29" s="99">
        <f t="shared" si="12"/>
        <v>1.9996805127965978E-2</v>
      </c>
      <c r="BB29" s="99">
        <f t="shared" si="12"/>
        <v>1.9996805127965978E-2</v>
      </c>
      <c r="BC29" s="99">
        <f t="shared" si="12"/>
        <v>1.9996805127965978E-2</v>
      </c>
      <c r="BD29" s="99">
        <f t="shared" si="12"/>
        <v>1.9996805127965978E-2</v>
      </c>
      <c r="BE29" s="99">
        <f t="shared" si="12"/>
        <v>1.9996805127965978E-2</v>
      </c>
      <c r="BF29" s="99">
        <f t="shared" si="12"/>
        <v>1.9996805127965978E-2</v>
      </c>
      <c r="BG29" s="99">
        <f t="shared" si="12"/>
        <v>1.9996805127965978E-2</v>
      </c>
      <c r="BH29" s="99">
        <f t="shared" si="12"/>
        <v>1.9996805127965978E-2</v>
      </c>
      <c r="BI29" s="99">
        <f t="shared" si="12"/>
        <v>1.9996805127965978E-2</v>
      </c>
      <c r="BJ29" s="99">
        <f t="shared" si="12"/>
        <v>1.9996805127965978E-2</v>
      </c>
      <c r="BK29" s="99">
        <f t="shared" si="12"/>
        <v>1.9996805127965978E-2</v>
      </c>
      <c r="BL29" s="99">
        <f t="shared" si="12"/>
        <v>1.9996805127965978E-2</v>
      </c>
      <c r="BM29" s="99">
        <f t="shared" si="12"/>
        <v>1.9996805127965978E-2</v>
      </c>
      <c r="BN29" s="99">
        <f t="shared" si="12"/>
        <v>1.9996805127965978E-2</v>
      </c>
      <c r="BO29" s="99">
        <f t="shared" si="12"/>
        <v>1.9996805127965978E-2</v>
      </c>
      <c r="BP29" s="99">
        <f t="shared" si="12"/>
        <v>1.9996805127965978E-2</v>
      </c>
      <c r="BQ29" s="99">
        <f t="shared" si="12"/>
        <v>1.9996805127965978E-2</v>
      </c>
      <c r="BR29" s="99">
        <f t="shared" si="12"/>
        <v>1.9996805127965978E-2</v>
      </c>
      <c r="BS29" s="99">
        <f t="shared" si="12"/>
        <v>1.9996805127965978E-2</v>
      </c>
      <c r="BT29" s="99">
        <f t="shared" si="12"/>
        <v>1.9996805127965978E-2</v>
      </c>
      <c r="BU29" s="99">
        <f t="shared" si="12"/>
        <v>1.9996805127965978E-2</v>
      </c>
      <c r="BV29" s="99">
        <f t="shared" si="12"/>
        <v>1.9996805127965978E-2</v>
      </c>
      <c r="BW29" s="99">
        <f t="shared" ref="BW29:CO29" si="13" xml:space="preserve"> IF( BW$5 = $G$5, 0, BW27 + BW28 )</f>
        <v>1.9996805127965978E-2</v>
      </c>
      <c r="BX29" s="99">
        <f t="shared" si="13"/>
        <v>1.9996805127965978E-2</v>
      </c>
      <c r="BY29" s="99">
        <f t="shared" si="13"/>
        <v>1.9996805127965978E-2</v>
      </c>
      <c r="BZ29" s="99">
        <f t="shared" si="13"/>
        <v>1.9996805127965978E-2</v>
      </c>
      <c r="CA29" s="99">
        <f t="shared" si="13"/>
        <v>1.9996805127965978E-2</v>
      </c>
      <c r="CB29" s="99">
        <f t="shared" si="13"/>
        <v>1.9996805127965978E-2</v>
      </c>
      <c r="CC29" s="99">
        <f t="shared" si="13"/>
        <v>1.9996805127965978E-2</v>
      </c>
      <c r="CD29" s="99">
        <f t="shared" si="13"/>
        <v>1.9996805127965978E-2</v>
      </c>
      <c r="CE29" s="99">
        <f t="shared" si="13"/>
        <v>1.9996805127965978E-2</v>
      </c>
      <c r="CF29" s="99">
        <f t="shared" si="13"/>
        <v>1.9996805127965978E-2</v>
      </c>
      <c r="CG29" s="99">
        <f t="shared" si="13"/>
        <v>1.9996805127965978E-2</v>
      </c>
      <c r="CH29" s="99">
        <f t="shared" si="13"/>
        <v>1.9996805127965978E-2</v>
      </c>
      <c r="CI29" s="99">
        <f t="shared" si="13"/>
        <v>1.9996805127965978E-2</v>
      </c>
      <c r="CJ29" s="99">
        <f t="shared" si="13"/>
        <v>1.9996805127965978E-2</v>
      </c>
      <c r="CK29" s="99">
        <f t="shared" si="13"/>
        <v>1.9996805127965978E-2</v>
      </c>
      <c r="CL29" s="99">
        <f t="shared" si="13"/>
        <v>1.9996805127965978E-2</v>
      </c>
      <c r="CM29" s="99">
        <f t="shared" si="13"/>
        <v>1.9996805127965978E-2</v>
      </c>
      <c r="CN29" s="99">
        <f t="shared" si="13"/>
        <v>1.9996805127965978E-2</v>
      </c>
      <c r="CO29" s="99">
        <f t="shared" si="13"/>
        <v>1.9996805127965978E-2</v>
      </c>
    </row>
    <row r="30" spans="1:93" outlineLevel="1" x14ac:dyDescent="0.2">
      <c r="E30" s="18"/>
      <c r="G30" s="74"/>
      <c r="H30" s="119"/>
      <c r="I30" s="80"/>
    </row>
    <row r="31" spans="1:93" outlineLevel="1" x14ac:dyDescent="0.2">
      <c r="E31" s="18" t="str">
        <f xml:space="preserve"> InpS!E27</f>
        <v>Water: Household Standing charge</v>
      </c>
      <c r="G31" s="85">
        <f xml:space="preserve"> InpS!K27</f>
        <v>39.33</v>
      </c>
      <c r="H31" s="119" t="str">
        <f xml:space="preserve"> InpS!H27</f>
        <v>£</v>
      </c>
      <c r="I31" s="80"/>
      <c r="K31" s="100">
        <f xml:space="preserve"> IF( J31 = "", $G31, J31 ) * ( 1 + K$29 )</f>
        <v>39.33</v>
      </c>
      <c r="L31" s="100">
        <f t="shared" ref="L31:BW31" si="14" xml:space="preserve"> IF( K31 = "", $G31, K31 ) * ( 1 + L$29 )</f>
        <v>39.918662301216088</v>
      </c>
      <c r="M31" s="100">
        <f t="shared" si="14"/>
        <v>40.139410664172118</v>
      </c>
      <c r="N31" s="100">
        <f t="shared" si="14"/>
        <v>40.893130257017027</v>
      </c>
      <c r="O31" s="100">
        <f t="shared" si="14"/>
        <v>41.603692023693114</v>
      </c>
      <c r="P31" s="100">
        <f t="shared" si="14"/>
        <v>42.341023352581395</v>
      </c>
      <c r="Q31" s="100">
        <f t="shared" si="14"/>
        <v>43.087157798249038</v>
      </c>
      <c r="R31" s="100">
        <f t="shared" si="14"/>
        <v>43.870486832348973</v>
      </c>
      <c r="S31" s="100">
        <f t="shared" si="14"/>
        <v>44.702470666809646</v>
      </c>
      <c r="T31" s="100">
        <f t="shared" si="14"/>
        <v>45.596377261472455</v>
      </c>
      <c r="U31" s="100">
        <f t="shared" si="14"/>
        <v>46.508159132111338</v>
      </c>
      <c r="V31" s="100">
        <f t="shared" si="14"/>
        <v>47.438173727136601</v>
      </c>
      <c r="W31" s="100">
        <f t="shared" si="14"/>
        <v>48.386785642784744</v>
      </c>
      <c r="X31" s="100">
        <f t="shared" si="14"/>
        <v>49.354366766052173</v>
      </c>
      <c r="Y31" s="100">
        <f t="shared" si="14"/>
        <v>50.341296420487076</v>
      </c>
      <c r="Z31" s="100">
        <f t="shared" si="14"/>
        <v>51.347961514896724</v>
      </c>
      <c r="AA31" s="100">
        <f t="shared" si="14"/>
        <v>52.37475669502841</v>
      </c>
      <c r="AB31" s="100">
        <f t="shared" si="14"/>
        <v>53.422084498283525</v>
      </c>
      <c r="AC31" s="100">
        <f t="shared" si="14"/>
        <v>54.490355511525429</v>
      </c>
      <c r="AD31" s="100">
        <f t="shared" si="14"/>
        <v>55.579988532042989</v>
      </c>
      <c r="AE31" s="100">
        <f t="shared" si="14"/>
        <v>56.691410731732837</v>
      </c>
      <c r="AF31" s="100">
        <f t="shared" si="14"/>
        <v>57.82505782456478</v>
      </c>
      <c r="AG31" s="100">
        <f t="shared" si="14"/>
        <v>58.981374237395968</v>
      </c>
      <c r="AH31" s="100">
        <f t="shared" si="14"/>
        <v>60.160813284200806</v>
      </c>
      <c r="AI31" s="100">
        <f t="shared" si="14"/>
        <v>61.363837343784915</v>
      </c>
      <c r="AJ31" s="100">
        <f t="shared" si="14"/>
        <v>62.590918041052781</v>
      </c>
      <c r="AK31" s="100">
        <f t="shared" si="14"/>
        <v>63.8425364319002</v>
      </c>
      <c r="AL31" s="100">
        <f t="shared" si="14"/>
        <v>65.11918319180397</v>
      </c>
      <c r="AM31" s="100">
        <f t="shared" si="14"/>
        <v>66.421358808182788</v>
      </c>
      <c r="AN31" s="100">
        <f t="shared" si="14"/>
        <v>67.74957377660472</v>
      </c>
      <c r="AO31" s="100">
        <f t="shared" si="14"/>
        <v>69.104348800918245</v>
      </c>
      <c r="AP31" s="100">
        <f t="shared" si="14"/>
        <v>70.48621499738519</v>
      </c>
      <c r="AQ31" s="100">
        <f t="shared" si="14"/>
        <v>71.895714102895809</v>
      </c>
      <c r="AR31" s="100">
        <f t="shared" si="14"/>
        <v>73.333398687347369</v>
      </c>
      <c r="AS31" s="100">
        <f t="shared" si="14"/>
        <v>74.799832370269684</v>
      </c>
      <c r="AT31" s="100">
        <f t="shared" si="14"/>
        <v>76.295590041782489</v>
      </c>
      <c r="AU31" s="100">
        <f t="shared" si="14"/>
        <v>77.821258087971202</v>
      </c>
      <c r="AV31" s="100">
        <f t="shared" si="14"/>
        <v>79.377434620769506</v>
      </c>
      <c r="AW31" s="100">
        <f t="shared" si="14"/>
        <v>80.964729712438896</v>
      </c>
      <c r="AX31" s="100">
        <f t="shared" si="14"/>
        <v>82.583765634736977</v>
      </c>
      <c r="AY31" s="100">
        <f t="shared" si="14"/>
        <v>84.23517710286842</v>
      </c>
      <c r="AZ31" s="100">
        <f t="shared" si="14"/>
        <v>85.919611524314178</v>
      </c>
      <c r="BA31" s="100">
        <f t="shared" si="14"/>
        <v>87.637729252636433</v>
      </c>
      <c r="BB31" s="100">
        <f t="shared" si="14"/>
        <v>89.390203846358844</v>
      </c>
      <c r="BC31" s="100">
        <f t="shared" si="14"/>
        <v>91.177722333023638</v>
      </c>
      <c r="BD31" s="100">
        <f t="shared" si="14"/>
        <v>93.000985478528904</v>
      </c>
      <c r="BE31" s="100">
        <f t="shared" si="14"/>
        <v>94.860708061851838</v>
      </c>
      <c r="BF31" s="100">
        <f t="shared" si="14"/>
        <v>96.757619155265559</v>
      </c>
      <c r="BG31" s="100">
        <f t="shared" si="14"/>
        <v>98.692462410159351</v>
      </c>
      <c r="BH31" s="100">
        <f t="shared" si="14"/>
        <v>100.66599634857441</v>
      </c>
      <c r="BI31" s="100">
        <f t="shared" si="14"/>
        <v>102.67899466056939</v>
      </c>
      <c r="BJ31" s="100">
        <f t="shared" si="14"/>
        <v>104.73224650753225</v>
      </c>
      <c r="BK31" s="100">
        <f t="shared" si="14"/>
        <v>106.82655683155747</v>
      </c>
      <c r="BL31" s="100">
        <f t="shared" si="14"/>
        <v>108.96274667100971</v>
      </c>
      <c r="BM31" s="100">
        <f t="shared" si="14"/>
        <v>111.14165348239781</v>
      </c>
      <c r="BN31" s="100">
        <f t="shared" si="14"/>
        <v>113.36413146868524</v>
      </c>
      <c r="BO31" s="100">
        <f t="shared" si="14"/>
        <v>115.63105191416565</v>
      </c>
      <c r="BP31" s="100">
        <f t="shared" si="14"/>
        <v>117.94330352603494</v>
      </c>
      <c r="BQ31" s="100">
        <f t="shared" si="14"/>
        <v>120.3017927827936</v>
      </c>
      <c r="BR31" s="100">
        <f t="shared" si="14"/>
        <v>122.70744428961606</v>
      </c>
      <c r="BS31" s="100">
        <f t="shared" si="14"/>
        <v>125.16120114082625</v>
      </c>
      <c r="BT31" s="100">
        <f t="shared" si="14"/>
        <v>127.66402528962151</v>
      </c>
      <c r="BU31" s="100">
        <f t="shared" si="14"/>
        <v>130.21689792518978</v>
      </c>
      <c r="BV31" s="100">
        <f t="shared" si="14"/>
        <v>132.82081985736804</v>
      </c>
      <c r="BW31" s="100">
        <f t="shared" si="14"/>
        <v>135.47681190899249</v>
      </c>
      <c r="BX31" s="100">
        <f t="shared" ref="BX31:CO31" si="15" xml:space="preserve"> IF( BW31 = "", $G31, BW31 ) * ( 1 + BX$29 )</f>
        <v>138.18591531609471</v>
      </c>
      <c r="BY31" s="100">
        <f t="shared" si="15"/>
        <v>140.94919213610027</v>
      </c>
      <c r="BZ31" s="100">
        <f t="shared" si="15"/>
        <v>143.7677256641901</v>
      </c>
      <c r="CA31" s="100">
        <f t="shared" si="15"/>
        <v>146.64262085798777</v>
      </c>
      <c r="CB31" s="100">
        <f t="shared" si="15"/>
        <v>149.57500477073916</v>
      </c>
      <c r="CC31" s="100">
        <f t="shared" si="15"/>
        <v>152.5660269931542</v>
      </c>
      <c r="CD31" s="100">
        <f t="shared" si="15"/>
        <v>155.61686010408431</v>
      </c>
      <c r="CE31" s="100">
        <f t="shared" si="15"/>
        <v>158.72870013021162</v>
      </c>
      <c r="CF31" s="100">
        <f t="shared" si="15"/>
        <v>161.90276701493082</v>
      </c>
      <c r="CG31" s="100">
        <f t="shared" si="15"/>
        <v>165.14030509660685</v>
      </c>
      <c r="CH31" s="100">
        <f t="shared" si="15"/>
        <v>168.44258359639656</v>
      </c>
      <c r="CI31" s="100">
        <f t="shared" si="15"/>
        <v>171.81089711582482</v>
      </c>
      <c r="CJ31" s="100">
        <f t="shared" si="15"/>
        <v>175.24656614431098</v>
      </c>
      <c r="CK31" s="100">
        <f t="shared" si="15"/>
        <v>178.75093757684397</v>
      </c>
      <c r="CL31" s="100">
        <f t="shared" si="15"/>
        <v>182.32538524200933</v>
      </c>
      <c r="CM31" s="100">
        <f t="shared" si="15"/>
        <v>185.97131044057511</v>
      </c>
      <c r="CN31" s="100">
        <f t="shared" si="15"/>
        <v>189.69014249484775</v>
      </c>
      <c r="CO31" s="100">
        <f t="shared" si="15"/>
        <v>193.4833393090133</v>
      </c>
    </row>
    <row r="32" spans="1:93" outlineLevel="1" x14ac:dyDescent="0.2">
      <c r="E32" s="18" t="str">
        <f xml:space="preserve"> InpS!E28</f>
        <v>Water: standard volumetric rate</v>
      </c>
      <c r="G32" s="101">
        <f xml:space="preserve"> InpS!K28</f>
        <v>1.4173999999999998</v>
      </c>
      <c r="H32" s="119" t="str">
        <f xml:space="preserve"> InpS!H28</f>
        <v>£/m3</v>
      </c>
      <c r="I32" s="80"/>
      <c r="K32" s="84">
        <f t="shared" ref="K32:BV32" si="16" xml:space="preserve"> IF( J32 = "", $G32, J32 ) * ( 1 + K$29 )</f>
        <v>1.4173999999999998</v>
      </c>
      <c r="L32" s="84">
        <f t="shared" si="16"/>
        <v>1.4386145930776424</v>
      </c>
      <c r="M32" s="84">
        <f t="shared" si="16"/>
        <v>1.4465700654817581</v>
      </c>
      <c r="N32" s="84">
        <f t="shared" si="16"/>
        <v>1.4737331000838019</v>
      </c>
      <c r="O32" s="84">
        <f t="shared" si="16"/>
        <v>1.499340785008457</v>
      </c>
      <c r="P32" s="84">
        <f t="shared" si="16"/>
        <v>1.5259132087452036</v>
      </c>
      <c r="Q32" s="84">
        <f t="shared" si="16"/>
        <v>1.552802884903081</v>
      </c>
      <c r="R32" s="84">
        <f t="shared" si="16"/>
        <v>1.5810330037165377</v>
      </c>
      <c r="S32" s="84">
        <f t="shared" si="16"/>
        <v>1.6110165757217387</v>
      </c>
      <c r="T32" s="84">
        <f t="shared" si="16"/>
        <v>1.6432317602443693</v>
      </c>
      <c r="U32" s="84">
        <f t="shared" si="16"/>
        <v>1.6760911455340606</v>
      </c>
      <c r="V32" s="84">
        <f t="shared" si="16"/>
        <v>1.7096076135480145</v>
      </c>
      <c r="W32" s="84">
        <f t="shared" si="16"/>
        <v>1.7437943038414212</v>
      </c>
      <c r="X32" s="84">
        <f t="shared" si="16"/>
        <v>1.7786646187185953</v>
      </c>
      <c r="Y32" s="84">
        <f t="shared" si="16"/>
        <v>1.8142322284871188</v>
      </c>
      <c r="Z32" s="84">
        <f t="shared" si="16"/>
        <v>1.8505110768170512</v>
      </c>
      <c r="AA32" s="84">
        <f t="shared" si="16"/>
        <v>1.8875153862073042</v>
      </c>
      <c r="AB32" s="84">
        <f t="shared" si="16"/>
        <v>1.925259663561329</v>
      </c>
      <c r="AC32" s="84">
        <f t="shared" si="16"/>
        <v>1.9637587058742982</v>
      </c>
      <c r="AD32" s="84">
        <f t="shared" si="16"/>
        <v>2.0030276060340131</v>
      </c>
      <c r="AE32" s="84">
        <f t="shared" si="16"/>
        <v>2.0430817587378116</v>
      </c>
      <c r="AF32" s="84">
        <f t="shared" si="16"/>
        <v>2.0839368665277935</v>
      </c>
      <c r="AG32" s="84">
        <f t="shared" si="16"/>
        <v>2.125608945946734</v>
      </c>
      <c r="AH32" s="84">
        <f t="shared" si="16"/>
        <v>2.1681143338170918</v>
      </c>
      <c r="AI32" s="84">
        <f t="shared" si="16"/>
        <v>2.211469693645582</v>
      </c>
      <c r="AJ32" s="84">
        <f t="shared" si="16"/>
        <v>2.2556920221558152</v>
      </c>
      <c r="AK32" s="84">
        <f t="shared" si="16"/>
        <v>2.3007986559515725</v>
      </c>
      <c r="AL32" s="84">
        <f t="shared" si="16"/>
        <v>2.3468072783133223</v>
      </c>
      <c r="AM32" s="84">
        <f t="shared" si="16"/>
        <v>2.3937359261306459</v>
      </c>
      <c r="AN32" s="84">
        <f t="shared" si="16"/>
        <v>2.4416029969732915</v>
      </c>
      <c r="AO32" s="84">
        <f t="shared" si="16"/>
        <v>2.490427256303624</v>
      </c>
      <c r="AP32" s="84">
        <f t="shared" si="16"/>
        <v>2.5402278448333027</v>
      </c>
      <c r="AQ32" s="84">
        <f t="shared" si="16"/>
        <v>2.5910242860270674</v>
      </c>
      <c r="AR32" s="84">
        <f t="shared" si="16"/>
        <v>2.6428364937565778</v>
      </c>
      <c r="AS32" s="84">
        <f t="shared" si="16"/>
        <v>2.6956847801073049</v>
      </c>
      <c r="AT32" s="84">
        <f t="shared" si="16"/>
        <v>2.7495898633415345</v>
      </c>
      <c r="AU32" s="84">
        <f t="shared" si="16"/>
        <v>2.8045728760206057</v>
      </c>
      <c r="AV32" s="84">
        <f t="shared" si="16"/>
        <v>2.860655373289569</v>
      </c>
      <c r="AW32" s="84">
        <f t="shared" si="16"/>
        <v>2.9178593413275093</v>
      </c>
      <c r="AX32" s="84">
        <f t="shared" si="16"/>
        <v>2.9762072059668507</v>
      </c>
      <c r="AY32" s="84">
        <f t="shared" si="16"/>
        <v>3.0357218414850178</v>
      </c>
      <c r="AZ32" s="84">
        <f t="shared" si="16"/>
        <v>3.0964265795719039</v>
      </c>
      <c r="BA32" s="84">
        <f t="shared" si="16"/>
        <v>3.1583452184766574</v>
      </c>
      <c r="BB32" s="84">
        <f t="shared" si="16"/>
        <v>3.2215020323373782</v>
      </c>
      <c r="BC32" s="84">
        <f t="shared" si="16"/>
        <v>3.2859217806973753</v>
      </c>
      <c r="BD32" s="84">
        <f t="shared" si="16"/>
        <v>3.3516297182117198</v>
      </c>
      <c r="BE32" s="84">
        <f t="shared" si="16"/>
        <v>3.418651604547899</v>
      </c>
      <c r="BF32" s="84">
        <f t="shared" si="16"/>
        <v>3.4870137144844513</v>
      </c>
      <c r="BG32" s="84">
        <f t="shared" si="16"/>
        <v>3.5567428482115417</v>
      </c>
      <c r="BH32" s="84">
        <f t="shared" si="16"/>
        <v>3.6278663418375148</v>
      </c>
      <c r="BI32" s="84">
        <f t="shared" si="16"/>
        <v>3.7004120781055465</v>
      </c>
      <c r="BJ32" s="84">
        <f t="shared" si="16"/>
        <v>3.7744084973245946</v>
      </c>
      <c r="BK32" s="84">
        <f t="shared" si="16"/>
        <v>3.8498846085189333</v>
      </c>
      <c r="BL32" s="84">
        <f t="shared" si="16"/>
        <v>3.9268700008006419</v>
      </c>
      <c r="BM32" s="84">
        <f t="shared" si="16"/>
        <v>4.0053948549695075</v>
      </c>
      <c r="BN32" s="84">
        <f t="shared" si="16"/>
        <v>4.0854899553448902</v>
      </c>
      <c r="BO32" s="84">
        <f t="shared" si="16"/>
        <v>4.1671867018341846</v>
      </c>
      <c r="BP32" s="84">
        <f t="shared" si="16"/>
        <v>4.2505171222426137</v>
      </c>
      <c r="BQ32" s="84">
        <f t="shared" si="16"/>
        <v>4.3355138848291821</v>
      </c>
      <c r="BR32" s="84">
        <f t="shared" si="16"/>
        <v>4.4222103111137017</v>
      </c>
      <c r="BS32" s="84">
        <f t="shared" si="16"/>
        <v>4.5106403889399243</v>
      </c>
      <c r="BT32" s="84">
        <f t="shared" si="16"/>
        <v>4.6008387857998887</v>
      </c>
      <c r="BU32" s="84">
        <f t="shared" si="16"/>
        <v>4.6928408624247169</v>
      </c>
      <c r="BV32" s="84">
        <f t="shared" si="16"/>
        <v>4.7866826866471799</v>
      </c>
      <c r="BW32" s="84">
        <f t="shared" ref="BW32:CO32" si="17" xml:space="preserve"> IF( BV32 = "", $G32, BV32 ) * ( 1 + BW$29 )</f>
        <v>4.8824010475414719</v>
      </c>
      <c r="BX32" s="84">
        <f t="shared" si="17"/>
        <v>4.9800334698457354</v>
      </c>
      <c r="BY32" s="84">
        <f t="shared" si="17"/>
        <v>5.079618228672989</v>
      </c>
      <c r="BZ32" s="84">
        <f t="shared" si="17"/>
        <v>5.1811943645162266</v>
      </c>
      <c r="CA32" s="84">
        <f t="shared" si="17"/>
        <v>5.2848016985535731</v>
      </c>
      <c r="CB32" s="84">
        <f t="shared" si="17"/>
        <v>5.3904808482594921</v>
      </c>
      <c r="CC32" s="84">
        <f t="shared" si="17"/>
        <v>5.4982732433281702</v>
      </c>
      <c r="CD32" s="84">
        <f t="shared" si="17"/>
        <v>5.6082211419153127</v>
      </c>
      <c r="CE32" s="84">
        <f t="shared" si="17"/>
        <v>5.720367647204732</v>
      </c>
      <c r="CF32" s="84">
        <f t="shared" si="17"/>
        <v>5.8347567243062066</v>
      </c>
      <c r="CG32" s="84">
        <f t="shared" si="17"/>
        <v>5.951433217491247</v>
      </c>
      <c r="CH32" s="84">
        <f t="shared" si="17"/>
        <v>6.0704428677735232</v>
      </c>
      <c r="CI32" s="84">
        <f t="shared" si="17"/>
        <v>6.1918323308408416</v>
      </c>
      <c r="CJ32" s="84">
        <f t="shared" si="17"/>
        <v>6.3156491953457055</v>
      </c>
      <c r="CK32" s="84">
        <f t="shared" si="17"/>
        <v>6.4419420015616282</v>
      </c>
      <c r="CL32" s="84">
        <f t="shared" si="17"/>
        <v>6.5707602604125155</v>
      </c>
      <c r="CM32" s="84">
        <f t="shared" si="17"/>
        <v>6.7021544728825679</v>
      </c>
      <c r="CN32" s="84">
        <f t="shared" si="17"/>
        <v>6.8361761498143263</v>
      </c>
      <c r="CO32" s="84">
        <f t="shared" si="17"/>
        <v>6.9728778321026121</v>
      </c>
    </row>
    <row r="33" spans="4:93" outlineLevel="1" x14ac:dyDescent="0.2">
      <c r="E33" s="18"/>
      <c r="G33" s="74"/>
      <c r="H33" s="119"/>
      <c r="I33" s="80"/>
    </row>
    <row r="34" spans="4:93" outlineLevel="1" x14ac:dyDescent="0.2">
      <c r="D34" s="39" t="s">
        <v>114</v>
      </c>
      <c r="E34" s="18"/>
      <c r="G34" s="74"/>
      <c r="H34" s="119"/>
      <c r="I34" s="80"/>
    </row>
    <row r="35" spans="4:93" outlineLevel="1" x14ac:dyDescent="0.2">
      <c r="E35" t="str">
        <f xml:space="preserve"> UserInput!E29 &amp; " - " &amp; LOWER( $B$26 )</f>
        <v>Flat - occupants - charge per property - water</v>
      </c>
      <c r="H35" s="117" t="s">
        <v>8</v>
      </c>
      <c r="I35" s="112">
        <f xml:space="preserve"> SUM( K35:CO35 )</f>
        <v>32650.698454687361</v>
      </c>
      <c r="K35" s="83">
        <f t="shared" ref="K35:AP35" si="18" xml:space="preserve"> K$31 + ROUND( $G19 * K$7, 0 ) * K$32</f>
        <v>161.22639999999998</v>
      </c>
      <c r="L35" s="83">
        <f t="shared" si="18"/>
        <v>163.63951730589332</v>
      </c>
      <c r="M35" s="83">
        <f t="shared" si="18"/>
        <v>164.5444362956033</v>
      </c>
      <c r="N35" s="83">
        <f t="shared" si="18"/>
        <v>167.63417686422397</v>
      </c>
      <c r="O35" s="83">
        <f t="shared" si="18"/>
        <v>170.54699953442042</v>
      </c>
      <c r="P35" s="83">
        <f t="shared" si="18"/>
        <v>173.56955930466893</v>
      </c>
      <c r="Q35" s="83">
        <f t="shared" si="18"/>
        <v>176.62820589991401</v>
      </c>
      <c r="R35" s="83">
        <f t="shared" si="18"/>
        <v>179.83932515197122</v>
      </c>
      <c r="S35" s="83">
        <f t="shared" si="18"/>
        <v>183.24989617887917</v>
      </c>
      <c r="T35" s="83">
        <f t="shared" si="18"/>
        <v>186.91430864248821</v>
      </c>
      <c r="U35" s="83">
        <f t="shared" si="18"/>
        <v>190.65199764804055</v>
      </c>
      <c r="V35" s="83">
        <f t="shared" si="18"/>
        <v>194.46442849226582</v>
      </c>
      <c r="W35" s="83">
        <f t="shared" si="18"/>
        <v>198.35309577314695</v>
      </c>
      <c r="X35" s="83">
        <f t="shared" si="18"/>
        <v>202.31952397585138</v>
      </c>
      <c r="Y35" s="83">
        <f t="shared" si="18"/>
        <v>206.3652680703793</v>
      </c>
      <c r="Z35" s="83">
        <f t="shared" si="18"/>
        <v>210.49191412116312</v>
      </c>
      <c r="AA35" s="83">
        <f t="shared" si="18"/>
        <v>214.70107990885657</v>
      </c>
      <c r="AB35" s="83">
        <f t="shared" si="18"/>
        <v>218.99441556455781</v>
      </c>
      <c r="AC35" s="83">
        <f t="shared" si="18"/>
        <v>223.37360421671508</v>
      </c>
      <c r="AD35" s="83">
        <f t="shared" si="18"/>
        <v>227.8403626509681</v>
      </c>
      <c r="AE35" s="83">
        <f t="shared" si="18"/>
        <v>232.39644198318464</v>
      </c>
      <c r="AF35" s="83">
        <f t="shared" si="18"/>
        <v>237.04362834595503</v>
      </c>
      <c r="AG35" s="83">
        <f t="shared" si="18"/>
        <v>241.78374358881507</v>
      </c>
      <c r="AH35" s="83">
        <f t="shared" si="18"/>
        <v>246.6186459924707</v>
      </c>
      <c r="AI35" s="83">
        <f t="shared" si="18"/>
        <v>251.55023099730496</v>
      </c>
      <c r="AJ35" s="83">
        <f t="shared" si="18"/>
        <v>256.5804319464529</v>
      </c>
      <c r="AK35" s="83">
        <f t="shared" si="18"/>
        <v>261.71122084373542</v>
      </c>
      <c r="AL35" s="83">
        <f t="shared" si="18"/>
        <v>266.9446091267497</v>
      </c>
      <c r="AM35" s="83">
        <f t="shared" si="18"/>
        <v>272.28264845541833</v>
      </c>
      <c r="AN35" s="83">
        <f t="shared" si="18"/>
        <v>277.72743151630777</v>
      </c>
      <c r="AO35" s="83">
        <f t="shared" si="18"/>
        <v>283.28109284302991</v>
      </c>
      <c r="AP35" s="83">
        <f t="shared" si="18"/>
        <v>288.9458096530492</v>
      </c>
      <c r="AQ35" s="83">
        <f t="shared" ref="AQ35:BV35" si="19" xml:space="preserve"> AQ$31 + ROUND( $G19 * AQ$7, 0 ) * AQ$32</f>
        <v>294.72380270122358</v>
      </c>
      <c r="AR35" s="83">
        <f t="shared" si="19"/>
        <v>300.61733715041305</v>
      </c>
      <c r="AS35" s="83">
        <f t="shared" si="19"/>
        <v>306.62872345949791</v>
      </c>
      <c r="AT35" s="83">
        <f t="shared" si="19"/>
        <v>312.76031828915444</v>
      </c>
      <c r="AU35" s="83">
        <f t="shared" si="19"/>
        <v>319.01452542574327</v>
      </c>
      <c r="AV35" s="83">
        <f t="shared" si="19"/>
        <v>325.39379672367244</v>
      </c>
      <c r="AW35" s="83">
        <f t="shared" si="19"/>
        <v>331.90063306660471</v>
      </c>
      <c r="AX35" s="83">
        <f t="shared" si="19"/>
        <v>338.53758534788614</v>
      </c>
      <c r="AY35" s="83">
        <f t="shared" si="19"/>
        <v>345.30725547057995</v>
      </c>
      <c r="AZ35" s="83">
        <f t="shared" si="19"/>
        <v>352.21229736749791</v>
      </c>
      <c r="BA35" s="83">
        <f t="shared" si="19"/>
        <v>359.25541804162901</v>
      </c>
      <c r="BB35" s="83">
        <f t="shared" si="19"/>
        <v>366.43937862737334</v>
      </c>
      <c r="BC35" s="83">
        <f t="shared" si="19"/>
        <v>373.76699547299791</v>
      </c>
      <c r="BD35" s="83">
        <f t="shared" si="19"/>
        <v>381.24114124473681</v>
      </c>
      <c r="BE35" s="83">
        <f t="shared" si="19"/>
        <v>388.86474605297116</v>
      </c>
      <c r="BF35" s="83">
        <f t="shared" si="19"/>
        <v>396.64079860092835</v>
      </c>
      <c r="BG35" s="83">
        <f t="shared" si="19"/>
        <v>404.57234735635194</v>
      </c>
      <c r="BH35" s="83">
        <f t="shared" si="19"/>
        <v>412.6625017466007</v>
      </c>
      <c r="BI35" s="83">
        <f t="shared" si="19"/>
        <v>420.91443337764639</v>
      </c>
      <c r="BJ35" s="83">
        <f t="shared" si="19"/>
        <v>429.33137727744736</v>
      </c>
      <c r="BK35" s="83">
        <f t="shared" si="19"/>
        <v>437.91663316418573</v>
      </c>
      <c r="BL35" s="83">
        <f t="shared" si="19"/>
        <v>446.6735667398649</v>
      </c>
      <c r="BM35" s="83">
        <f t="shared" si="19"/>
        <v>455.60561100977549</v>
      </c>
      <c r="BN35" s="83">
        <f t="shared" si="19"/>
        <v>464.7162676283458</v>
      </c>
      <c r="BO35" s="83">
        <f t="shared" si="19"/>
        <v>474.00910827190552</v>
      </c>
      <c r="BP35" s="83">
        <f t="shared" si="19"/>
        <v>483.48777603889971</v>
      </c>
      <c r="BQ35" s="83">
        <f t="shared" si="19"/>
        <v>493.15598687810325</v>
      </c>
      <c r="BR35" s="83">
        <f t="shared" si="19"/>
        <v>503.01753104539443</v>
      </c>
      <c r="BS35" s="83">
        <f t="shared" si="19"/>
        <v>513.07627458965976</v>
      </c>
      <c r="BT35" s="83">
        <f t="shared" si="19"/>
        <v>523.33616086841187</v>
      </c>
      <c r="BU35" s="83">
        <f t="shared" si="19"/>
        <v>533.80121209371544</v>
      </c>
      <c r="BV35" s="83">
        <f t="shared" si="19"/>
        <v>544.47553090902545</v>
      </c>
      <c r="BW35" s="83">
        <f t="shared" ref="BW35:CO35" si="20" xml:space="preserve"> BW$31 + ROUND( $G19 * BW$7, 0 ) * BW$32</f>
        <v>555.36330199755912</v>
      </c>
      <c r="BX35" s="83">
        <f t="shared" si="20"/>
        <v>566.46879372282797</v>
      </c>
      <c r="BY35" s="83">
        <f t="shared" si="20"/>
        <v>577.79635980197736</v>
      </c>
      <c r="BZ35" s="83">
        <f t="shared" si="20"/>
        <v>589.35044101258563</v>
      </c>
      <c r="CA35" s="83">
        <f t="shared" si="20"/>
        <v>601.1355669335951</v>
      </c>
      <c r="CB35" s="83">
        <f t="shared" si="20"/>
        <v>613.15635772105543</v>
      </c>
      <c r="CC35" s="83">
        <f t="shared" si="20"/>
        <v>625.41752591937689</v>
      </c>
      <c r="CD35" s="83">
        <f t="shared" si="20"/>
        <v>637.92387830880125</v>
      </c>
      <c r="CE35" s="83">
        <f t="shared" si="20"/>
        <v>650.68031778981856</v>
      </c>
      <c r="CF35" s="83">
        <f t="shared" si="20"/>
        <v>663.69184530526456</v>
      </c>
      <c r="CG35" s="83">
        <f t="shared" si="20"/>
        <v>676.96356180085411</v>
      </c>
      <c r="CH35" s="83">
        <f t="shared" si="20"/>
        <v>690.50067022491953</v>
      </c>
      <c r="CI35" s="83">
        <f t="shared" si="20"/>
        <v>704.30847756813716</v>
      </c>
      <c r="CJ35" s="83">
        <f t="shared" si="20"/>
        <v>718.39239694404159</v>
      </c>
      <c r="CK35" s="83">
        <f t="shared" si="20"/>
        <v>732.75794971114397</v>
      </c>
      <c r="CL35" s="83">
        <f t="shared" si="20"/>
        <v>747.41076763748572</v>
      </c>
      <c r="CM35" s="83">
        <f t="shared" si="20"/>
        <v>762.35659510847586</v>
      </c>
      <c r="CN35" s="83">
        <f t="shared" si="20"/>
        <v>777.60129137887975</v>
      </c>
      <c r="CO35" s="83">
        <f t="shared" si="20"/>
        <v>793.15083286983793</v>
      </c>
    </row>
    <row r="36" spans="4:93" outlineLevel="1" x14ac:dyDescent="0.2">
      <c r="E36" t="str">
        <f xml:space="preserve"> UserInput!E30 &amp; " - " &amp; LOWER( $B$26 )</f>
        <v>Terrace - occupants - charge per property - water</v>
      </c>
      <c r="H36" s="117" t="s">
        <v>8</v>
      </c>
      <c r="I36" s="112">
        <f xml:space="preserve"> SUM( K36:CO36 )</f>
        <v>32650.698454687361</v>
      </c>
      <c r="K36" s="83">
        <f t="shared" ref="K36:AP36" si="21" xml:space="preserve"> K$31 + ROUND( $G20 * K$7, 0 ) * K$32</f>
        <v>161.22639999999998</v>
      </c>
      <c r="L36" s="83">
        <f t="shared" si="21"/>
        <v>163.63951730589332</v>
      </c>
      <c r="M36" s="83">
        <f t="shared" si="21"/>
        <v>164.5444362956033</v>
      </c>
      <c r="N36" s="83">
        <f t="shared" si="21"/>
        <v>167.63417686422397</v>
      </c>
      <c r="O36" s="83">
        <f t="shared" si="21"/>
        <v>170.54699953442042</v>
      </c>
      <c r="P36" s="83">
        <f t="shared" si="21"/>
        <v>173.56955930466893</v>
      </c>
      <c r="Q36" s="83">
        <f t="shared" si="21"/>
        <v>176.62820589991401</v>
      </c>
      <c r="R36" s="83">
        <f t="shared" si="21"/>
        <v>179.83932515197122</v>
      </c>
      <c r="S36" s="83">
        <f t="shared" si="21"/>
        <v>183.24989617887917</v>
      </c>
      <c r="T36" s="83">
        <f t="shared" si="21"/>
        <v>186.91430864248821</v>
      </c>
      <c r="U36" s="83">
        <f t="shared" si="21"/>
        <v>190.65199764804055</v>
      </c>
      <c r="V36" s="83">
        <f t="shared" si="21"/>
        <v>194.46442849226582</v>
      </c>
      <c r="W36" s="83">
        <f t="shared" si="21"/>
        <v>198.35309577314695</v>
      </c>
      <c r="X36" s="83">
        <f t="shared" si="21"/>
        <v>202.31952397585138</v>
      </c>
      <c r="Y36" s="83">
        <f t="shared" si="21"/>
        <v>206.3652680703793</v>
      </c>
      <c r="Z36" s="83">
        <f t="shared" si="21"/>
        <v>210.49191412116312</v>
      </c>
      <c r="AA36" s="83">
        <f t="shared" si="21"/>
        <v>214.70107990885657</v>
      </c>
      <c r="AB36" s="83">
        <f t="shared" si="21"/>
        <v>218.99441556455781</v>
      </c>
      <c r="AC36" s="83">
        <f t="shared" si="21"/>
        <v>223.37360421671508</v>
      </c>
      <c r="AD36" s="83">
        <f t="shared" si="21"/>
        <v>227.8403626509681</v>
      </c>
      <c r="AE36" s="83">
        <f t="shared" si="21"/>
        <v>232.39644198318464</v>
      </c>
      <c r="AF36" s="83">
        <f t="shared" si="21"/>
        <v>237.04362834595503</v>
      </c>
      <c r="AG36" s="83">
        <f t="shared" si="21"/>
        <v>241.78374358881507</v>
      </c>
      <c r="AH36" s="83">
        <f t="shared" si="21"/>
        <v>246.6186459924707</v>
      </c>
      <c r="AI36" s="83">
        <f t="shared" si="21"/>
        <v>251.55023099730496</v>
      </c>
      <c r="AJ36" s="83">
        <f t="shared" si="21"/>
        <v>256.5804319464529</v>
      </c>
      <c r="AK36" s="83">
        <f t="shared" si="21"/>
        <v>261.71122084373542</v>
      </c>
      <c r="AL36" s="83">
        <f t="shared" si="21"/>
        <v>266.9446091267497</v>
      </c>
      <c r="AM36" s="83">
        <f t="shared" si="21"/>
        <v>272.28264845541833</v>
      </c>
      <c r="AN36" s="83">
        <f t="shared" si="21"/>
        <v>277.72743151630777</v>
      </c>
      <c r="AO36" s="83">
        <f t="shared" si="21"/>
        <v>283.28109284302991</v>
      </c>
      <c r="AP36" s="83">
        <f t="shared" si="21"/>
        <v>288.9458096530492</v>
      </c>
      <c r="AQ36" s="83">
        <f t="shared" ref="AQ36:BV36" si="22" xml:space="preserve"> AQ$31 + ROUND( $G20 * AQ$7, 0 ) * AQ$32</f>
        <v>294.72380270122358</v>
      </c>
      <c r="AR36" s="83">
        <f t="shared" si="22"/>
        <v>300.61733715041305</v>
      </c>
      <c r="AS36" s="83">
        <f t="shared" si="22"/>
        <v>306.62872345949791</v>
      </c>
      <c r="AT36" s="83">
        <f t="shared" si="22"/>
        <v>312.76031828915444</v>
      </c>
      <c r="AU36" s="83">
        <f t="shared" si="22"/>
        <v>319.01452542574327</v>
      </c>
      <c r="AV36" s="83">
        <f t="shared" si="22"/>
        <v>325.39379672367244</v>
      </c>
      <c r="AW36" s="83">
        <f t="shared" si="22"/>
        <v>331.90063306660471</v>
      </c>
      <c r="AX36" s="83">
        <f t="shared" si="22"/>
        <v>338.53758534788614</v>
      </c>
      <c r="AY36" s="83">
        <f t="shared" si="22"/>
        <v>345.30725547057995</v>
      </c>
      <c r="AZ36" s="83">
        <f t="shared" si="22"/>
        <v>352.21229736749791</v>
      </c>
      <c r="BA36" s="83">
        <f t="shared" si="22"/>
        <v>359.25541804162901</v>
      </c>
      <c r="BB36" s="83">
        <f t="shared" si="22"/>
        <v>366.43937862737334</v>
      </c>
      <c r="BC36" s="83">
        <f t="shared" si="22"/>
        <v>373.76699547299791</v>
      </c>
      <c r="BD36" s="83">
        <f t="shared" si="22"/>
        <v>381.24114124473681</v>
      </c>
      <c r="BE36" s="83">
        <f t="shared" si="22"/>
        <v>388.86474605297116</v>
      </c>
      <c r="BF36" s="83">
        <f t="shared" si="22"/>
        <v>396.64079860092835</v>
      </c>
      <c r="BG36" s="83">
        <f t="shared" si="22"/>
        <v>404.57234735635194</v>
      </c>
      <c r="BH36" s="83">
        <f t="shared" si="22"/>
        <v>412.6625017466007</v>
      </c>
      <c r="BI36" s="83">
        <f t="shared" si="22"/>
        <v>420.91443337764639</v>
      </c>
      <c r="BJ36" s="83">
        <f t="shared" si="22"/>
        <v>429.33137727744736</v>
      </c>
      <c r="BK36" s="83">
        <f t="shared" si="22"/>
        <v>437.91663316418573</v>
      </c>
      <c r="BL36" s="83">
        <f t="shared" si="22"/>
        <v>446.6735667398649</v>
      </c>
      <c r="BM36" s="83">
        <f t="shared" si="22"/>
        <v>455.60561100977549</v>
      </c>
      <c r="BN36" s="83">
        <f t="shared" si="22"/>
        <v>464.7162676283458</v>
      </c>
      <c r="BO36" s="83">
        <f t="shared" si="22"/>
        <v>474.00910827190552</v>
      </c>
      <c r="BP36" s="83">
        <f t="shared" si="22"/>
        <v>483.48777603889971</v>
      </c>
      <c r="BQ36" s="83">
        <f t="shared" si="22"/>
        <v>493.15598687810325</v>
      </c>
      <c r="BR36" s="83">
        <f t="shared" si="22"/>
        <v>503.01753104539443</v>
      </c>
      <c r="BS36" s="83">
        <f t="shared" si="22"/>
        <v>513.07627458965976</v>
      </c>
      <c r="BT36" s="83">
        <f t="shared" si="22"/>
        <v>523.33616086841187</v>
      </c>
      <c r="BU36" s="83">
        <f t="shared" si="22"/>
        <v>533.80121209371544</v>
      </c>
      <c r="BV36" s="83">
        <f t="shared" si="22"/>
        <v>544.47553090902545</v>
      </c>
      <c r="BW36" s="83">
        <f t="shared" ref="BW36:CO36" si="23" xml:space="preserve"> BW$31 + ROUND( $G20 * BW$7, 0 ) * BW$32</f>
        <v>555.36330199755912</v>
      </c>
      <c r="BX36" s="83">
        <f t="shared" si="23"/>
        <v>566.46879372282797</v>
      </c>
      <c r="BY36" s="83">
        <f t="shared" si="23"/>
        <v>577.79635980197736</v>
      </c>
      <c r="BZ36" s="83">
        <f t="shared" si="23"/>
        <v>589.35044101258563</v>
      </c>
      <c r="CA36" s="83">
        <f t="shared" si="23"/>
        <v>601.1355669335951</v>
      </c>
      <c r="CB36" s="83">
        <f t="shared" si="23"/>
        <v>613.15635772105543</v>
      </c>
      <c r="CC36" s="83">
        <f t="shared" si="23"/>
        <v>625.41752591937689</v>
      </c>
      <c r="CD36" s="83">
        <f t="shared" si="23"/>
        <v>637.92387830880125</v>
      </c>
      <c r="CE36" s="83">
        <f t="shared" si="23"/>
        <v>650.68031778981856</v>
      </c>
      <c r="CF36" s="83">
        <f t="shared" si="23"/>
        <v>663.69184530526456</v>
      </c>
      <c r="CG36" s="83">
        <f t="shared" si="23"/>
        <v>676.96356180085411</v>
      </c>
      <c r="CH36" s="83">
        <f t="shared" si="23"/>
        <v>690.50067022491953</v>
      </c>
      <c r="CI36" s="83">
        <f t="shared" si="23"/>
        <v>704.30847756813716</v>
      </c>
      <c r="CJ36" s="83">
        <f t="shared" si="23"/>
        <v>718.39239694404159</v>
      </c>
      <c r="CK36" s="83">
        <f t="shared" si="23"/>
        <v>732.75794971114397</v>
      </c>
      <c r="CL36" s="83">
        <f t="shared" si="23"/>
        <v>747.41076763748572</v>
      </c>
      <c r="CM36" s="83">
        <f t="shared" si="23"/>
        <v>762.35659510847586</v>
      </c>
      <c r="CN36" s="83">
        <f t="shared" si="23"/>
        <v>777.60129137887975</v>
      </c>
      <c r="CO36" s="83">
        <f t="shared" si="23"/>
        <v>793.15083286983793</v>
      </c>
    </row>
    <row r="37" spans="4:93" outlineLevel="1" x14ac:dyDescent="0.2">
      <c r="E37" t="str">
        <f xml:space="preserve"> UserInput!E31 &amp; " - " &amp; LOWER( $B$26 )</f>
        <v>Semi - occupants - charge per property - water</v>
      </c>
      <c r="H37" s="117" t="s">
        <v>8</v>
      </c>
      <c r="I37" s="112">
        <f xml:space="preserve"> SUM( K37:CO37 )</f>
        <v>35234.096086260513</v>
      </c>
      <c r="K37" s="83">
        <f t="shared" ref="K37:AP37" si="24" xml:space="preserve"> K$31 + ROUND( $G21 * K$7, 0 ) * K$32</f>
        <v>173.983</v>
      </c>
      <c r="L37" s="83">
        <f t="shared" si="24"/>
        <v>176.58704864359214</v>
      </c>
      <c r="M37" s="83">
        <f t="shared" si="24"/>
        <v>177.56356688493915</v>
      </c>
      <c r="N37" s="83">
        <f t="shared" si="24"/>
        <v>180.89777476497821</v>
      </c>
      <c r="O37" s="83">
        <f t="shared" si="24"/>
        <v>184.0410665994965</v>
      </c>
      <c r="P37" s="83">
        <f t="shared" si="24"/>
        <v>187.30277818337575</v>
      </c>
      <c r="Q37" s="83">
        <f t="shared" si="24"/>
        <v>190.60343186404174</v>
      </c>
      <c r="R37" s="83">
        <f t="shared" si="24"/>
        <v>194.06862218542005</v>
      </c>
      <c r="S37" s="83">
        <f t="shared" si="24"/>
        <v>197.74904536037485</v>
      </c>
      <c r="T37" s="83">
        <f t="shared" si="24"/>
        <v>201.70339448468752</v>
      </c>
      <c r="U37" s="83">
        <f t="shared" si="24"/>
        <v>205.73681795784708</v>
      </c>
      <c r="V37" s="83">
        <f t="shared" si="24"/>
        <v>209.85089701419798</v>
      </c>
      <c r="W37" s="83">
        <f t="shared" si="24"/>
        <v>214.04724450771977</v>
      </c>
      <c r="X37" s="83">
        <f t="shared" si="24"/>
        <v>218.32750554431874</v>
      </c>
      <c r="Y37" s="83">
        <f t="shared" si="24"/>
        <v>222.69335812676337</v>
      </c>
      <c r="Z37" s="83">
        <f t="shared" si="24"/>
        <v>227.14651381251659</v>
      </c>
      <c r="AA37" s="83">
        <f t="shared" si="24"/>
        <v>231.68871838472234</v>
      </c>
      <c r="AB37" s="83">
        <f t="shared" si="24"/>
        <v>236.32175253660978</v>
      </c>
      <c r="AC37" s="83">
        <f t="shared" si="24"/>
        <v>241.04743256958375</v>
      </c>
      <c r="AD37" s="83">
        <f t="shared" si="24"/>
        <v>245.86761110527422</v>
      </c>
      <c r="AE37" s="83">
        <f t="shared" si="24"/>
        <v>250.78417781182495</v>
      </c>
      <c r="AF37" s="83">
        <f t="shared" si="24"/>
        <v>255.79906014470515</v>
      </c>
      <c r="AG37" s="83">
        <f t="shared" si="24"/>
        <v>260.91422410233571</v>
      </c>
      <c r="AH37" s="83">
        <f t="shared" si="24"/>
        <v>266.13167499682453</v>
      </c>
      <c r="AI37" s="83">
        <f t="shared" si="24"/>
        <v>271.4534582401152</v>
      </c>
      <c r="AJ37" s="83">
        <f t="shared" si="24"/>
        <v>276.88166014585522</v>
      </c>
      <c r="AK37" s="83">
        <f t="shared" si="24"/>
        <v>282.41840874729957</v>
      </c>
      <c r="AL37" s="83">
        <f t="shared" si="24"/>
        <v>288.06587463156956</v>
      </c>
      <c r="AM37" s="83">
        <f t="shared" si="24"/>
        <v>293.82627179059415</v>
      </c>
      <c r="AN37" s="83">
        <f t="shared" si="24"/>
        <v>299.70185848906743</v>
      </c>
      <c r="AO37" s="83">
        <f t="shared" si="24"/>
        <v>305.69493814976249</v>
      </c>
      <c r="AP37" s="83">
        <f t="shared" si="24"/>
        <v>311.80786025654891</v>
      </c>
      <c r="AQ37" s="83">
        <f t="shared" ref="AQ37:BV37" si="25" xml:space="preserve"> AQ$31 + ROUND( $G21 * AQ$7, 0 ) * AQ$32</f>
        <v>318.0430212754672</v>
      </c>
      <c r="AR37" s="83">
        <f t="shared" si="25"/>
        <v>324.40286559422225</v>
      </c>
      <c r="AS37" s="83">
        <f t="shared" si="25"/>
        <v>330.8898864804637</v>
      </c>
      <c r="AT37" s="83">
        <f t="shared" si="25"/>
        <v>337.50662705922826</v>
      </c>
      <c r="AU37" s="83">
        <f t="shared" si="25"/>
        <v>344.25568130992878</v>
      </c>
      <c r="AV37" s="83">
        <f t="shared" si="25"/>
        <v>351.13969508327858</v>
      </c>
      <c r="AW37" s="83">
        <f t="shared" si="25"/>
        <v>358.16136713855229</v>
      </c>
      <c r="AX37" s="83">
        <f t="shared" si="25"/>
        <v>365.32345020158778</v>
      </c>
      <c r="AY37" s="83">
        <f t="shared" si="25"/>
        <v>372.6287520439451</v>
      </c>
      <c r="AZ37" s="83">
        <f t="shared" si="25"/>
        <v>380.08013658364507</v>
      </c>
      <c r="BA37" s="83">
        <f t="shared" si="25"/>
        <v>387.68052500791885</v>
      </c>
      <c r="BB37" s="83">
        <f t="shared" si="25"/>
        <v>395.43289691840982</v>
      </c>
      <c r="BC37" s="83">
        <f t="shared" si="25"/>
        <v>403.34029149927426</v>
      </c>
      <c r="BD37" s="83">
        <f t="shared" si="25"/>
        <v>411.40580870864227</v>
      </c>
      <c r="BE37" s="83">
        <f t="shared" si="25"/>
        <v>419.63261049390223</v>
      </c>
      <c r="BF37" s="83">
        <f t="shared" si="25"/>
        <v>428.02392203128841</v>
      </c>
      <c r="BG37" s="83">
        <f t="shared" si="25"/>
        <v>436.58303299025579</v>
      </c>
      <c r="BH37" s="83">
        <f t="shared" si="25"/>
        <v>445.31329882313833</v>
      </c>
      <c r="BI37" s="83">
        <f t="shared" si="25"/>
        <v>454.21814208059629</v>
      </c>
      <c r="BJ37" s="83">
        <f t="shared" si="25"/>
        <v>463.30105375336871</v>
      </c>
      <c r="BK37" s="83">
        <f t="shared" si="25"/>
        <v>472.56559464085615</v>
      </c>
      <c r="BL37" s="83">
        <f t="shared" si="25"/>
        <v>482.01539674707067</v>
      </c>
      <c r="BM37" s="83">
        <f t="shared" si="25"/>
        <v>491.65416470450106</v>
      </c>
      <c r="BN37" s="83">
        <f t="shared" si="25"/>
        <v>501.48567722644981</v>
      </c>
      <c r="BO37" s="83">
        <f t="shared" si="25"/>
        <v>511.51378858841321</v>
      </c>
      <c r="BP37" s="83">
        <f t="shared" si="25"/>
        <v>521.74243013908324</v>
      </c>
      <c r="BQ37" s="83">
        <f t="shared" si="25"/>
        <v>532.17561184156591</v>
      </c>
      <c r="BR37" s="83">
        <f t="shared" si="25"/>
        <v>542.81742384541769</v>
      </c>
      <c r="BS37" s="83">
        <f t="shared" si="25"/>
        <v>553.67203809011903</v>
      </c>
      <c r="BT37" s="83">
        <f t="shared" si="25"/>
        <v>564.74370994061087</v>
      </c>
      <c r="BU37" s="83">
        <f t="shared" si="25"/>
        <v>576.03677985553793</v>
      </c>
      <c r="BV37" s="83">
        <f t="shared" si="25"/>
        <v>587.55567508885008</v>
      </c>
      <c r="BW37" s="83">
        <f t="shared" ref="BW37:CO37" si="26" xml:space="preserve"> BW$31 + ROUND( $G21 * BW$7, 0 ) * BW$32</f>
        <v>599.30491142543224</v>
      </c>
      <c r="BX37" s="83">
        <f t="shared" si="26"/>
        <v>611.28909495143955</v>
      </c>
      <c r="BY37" s="83">
        <f t="shared" si="26"/>
        <v>623.51292386003422</v>
      </c>
      <c r="BZ37" s="83">
        <f t="shared" si="26"/>
        <v>635.98119029323163</v>
      </c>
      <c r="CA37" s="83">
        <f t="shared" si="26"/>
        <v>648.69878222057719</v>
      </c>
      <c r="CB37" s="83">
        <f t="shared" si="26"/>
        <v>661.6706853553909</v>
      </c>
      <c r="CC37" s="83">
        <f t="shared" si="26"/>
        <v>674.90198510933033</v>
      </c>
      <c r="CD37" s="83">
        <f t="shared" si="26"/>
        <v>688.39786858603907</v>
      </c>
      <c r="CE37" s="83">
        <f t="shared" si="26"/>
        <v>702.1636266146611</v>
      </c>
      <c r="CF37" s="83">
        <f t="shared" si="26"/>
        <v>716.20465582402039</v>
      </c>
      <c r="CG37" s="83">
        <f t="shared" si="26"/>
        <v>730.52646075827533</v>
      </c>
      <c r="CH37" s="83">
        <f t="shared" si="26"/>
        <v>745.13465603488135</v>
      </c>
      <c r="CI37" s="83">
        <f t="shared" si="26"/>
        <v>760.03496854570471</v>
      </c>
      <c r="CJ37" s="83">
        <f t="shared" si="26"/>
        <v>775.23323970215301</v>
      </c>
      <c r="CK37" s="83">
        <f t="shared" si="26"/>
        <v>790.73542772519863</v>
      </c>
      <c r="CL37" s="83">
        <f t="shared" si="26"/>
        <v>806.54760998119832</v>
      </c>
      <c r="CM37" s="83">
        <f t="shared" si="26"/>
        <v>822.67598536441915</v>
      </c>
      <c r="CN37" s="83">
        <f t="shared" si="26"/>
        <v>839.12687672720881</v>
      </c>
      <c r="CO37" s="83">
        <f t="shared" si="26"/>
        <v>855.90673335876147</v>
      </c>
    </row>
    <row r="38" spans="4:93" outlineLevel="1" x14ac:dyDescent="0.2">
      <c r="E38" t="str">
        <f xml:space="preserve"> UserInput!E32 &amp; " - " &amp; LOWER( $B$26 )</f>
        <v>Detached - occupants - charge per property - water</v>
      </c>
      <c r="H38" s="117" t="s">
        <v>8</v>
      </c>
      <c r="I38" s="112">
        <f xml:space="preserve"> SUM( K38:CO38 )</f>
        <v>36444.308835902062</v>
      </c>
      <c r="K38" s="83">
        <f t="shared" ref="K38:AP38" si="27" xml:space="preserve"> K$31 + ROUND( $G22 * K$7, 0 ) * K$32</f>
        <v>179.65259999999995</v>
      </c>
      <c r="L38" s="83">
        <f t="shared" si="27"/>
        <v>182.34150701590266</v>
      </c>
      <c r="M38" s="83">
        <f t="shared" si="27"/>
        <v>183.34984714686618</v>
      </c>
      <c r="N38" s="83">
        <f t="shared" si="27"/>
        <v>188.26644026539722</v>
      </c>
      <c r="O38" s="83">
        <f t="shared" si="27"/>
        <v>190.03842973953039</v>
      </c>
      <c r="P38" s="83">
        <f t="shared" si="27"/>
        <v>193.40643101835656</v>
      </c>
      <c r="Q38" s="83">
        <f t="shared" si="27"/>
        <v>196.81464340365409</v>
      </c>
      <c r="R38" s="83">
        <f t="shared" si="27"/>
        <v>201.97378720400275</v>
      </c>
      <c r="S38" s="83">
        <f t="shared" si="27"/>
        <v>204.19311166326179</v>
      </c>
      <c r="T38" s="83">
        <f t="shared" si="27"/>
        <v>208.27632152566503</v>
      </c>
      <c r="U38" s="83">
        <f t="shared" si="27"/>
        <v>212.44118253998332</v>
      </c>
      <c r="V38" s="83">
        <f t="shared" si="27"/>
        <v>218.39893508193808</v>
      </c>
      <c r="W38" s="83">
        <f t="shared" si="27"/>
        <v>221.02242172308542</v>
      </c>
      <c r="X38" s="83">
        <f t="shared" si="27"/>
        <v>225.44216401919311</v>
      </c>
      <c r="Y38" s="83">
        <f t="shared" si="27"/>
        <v>229.95028704071186</v>
      </c>
      <c r="Z38" s="83">
        <f t="shared" si="27"/>
        <v>236.39906919660183</v>
      </c>
      <c r="AA38" s="83">
        <f t="shared" si="27"/>
        <v>239.23877992955153</v>
      </c>
      <c r="AB38" s="83">
        <f t="shared" si="27"/>
        <v>244.02279119085512</v>
      </c>
      <c r="AC38" s="83">
        <f t="shared" si="27"/>
        <v>248.90246739308094</v>
      </c>
      <c r="AD38" s="83">
        <f t="shared" si="27"/>
        <v>255.8827491354443</v>
      </c>
      <c r="AE38" s="83">
        <f t="shared" si="27"/>
        <v>258.95650484677617</v>
      </c>
      <c r="AF38" s="83">
        <f t="shared" si="27"/>
        <v>264.13480761081632</v>
      </c>
      <c r="AG38" s="83">
        <f t="shared" si="27"/>
        <v>269.41665988612266</v>
      </c>
      <c r="AH38" s="83">
        <f t="shared" si="27"/>
        <v>276.97224666591001</v>
      </c>
      <c r="AI38" s="83">
        <f t="shared" si="27"/>
        <v>280.29933701469753</v>
      </c>
      <c r="AJ38" s="83">
        <f t="shared" si="27"/>
        <v>285.90442823447847</v>
      </c>
      <c r="AK38" s="83">
        <f t="shared" si="27"/>
        <v>291.62160337110589</v>
      </c>
      <c r="AL38" s="83">
        <f t="shared" si="27"/>
        <v>299.79991102313619</v>
      </c>
      <c r="AM38" s="83">
        <f t="shared" si="27"/>
        <v>303.40121549511673</v>
      </c>
      <c r="AN38" s="83">
        <f t="shared" si="27"/>
        <v>309.46827047696058</v>
      </c>
      <c r="AO38" s="83">
        <f t="shared" si="27"/>
        <v>315.65664717497702</v>
      </c>
      <c r="AP38" s="83">
        <f t="shared" si="27"/>
        <v>324.50899948071549</v>
      </c>
      <c r="AQ38" s="83">
        <f t="shared" ref="AQ38:BV38" si="28" xml:space="preserve"> AQ$31 + ROUND( $G22 * AQ$7, 0 ) * AQ$32</f>
        <v>328.40711841957545</v>
      </c>
      <c r="AR38" s="83">
        <f t="shared" si="28"/>
        <v>334.97421156924855</v>
      </c>
      <c r="AS38" s="83">
        <f t="shared" si="28"/>
        <v>341.67262560089284</v>
      </c>
      <c r="AT38" s="83">
        <f t="shared" si="28"/>
        <v>351.25457637593593</v>
      </c>
      <c r="AU38" s="83">
        <f t="shared" si="28"/>
        <v>355.47397281401118</v>
      </c>
      <c r="AV38" s="83">
        <f t="shared" si="28"/>
        <v>362.58231657643682</v>
      </c>
      <c r="AW38" s="83">
        <f t="shared" si="28"/>
        <v>369.83280450386235</v>
      </c>
      <c r="AX38" s="83">
        <f t="shared" si="28"/>
        <v>380.20448623142204</v>
      </c>
      <c r="AY38" s="83">
        <f t="shared" si="28"/>
        <v>384.77163940988515</v>
      </c>
      <c r="AZ38" s="83">
        <f t="shared" si="28"/>
        <v>392.46584290193266</v>
      </c>
      <c r="BA38" s="83">
        <f t="shared" si="28"/>
        <v>400.31390588182546</v>
      </c>
      <c r="BB38" s="83">
        <f t="shared" si="28"/>
        <v>411.54040708009666</v>
      </c>
      <c r="BC38" s="83">
        <f t="shared" si="28"/>
        <v>416.48397862206377</v>
      </c>
      <c r="BD38" s="83">
        <f t="shared" si="28"/>
        <v>424.81232758148917</v>
      </c>
      <c r="BE38" s="83">
        <f t="shared" si="28"/>
        <v>433.30721691209379</v>
      </c>
      <c r="BF38" s="83">
        <f t="shared" si="28"/>
        <v>445.45899060371067</v>
      </c>
      <c r="BG38" s="83">
        <f t="shared" si="28"/>
        <v>450.81000438310195</v>
      </c>
      <c r="BH38" s="83">
        <f t="shared" si="28"/>
        <v>459.82476419048839</v>
      </c>
      <c r="BI38" s="83">
        <f t="shared" si="28"/>
        <v>469.01979039301852</v>
      </c>
      <c r="BJ38" s="83">
        <f t="shared" si="28"/>
        <v>482.17309623999171</v>
      </c>
      <c r="BK38" s="83">
        <f t="shared" si="28"/>
        <v>487.96513307493188</v>
      </c>
      <c r="BL38" s="83">
        <f t="shared" si="28"/>
        <v>497.72287675027326</v>
      </c>
      <c r="BM38" s="83">
        <f t="shared" si="28"/>
        <v>507.67574412437909</v>
      </c>
      <c r="BN38" s="83">
        <f t="shared" si="28"/>
        <v>521.91312700317428</v>
      </c>
      <c r="BO38" s="83">
        <f t="shared" si="28"/>
        <v>528.18253539574994</v>
      </c>
      <c r="BP38" s="83">
        <f t="shared" si="28"/>
        <v>538.74449862805375</v>
      </c>
      <c r="BQ38" s="83">
        <f t="shared" si="28"/>
        <v>549.51766738088259</v>
      </c>
      <c r="BR38" s="83">
        <f t="shared" si="28"/>
        <v>564.92847540098626</v>
      </c>
      <c r="BS38" s="83">
        <f t="shared" si="28"/>
        <v>571.71459964587871</v>
      </c>
      <c r="BT38" s="83">
        <f t="shared" si="28"/>
        <v>583.1470650838105</v>
      </c>
      <c r="BU38" s="83">
        <f t="shared" si="28"/>
        <v>594.80814330523674</v>
      </c>
      <c r="BV38" s="83">
        <f t="shared" si="28"/>
        <v>611.48908852208604</v>
      </c>
      <c r="BW38" s="83">
        <f t="shared" ref="BW38:CO38" si="29" xml:space="preserve"> BW$31 + ROUND( $G22 * BW$7, 0 ) * BW$32</f>
        <v>618.83451561559821</v>
      </c>
      <c r="BX38" s="83">
        <f t="shared" si="29"/>
        <v>631.20922883082255</v>
      </c>
      <c r="BY38" s="83">
        <f t="shared" si="29"/>
        <v>643.83139677472616</v>
      </c>
      <c r="BZ38" s="83">
        <f t="shared" si="29"/>
        <v>661.88716211581277</v>
      </c>
      <c r="CA38" s="83">
        <f t="shared" si="29"/>
        <v>669.83798901479145</v>
      </c>
      <c r="CB38" s="83">
        <f t="shared" si="29"/>
        <v>683.2326087484289</v>
      </c>
      <c r="CC38" s="83">
        <f t="shared" si="29"/>
        <v>696.89507808264307</v>
      </c>
      <c r="CD38" s="83">
        <f t="shared" si="29"/>
        <v>716.43897429561548</v>
      </c>
      <c r="CE38" s="83">
        <f t="shared" si="29"/>
        <v>725.04509720348005</v>
      </c>
      <c r="CF38" s="83">
        <f t="shared" si="29"/>
        <v>739.5436827212452</v>
      </c>
      <c r="CG38" s="83">
        <f t="shared" si="29"/>
        <v>754.33219362824036</v>
      </c>
      <c r="CH38" s="83">
        <f t="shared" si="29"/>
        <v>775.48687037374884</v>
      </c>
      <c r="CI38" s="83">
        <f t="shared" si="29"/>
        <v>784.80229786906807</v>
      </c>
      <c r="CJ38" s="83">
        <f t="shared" si="29"/>
        <v>800.49583648353587</v>
      </c>
      <c r="CK38" s="83">
        <f t="shared" si="29"/>
        <v>816.5031957314452</v>
      </c>
      <c r="CL38" s="83">
        <f t="shared" si="29"/>
        <v>832.83065102284843</v>
      </c>
      <c r="CM38" s="83">
        <f t="shared" si="29"/>
        <v>849.48460325594942</v>
      </c>
      <c r="CN38" s="83">
        <f t="shared" si="29"/>
        <v>866.47158132646609</v>
      </c>
      <c r="CO38" s="83">
        <f t="shared" si="29"/>
        <v>883.79824468717197</v>
      </c>
    </row>
    <row r="39" spans="4:93" outlineLevel="1" x14ac:dyDescent="0.2"/>
    <row r="40" spans="4:93" outlineLevel="1" x14ac:dyDescent="0.2">
      <c r="D40" s="39" t="s">
        <v>115</v>
      </c>
      <c r="K40" s="82"/>
    </row>
    <row r="41" spans="4:93" outlineLevel="1" x14ac:dyDescent="0.2">
      <c r="E41" s="18" t="str">
        <f xml:space="preserve"> UserInput!E$22</f>
        <v>Flats</v>
      </c>
      <c r="F41" s="18">
        <f xml:space="preserve"> UserInput!F$22</f>
        <v>0</v>
      </c>
      <c r="G41" s="19">
        <f xml:space="preserve"> UserInput!G$22</f>
        <v>12</v>
      </c>
      <c r="H41" s="119" t="str">
        <f xml:space="preserve"> UserInput!H$22</f>
        <v>Properties</v>
      </c>
      <c r="I41" s="18"/>
      <c r="J41" t="s">
        <v>93</v>
      </c>
    </row>
    <row r="42" spans="4:93" outlineLevel="1" x14ac:dyDescent="0.2">
      <c r="E42" s="18" t="str">
        <f xml:space="preserve"> UserInput!E$23</f>
        <v>Terraced houses</v>
      </c>
      <c r="F42" s="18">
        <f xml:space="preserve"> UserInput!F$23</f>
        <v>0</v>
      </c>
      <c r="G42" s="19">
        <f xml:space="preserve"> UserInput!G$23</f>
        <v>26</v>
      </c>
      <c r="H42" s="119" t="str">
        <f xml:space="preserve"> UserInput!H$23</f>
        <v>Properties</v>
      </c>
      <c r="I42" s="18"/>
    </row>
    <row r="43" spans="4:93" outlineLevel="1" x14ac:dyDescent="0.2">
      <c r="E43" s="18" t="str">
        <f xml:space="preserve"> UserInput!E$24</f>
        <v>Semi-detached houses</v>
      </c>
      <c r="F43" s="18">
        <f xml:space="preserve"> UserInput!F$24</f>
        <v>0</v>
      </c>
      <c r="G43" s="19">
        <f xml:space="preserve"> UserInput!G$24</f>
        <v>24</v>
      </c>
      <c r="H43" s="119" t="str">
        <f xml:space="preserve"> UserInput!H$24</f>
        <v>Properties</v>
      </c>
      <c r="I43" s="18"/>
    </row>
    <row r="44" spans="4:93" outlineLevel="1" x14ac:dyDescent="0.2">
      <c r="E44" s="18" t="str">
        <f xml:space="preserve"> UserInput!E$25</f>
        <v>Detached houses</v>
      </c>
      <c r="F44" s="18">
        <f xml:space="preserve"> UserInput!F$25</f>
        <v>0</v>
      </c>
      <c r="G44" s="19">
        <f xml:space="preserve"> UserInput!G$25</f>
        <v>18</v>
      </c>
      <c r="H44" s="119" t="str">
        <f xml:space="preserve"> UserInput!H$25</f>
        <v>Properties</v>
      </c>
      <c r="I44" s="18"/>
    </row>
    <row r="45" spans="4:93" outlineLevel="1" x14ac:dyDescent="0.2">
      <c r="E45" s="18" t="str">
        <f xml:space="preserve"> UserInput!E57</f>
        <v>Number of standard users</v>
      </c>
      <c r="F45" s="18"/>
      <c r="G45" s="19">
        <f xml:space="preserve"> UserInput!G57</f>
        <v>0</v>
      </c>
      <c r="H45" s="119" t="str">
        <f xml:space="preserve"> UserInput!H57</f>
        <v>Properties</v>
      </c>
      <c r="I45" s="18"/>
    </row>
    <row r="46" spans="4:93" outlineLevel="1" x14ac:dyDescent="0.2">
      <c r="E46" s="18" t="str">
        <f xml:space="preserve"> UserInput!E58</f>
        <v>Number of intermediate users</v>
      </c>
      <c r="F46" s="18"/>
      <c r="G46" s="19">
        <f xml:space="preserve"> UserInput!G58</f>
        <v>0</v>
      </c>
      <c r="H46" s="119" t="str">
        <f xml:space="preserve"> UserInput!H58</f>
        <v>Properties</v>
      </c>
      <c r="I46" s="18"/>
    </row>
    <row r="47" spans="4:93" outlineLevel="1" x14ac:dyDescent="0.2">
      <c r="E47" s="18" t="str">
        <f xml:space="preserve"> UserInput!E59</f>
        <v>Number of large users</v>
      </c>
      <c r="F47" s="18"/>
      <c r="G47" s="19">
        <f xml:space="preserve"> UserInput!G59</f>
        <v>0</v>
      </c>
      <c r="H47" s="119" t="str">
        <f xml:space="preserve"> UserInput!H59</f>
        <v>Properties</v>
      </c>
      <c r="I47" s="18"/>
    </row>
    <row r="48" spans="4:93" outlineLevel="1" x14ac:dyDescent="0.2">
      <c r="E48" s="20" t="s">
        <v>120</v>
      </c>
      <c r="G48" s="443">
        <f>SUM(G41:G47)</f>
        <v>80</v>
      </c>
      <c r="H48" s="117" t="s">
        <v>101</v>
      </c>
    </row>
    <row r="49" spans="2:93" outlineLevel="1" x14ac:dyDescent="0.2">
      <c r="G49" s="82"/>
    </row>
    <row r="50" spans="2:93" outlineLevel="1" x14ac:dyDescent="0.2">
      <c r="E50" t="s">
        <v>118</v>
      </c>
      <c r="H50" s="117" t="s">
        <v>8</v>
      </c>
      <c r="I50" s="112">
        <f xml:space="preserve"> SUM( K50:CO50 )</f>
        <v>2742342.4063946093</v>
      </c>
      <c r="K50" s="55">
        <f t="shared" ref="K50:AP50" si="30" xml:space="preserve"> SUMPRODUCT( $G41:$G44, K35:K38 )</f>
        <v>13535.941999999999</v>
      </c>
      <c r="L50" s="55">
        <f t="shared" si="30"/>
        <v>13738.537951356404</v>
      </c>
      <c r="M50" s="55">
        <f t="shared" si="30"/>
        <v>13814.511433115054</v>
      </c>
      <c r="N50" s="55">
        <f t="shared" si="30"/>
        <v>14100.441239977139</v>
      </c>
      <c r="O50" s="55">
        <f t="shared" si="30"/>
        <v>14318.463316007437</v>
      </c>
      <c r="P50" s="55">
        <f t="shared" si="30"/>
        <v>14572.225688308856</v>
      </c>
      <c r="Q50" s="55">
        <f t="shared" si="30"/>
        <v>14829.017770199505</v>
      </c>
      <c r="R50" s="55">
        <f t="shared" si="30"/>
        <v>15127.069457897036</v>
      </c>
      <c r="S50" s="55">
        <f t="shared" si="30"/>
        <v>15384.949153385118</v>
      </c>
      <c r="T50" s="55">
        <f t="shared" si="30"/>
        <v>15692.598983509022</v>
      </c>
      <c r="U50" s="55">
        <f t="shared" si="30"/>
        <v>16006.400827333571</v>
      </c>
      <c r="V50" s="55">
        <f t="shared" si="30"/>
        <v>16357.25064252174</v>
      </c>
      <c r="W50" s="55">
        <f t="shared" si="30"/>
        <v>16652.955098580394</v>
      </c>
      <c r="X50" s="55">
        <f t="shared" si="30"/>
        <v>16985.960996491478</v>
      </c>
      <c r="Y50" s="55">
        <f t="shared" si="30"/>
        <v>17325.625948449549</v>
      </c>
      <c r="Z50" s="55">
        <f t="shared" si="30"/>
        <v>17705.392313643431</v>
      </c>
      <c r="AA50" s="55">
        <f t="shared" si="30"/>
        <v>18025.468316501814</v>
      </c>
      <c r="AB50" s="55">
        <f t="shared" si="30"/>
        <v>18385.920093767221</v>
      </c>
      <c r="AC50" s="55">
        <f t="shared" si="30"/>
        <v>18753.579754980638</v>
      </c>
      <c r="AD50" s="55">
        <f t="shared" si="30"/>
        <v>19164.645931701365</v>
      </c>
      <c r="AE50" s="55">
        <f t="shared" si="30"/>
        <v>19511.102150086786</v>
      </c>
      <c r="AF50" s="55">
        <f t="shared" si="30"/>
        <v>19901.261857613907</v>
      </c>
      <c r="AG50" s="55">
        <f t="shared" si="30"/>
        <v>20299.223512781238</v>
      </c>
      <c r="AH50" s="55">
        <f t="shared" si="30"/>
        <v>20744.169187624055</v>
      </c>
      <c r="AI50" s="55">
        <f t="shared" si="30"/>
        <v>21119.17984192491</v>
      </c>
      <c r="AJ50" s="55">
        <f t="shared" si="30"/>
        <v>21541.495965686347</v>
      </c>
      <c r="AK50" s="55">
        <f t="shared" si="30"/>
        <v>21972.257062677039</v>
      </c>
      <c r="AL50" s="55">
        <f t="shared" si="30"/>
        <v>22453.874536390609</v>
      </c>
      <c r="AM50" s="55">
        <f t="shared" si="30"/>
        <v>22859.793043192258</v>
      </c>
      <c r="AN50" s="55">
        <f t="shared" si="30"/>
        <v>23316.915869942604</v>
      </c>
      <c r="AO50" s="55">
        <f t="shared" si="30"/>
        <v>23783.179692779024</v>
      </c>
      <c r="AP50" s="55">
        <f t="shared" si="30"/>
        <v>24304.491403625922</v>
      </c>
      <c r="AQ50" s="55">
        <f t="shared" ref="AQ50:BV50" si="31" xml:space="preserve"> SUMPRODUCT( $G41:$G44, AQ35:AQ38 )</f>
        <v>24743.865144810065</v>
      </c>
      <c r="AR50" s="55">
        <f t="shared" si="31"/>
        <v>25238.663394223506</v>
      </c>
      <c r="AS50" s="55">
        <f t="shared" si="31"/>
        <v>25743.35602780812</v>
      </c>
      <c r="AT50" s="55">
        <f t="shared" si="31"/>
        <v>26307.633519176197</v>
      </c>
      <c r="AU50" s="55">
        <f t="shared" si="31"/>
        <v>26783.219828268739</v>
      </c>
      <c r="AV50" s="55">
        <f t="shared" si="31"/>
        <v>27318.798655874103</v>
      </c>
      <c r="AW50" s="55">
        <f t="shared" si="31"/>
        <v>27865.087348925757</v>
      </c>
      <c r="AX50" s="55">
        <f t="shared" si="31"/>
        <v>28475.871800223376</v>
      </c>
      <c r="AY50" s="55">
        <f t="shared" si="31"/>
        <v>28990.655266314654</v>
      </c>
      <c r="AZ50" s="55">
        <f t="shared" si="31"/>
        <v>29570.375750207189</v>
      </c>
      <c r="BA50" s="55">
        <f t="shared" si="31"/>
        <v>30161.688791644814</v>
      </c>
      <c r="BB50" s="55">
        <f t="shared" si="31"/>
        <v>30822.813241323762</v>
      </c>
      <c r="BC50" s="55">
        <f t="shared" si="31"/>
        <v>31380.024439153647</v>
      </c>
      <c r="BD50" s="55">
        <f t="shared" si="31"/>
        <v>32007.524672774216</v>
      </c>
      <c r="BE50" s="55">
        <f t="shared" si="31"/>
        <v>32647.572906284244</v>
      </c>
      <c r="BF50" s="55">
        <f t="shared" si="31"/>
        <v>33363.186306452997</v>
      </c>
      <c r="BG50" s="55">
        <f t="shared" si="31"/>
        <v>33966.32207020335</v>
      </c>
      <c r="BH50" s="55">
        <f t="shared" si="31"/>
        <v>34645.539993554936</v>
      </c>
      <c r="BI50" s="55">
        <f t="shared" si="31"/>
        <v>35338.34010535921</v>
      </c>
      <c r="BJ50" s="55">
        <f t="shared" si="31"/>
        <v>36112.933358943701</v>
      </c>
      <c r="BK50" s="55">
        <f t="shared" si="31"/>
        <v>36765.778726968383</v>
      </c>
      <c r="BL50" s="55">
        <f t="shared" si="31"/>
        <v>37500.976839549483</v>
      </c>
      <c r="BM50" s="55">
        <f t="shared" si="31"/>
        <v>38250.876565518316</v>
      </c>
      <c r="BN50" s="55">
        <f t="shared" si="31"/>
        <v>39089.310709369071</v>
      </c>
      <c r="BO50" s="55">
        <f t="shared" si="31"/>
        <v>39795.962677577831</v>
      </c>
      <c r="BP50" s="55">
        <f t="shared" si="31"/>
        <v>40591.75478812115</v>
      </c>
      <c r="BQ50" s="55">
        <f t="shared" si="31"/>
        <v>41403.460198421388</v>
      </c>
      <c r="BR50" s="55">
        <f t="shared" si="31"/>
        <v>42310.996909232766</v>
      </c>
      <c r="BS50" s="55">
        <f t="shared" si="31"/>
        <v>43075.890142195742</v>
      </c>
      <c r="BT50" s="55">
        <f t="shared" si="31"/>
        <v>43937.270323082907</v>
      </c>
      <c r="BU50" s="55">
        <f t="shared" si="31"/>
        <v>44815.87535558836</v>
      </c>
      <c r="BV50" s="55">
        <f t="shared" si="31"/>
        <v>45798.209970072916</v>
      </c>
      <c r="BW50" s="55">
        <f t="shared" ref="BW50:CO50" si="32" xml:space="preserve"> SUMPRODUCT( $G41:$G44, BW35:BW38 )</f>
        <v>46626.144631198389</v>
      </c>
      <c r="BX50" s="55">
        <f t="shared" si="32"/>
        <v>47558.518559256816</v>
      </c>
      <c r="BY50" s="55">
        <f t="shared" si="32"/>
        <v>48509.53698706103</v>
      </c>
      <c r="BZ50" s="55">
        <f t="shared" si="32"/>
        <v>49572.834243600446</v>
      </c>
      <c r="CA50" s="55">
        <f t="shared" si="32"/>
        <v>50469.006119036712</v>
      </c>
      <c r="CB50" s="55">
        <f t="shared" si="32"/>
        <v>51478.224999401209</v>
      </c>
      <c r="CC50" s="55">
        <f t="shared" si="32"/>
        <v>52507.625033047821</v>
      </c>
      <c r="CD50" s="55">
        <f t="shared" si="32"/>
        <v>53658.557759120456</v>
      </c>
      <c r="CE50" s="55">
        <f t="shared" si="32"/>
        <v>54628.590864427606</v>
      </c>
      <c r="CF50" s="55">
        <f t="shared" si="32"/>
        <v>55720.988150358957</v>
      </c>
      <c r="CG50" s="55">
        <f t="shared" si="32"/>
        <v>56835.229891939394</v>
      </c>
      <c r="CH50" s="55">
        <f t="shared" si="32"/>
        <v>58081.02088011158</v>
      </c>
      <c r="CI50" s="55">
        <f t="shared" si="32"/>
        <v>59131.002754329355</v>
      </c>
      <c r="CJ50" s="55">
        <f t="shared" si="32"/>
        <v>60313.433893428897</v>
      </c>
      <c r="CK50" s="55">
        <f t="shared" si="32"/>
        <v>61519.509877594253</v>
      </c>
      <c r="CL50" s="55">
        <f t="shared" si="32"/>
        <v>62749.703528184487</v>
      </c>
      <c r="CM50" s="55">
        <f t="shared" si="32"/>
        <v>64004.49712147523</v>
      </c>
      <c r="CN50" s="55">
        <f t="shared" si="32"/>
        <v>65284.382577726836</v>
      </c>
      <c r="CO50" s="55">
        <f t="shared" si="32"/>
        <v>66589.861654033215</v>
      </c>
    </row>
    <row r="51" spans="2:93" outlineLevel="1" x14ac:dyDescent="0.2"/>
    <row r="52" spans="2:93" outlineLevel="1" x14ac:dyDescent="0.2">
      <c r="B52" s="61" t="s">
        <v>98</v>
      </c>
    </row>
    <row r="53" spans="2:93" outlineLevel="1" x14ac:dyDescent="0.2">
      <c r="E53" s="18" t="str">
        <f xml:space="preserve"> UserInput!E35</f>
        <v>First occupant in place after</v>
      </c>
      <c r="G53" s="19">
        <f xml:space="preserve"> UserInput!G35</f>
        <v>3</v>
      </c>
      <c r="H53" s="119" t="str">
        <f xml:space="preserve"> UserInput!H35</f>
        <v>Months</v>
      </c>
      <c r="I53" s="80"/>
    </row>
    <row r="54" spans="2:93" outlineLevel="1" x14ac:dyDescent="0.2">
      <c r="E54" s="18" t="str">
        <f xml:space="preserve"> UserInput!E36</f>
        <v>Development period (first to last occupancy)</v>
      </c>
      <c r="G54" s="19">
        <f xml:space="preserve"> UserInput!G36</f>
        <v>12</v>
      </c>
      <c r="H54" s="119" t="str">
        <f xml:space="preserve"> UserInput!H36</f>
        <v>Months</v>
      </c>
      <c r="I54" s="80"/>
    </row>
    <row r="55" spans="2:93" outlineLevel="1" x14ac:dyDescent="0.2">
      <c r="E55" t="s">
        <v>107</v>
      </c>
      <c r="G55" s="91">
        <f xml:space="preserve"> DATE( YEAR( G5 ), MONTH( G5 )+ G53, DAY( G5 ) )</f>
        <v>44013</v>
      </c>
      <c r="H55" s="117" t="s">
        <v>109</v>
      </c>
    </row>
    <row r="56" spans="2:93" outlineLevel="1" x14ac:dyDescent="0.2">
      <c r="E56" t="s">
        <v>106</v>
      </c>
      <c r="G56" s="94">
        <f xml:space="preserve"> DATE( YEAR( G55 ), MONTH( G55 ) + G54, DAY( G55 ) )</f>
        <v>44378</v>
      </c>
      <c r="H56" s="117" t="s">
        <v>109</v>
      </c>
      <c r="K56" s="82"/>
    </row>
    <row r="57" spans="2:93" outlineLevel="1" x14ac:dyDescent="0.2">
      <c r="E57" t="s">
        <v>121</v>
      </c>
      <c r="G57" s="95">
        <f xml:space="preserve"> G56 - G55</f>
        <v>365</v>
      </c>
      <c r="H57" s="117" t="s">
        <v>85</v>
      </c>
      <c r="K57" s="82"/>
    </row>
    <row r="58" spans="2:93" outlineLevel="1" x14ac:dyDescent="0.2">
      <c r="G58" s="93"/>
      <c r="K58" s="82"/>
    </row>
    <row r="59" spans="2:93" outlineLevel="1" x14ac:dyDescent="0.2">
      <c r="E59" t="s">
        <v>168</v>
      </c>
      <c r="G59" s="144"/>
      <c r="H59" s="117" t="s">
        <v>85</v>
      </c>
      <c r="I59" s="112">
        <f xml:space="preserve"> SUM( K59:CO59 )</f>
        <v>365</v>
      </c>
      <c r="K59" s="55">
        <f xml:space="preserve"> MAX( 0, ( MIN( $G$56, K$6 ) - MAX( J$6, $G$55 ) )  )</f>
        <v>273</v>
      </c>
      <c r="L59" s="55">
        <f t="shared" ref="L59:BW59" si="33" xml:space="preserve"> MAX( 0, ( MIN( $G$56, L$6 ) - MAX( K$6, $G$55 ) )  )</f>
        <v>92</v>
      </c>
      <c r="M59" s="55">
        <f t="shared" si="33"/>
        <v>0</v>
      </c>
      <c r="N59" s="55">
        <f t="shared" si="33"/>
        <v>0</v>
      </c>
      <c r="O59" s="55">
        <f t="shared" si="33"/>
        <v>0</v>
      </c>
      <c r="P59" s="55">
        <f t="shared" si="33"/>
        <v>0</v>
      </c>
      <c r="Q59" s="55">
        <f t="shared" si="33"/>
        <v>0</v>
      </c>
      <c r="R59" s="55">
        <f t="shared" si="33"/>
        <v>0</v>
      </c>
      <c r="S59" s="55">
        <f t="shared" si="33"/>
        <v>0</v>
      </c>
      <c r="T59" s="55">
        <f t="shared" si="33"/>
        <v>0</v>
      </c>
      <c r="U59" s="55">
        <f t="shared" si="33"/>
        <v>0</v>
      </c>
      <c r="V59" s="55">
        <f t="shared" si="33"/>
        <v>0</v>
      </c>
      <c r="W59" s="55">
        <f t="shared" si="33"/>
        <v>0</v>
      </c>
      <c r="X59" s="55">
        <f t="shared" si="33"/>
        <v>0</v>
      </c>
      <c r="Y59" s="55">
        <f t="shared" si="33"/>
        <v>0</v>
      </c>
      <c r="Z59" s="55">
        <f t="shared" si="33"/>
        <v>0</v>
      </c>
      <c r="AA59" s="55">
        <f t="shared" si="33"/>
        <v>0</v>
      </c>
      <c r="AB59" s="55">
        <f t="shared" si="33"/>
        <v>0</v>
      </c>
      <c r="AC59" s="55">
        <f t="shared" si="33"/>
        <v>0</v>
      </c>
      <c r="AD59" s="55">
        <f t="shared" si="33"/>
        <v>0</v>
      </c>
      <c r="AE59" s="55">
        <f t="shared" si="33"/>
        <v>0</v>
      </c>
      <c r="AF59" s="55">
        <f t="shared" si="33"/>
        <v>0</v>
      </c>
      <c r="AG59" s="55">
        <f t="shared" si="33"/>
        <v>0</v>
      </c>
      <c r="AH59" s="55">
        <f t="shared" si="33"/>
        <v>0</v>
      </c>
      <c r="AI59" s="55">
        <f t="shared" si="33"/>
        <v>0</v>
      </c>
      <c r="AJ59" s="55">
        <f t="shared" si="33"/>
        <v>0</v>
      </c>
      <c r="AK59" s="55">
        <f t="shared" si="33"/>
        <v>0</v>
      </c>
      <c r="AL59" s="55">
        <f t="shared" si="33"/>
        <v>0</v>
      </c>
      <c r="AM59" s="55">
        <f t="shared" si="33"/>
        <v>0</v>
      </c>
      <c r="AN59" s="55">
        <f t="shared" si="33"/>
        <v>0</v>
      </c>
      <c r="AO59" s="55">
        <f t="shared" si="33"/>
        <v>0</v>
      </c>
      <c r="AP59" s="55">
        <f t="shared" si="33"/>
        <v>0</v>
      </c>
      <c r="AQ59" s="55">
        <f t="shared" si="33"/>
        <v>0</v>
      </c>
      <c r="AR59" s="55">
        <f t="shared" si="33"/>
        <v>0</v>
      </c>
      <c r="AS59" s="55">
        <f t="shared" si="33"/>
        <v>0</v>
      </c>
      <c r="AT59" s="55">
        <f t="shared" si="33"/>
        <v>0</v>
      </c>
      <c r="AU59" s="55">
        <f t="shared" si="33"/>
        <v>0</v>
      </c>
      <c r="AV59" s="55">
        <f t="shared" si="33"/>
        <v>0</v>
      </c>
      <c r="AW59" s="55">
        <f t="shared" si="33"/>
        <v>0</v>
      </c>
      <c r="AX59" s="55">
        <f t="shared" si="33"/>
        <v>0</v>
      </c>
      <c r="AY59" s="55">
        <f t="shared" si="33"/>
        <v>0</v>
      </c>
      <c r="AZ59" s="55">
        <f t="shared" si="33"/>
        <v>0</v>
      </c>
      <c r="BA59" s="55">
        <f t="shared" si="33"/>
        <v>0</v>
      </c>
      <c r="BB59" s="55">
        <f t="shared" si="33"/>
        <v>0</v>
      </c>
      <c r="BC59" s="55">
        <f t="shared" si="33"/>
        <v>0</v>
      </c>
      <c r="BD59" s="55">
        <f t="shared" si="33"/>
        <v>0</v>
      </c>
      <c r="BE59" s="55">
        <f t="shared" si="33"/>
        <v>0</v>
      </c>
      <c r="BF59" s="55">
        <f t="shared" si="33"/>
        <v>0</v>
      </c>
      <c r="BG59" s="55">
        <f t="shared" si="33"/>
        <v>0</v>
      </c>
      <c r="BH59" s="55">
        <f t="shared" si="33"/>
        <v>0</v>
      </c>
      <c r="BI59" s="55">
        <f t="shared" si="33"/>
        <v>0</v>
      </c>
      <c r="BJ59" s="55">
        <f t="shared" si="33"/>
        <v>0</v>
      </c>
      <c r="BK59" s="55">
        <f t="shared" si="33"/>
        <v>0</v>
      </c>
      <c r="BL59" s="55">
        <f t="shared" si="33"/>
        <v>0</v>
      </c>
      <c r="BM59" s="55">
        <f t="shared" si="33"/>
        <v>0</v>
      </c>
      <c r="BN59" s="55">
        <f t="shared" si="33"/>
        <v>0</v>
      </c>
      <c r="BO59" s="55">
        <f t="shared" si="33"/>
        <v>0</v>
      </c>
      <c r="BP59" s="55">
        <f t="shared" si="33"/>
        <v>0</v>
      </c>
      <c r="BQ59" s="55">
        <f t="shared" si="33"/>
        <v>0</v>
      </c>
      <c r="BR59" s="55">
        <f t="shared" si="33"/>
        <v>0</v>
      </c>
      <c r="BS59" s="55">
        <f t="shared" si="33"/>
        <v>0</v>
      </c>
      <c r="BT59" s="55">
        <f t="shared" si="33"/>
        <v>0</v>
      </c>
      <c r="BU59" s="55">
        <f t="shared" si="33"/>
        <v>0</v>
      </c>
      <c r="BV59" s="55">
        <f t="shared" si="33"/>
        <v>0</v>
      </c>
      <c r="BW59" s="55">
        <f t="shared" si="33"/>
        <v>0</v>
      </c>
      <c r="BX59" s="55">
        <f t="shared" ref="BX59:CO59" si="34" xml:space="preserve"> MAX( 0, ( MIN( $G$56, BX$6 ) - MAX( BW$6, $G$55 ) )  )</f>
        <v>0</v>
      </c>
      <c r="BY59" s="55">
        <f t="shared" si="34"/>
        <v>0</v>
      </c>
      <c r="BZ59" s="55">
        <f t="shared" si="34"/>
        <v>0</v>
      </c>
      <c r="CA59" s="55">
        <f t="shared" si="34"/>
        <v>0</v>
      </c>
      <c r="CB59" s="55">
        <f t="shared" si="34"/>
        <v>0</v>
      </c>
      <c r="CC59" s="55">
        <f t="shared" si="34"/>
        <v>0</v>
      </c>
      <c r="CD59" s="55">
        <f t="shared" si="34"/>
        <v>0</v>
      </c>
      <c r="CE59" s="55">
        <f t="shared" si="34"/>
        <v>0</v>
      </c>
      <c r="CF59" s="55">
        <f t="shared" si="34"/>
        <v>0</v>
      </c>
      <c r="CG59" s="55">
        <f t="shared" si="34"/>
        <v>0</v>
      </c>
      <c r="CH59" s="55">
        <f t="shared" si="34"/>
        <v>0</v>
      </c>
      <c r="CI59" s="55">
        <f t="shared" si="34"/>
        <v>0</v>
      </c>
      <c r="CJ59" s="55">
        <f t="shared" si="34"/>
        <v>0</v>
      </c>
      <c r="CK59" s="55">
        <f t="shared" si="34"/>
        <v>0</v>
      </c>
      <c r="CL59" s="55">
        <f t="shared" si="34"/>
        <v>0</v>
      </c>
      <c r="CM59" s="55">
        <f t="shared" si="34"/>
        <v>0</v>
      </c>
      <c r="CN59" s="55">
        <f t="shared" si="34"/>
        <v>0</v>
      </c>
      <c r="CO59" s="55">
        <f t="shared" si="34"/>
        <v>0</v>
      </c>
    </row>
    <row r="60" spans="2:93" outlineLevel="1" x14ac:dyDescent="0.2">
      <c r="E60" t="s">
        <v>119</v>
      </c>
      <c r="G60" s="78"/>
      <c r="H60" s="117" t="s">
        <v>9</v>
      </c>
      <c r="I60" s="112">
        <f xml:space="preserve"> SUM( K60:CO60 )</f>
        <v>80</v>
      </c>
      <c r="K60" s="142">
        <f t="shared" ref="K60:AP60" si="35" xml:space="preserve"> K59 / $G57 * $G$48</f>
        <v>59.835616438356169</v>
      </c>
      <c r="L60" s="142">
        <f t="shared" si="35"/>
        <v>20.164383561643838</v>
      </c>
      <c r="M60" s="142">
        <f t="shared" si="35"/>
        <v>0</v>
      </c>
      <c r="N60" s="142">
        <f t="shared" si="35"/>
        <v>0</v>
      </c>
      <c r="O60" s="142">
        <f t="shared" si="35"/>
        <v>0</v>
      </c>
      <c r="P60" s="142">
        <f t="shared" si="35"/>
        <v>0</v>
      </c>
      <c r="Q60" s="142">
        <f t="shared" si="35"/>
        <v>0</v>
      </c>
      <c r="R60" s="142">
        <f t="shared" si="35"/>
        <v>0</v>
      </c>
      <c r="S60" s="142">
        <f t="shared" si="35"/>
        <v>0</v>
      </c>
      <c r="T60" s="142">
        <f t="shared" si="35"/>
        <v>0</v>
      </c>
      <c r="U60" s="142">
        <f t="shared" si="35"/>
        <v>0</v>
      </c>
      <c r="V60" s="142">
        <f t="shared" si="35"/>
        <v>0</v>
      </c>
      <c r="W60" s="142">
        <f t="shared" si="35"/>
        <v>0</v>
      </c>
      <c r="X60" s="142">
        <f t="shared" si="35"/>
        <v>0</v>
      </c>
      <c r="Y60" s="142">
        <f t="shared" si="35"/>
        <v>0</v>
      </c>
      <c r="Z60" s="142">
        <f t="shared" si="35"/>
        <v>0</v>
      </c>
      <c r="AA60" s="142">
        <f t="shared" si="35"/>
        <v>0</v>
      </c>
      <c r="AB60" s="142">
        <f t="shared" si="35"/>
        <v>0</v>
      </c>
      <c r="AC60" s="142">
        <f t="shared" si="35"/>
        <v>0</v>
      </c>
      <c r="AD60" s="142">
        <f t="shared" si="35"/>
        <v>0</v>
      </c>
      <c r="AE60" s="142">
        <f t="shared" si="35"/>
        <v>0</v>
      </c>
      <c r="AF60" s="142">
        <f t="shared" si="35"/>
        <v>0</v>
      </c>
      <c r="AG60" s="142">
        <f t="shared" si="35"/>
        <v>0</v>
      </c>
      <c r="AH60" s="142">
        <f t="shared" si="35"/>
        <v>0</v>
      </c>
      <c r="AI60" s="142">
        <f t="shared" si="35"/>
        <v>0</v>
      </c>
      <c r="AJ60" s="142">
        <f t="shared" si="35"/>
        <v>0</v>
      </c>
      <c r="AK60" s="142">
        <f t="shared" si="35"/>
        <v>0</v>
      </c>
      <c r="AL60" s="142">
        <f t="shared" si="35"/>
        <v>0</v>
      </c>
      <c r="AM60" s="142">
        <f t="shared" si="35"/>
        <v>0</v>
      </c>
      <c r="AN60" s="142">
        <f t="shared" si="35"/>
        <v>0</v>
      </c>
      <c r="AO60" s="142">
        <f t="shared" si="35"/>
        <v>0</v>
      </c>
      <c r="AP60" s="142">
        <f t="shared" si="35"/>
        <v>0</v>
      </c>
      <c r="AQ60" s="142">
        <f t="shared" ref="AQ60:BV60" si="36" xml:space="preserve"> AQ59 / $G57 * $G$48</f>
        <v>0</v>
      </c>
      <c r="AR60" s="142">
        <f t="shared" si="36"/>
        <v>0</v>
      </c>
      <c r="AS60" s="142">
        <f t="shared" si="36"/>
        <v>0</v>
      </c>
      <c r="AT60" s="142">
        <f t="shared" si="36"/>
        <v>0</v>
      </c>
      <c r="AU60" s="142">
        <f t="shared" si="36"/>
        <v>0</v>
      </c>
      <c r="AV60" s="142">
        <f t="shared" si="36"/>
        <v>0</v>
      </c>
      <c r="AW60" s="142">
        <f t="shared" si="36"/>
        <v>0</v>
      </c>
      <c r="AX60" s="142">
        <f t="shared" si="36"/>
        <v>0</v>
      </c>
      <c r="AY60" s="142">
        <f t="shared" si="36"/>
        <v>0</v>
      </c>
      <c r="AZ60" s="142">
        <f t="shared" si="36"/>
        <v>0</v>
      </c>
      <c r="BA60" s="142">
        <f t="shared" si="36"/>
        <v>0</v>
      </c>
      <c r="BB60" s="142">
        <f t="shared" si="36"/>
        <v>0</v>
      </c>
      <c r="BC60" s="142">
        <f t="shared" si="36"/>
        <v>0</v>
      </c>
      <c r="BD60" s="142">
        <f t="shared" si="36"/>
        <v>0</v>
      </c>
      <c r="BE60" s="142">
        <f t="shared" si="36"/>
        <v>0</v>
      </c>
      <c r="BF60" s="142">
        <f t="shared" si="36"/>
        <v>0</v>
      </c>
      <c r="BG60" s="142">
        <f t="shared" si="36"/>
        <v>0</v>
      </c>
      <c r="BH60" s="142">
        <f t="shared" si="36"/>
        <v>0</v>
      </c>
      <c r="BI60" s="142">
        <f t="shared" si="36"/>
        <v>0</v>
      </c>
      <c r="BJ60" s="142">
        <f t="shared" si="36"/>
        <v>0</v>
      </c>
      <c r="BK60" s="142">
        <f t="shared" si="36"/>
        <v>0</v>
      </c>
      <c r="BL60" s="142">
        <f t="shared" si="36"/>
        <v>0</v>
      </c>
      <c r="BM60" s="142">
        <f t="shared" si="36"/>
        <v>0</v>
      </c>
      <c r="BN60" s="142">
        <f t="shared" si="36"/>
        <v>0</v>
      </c>
      <c r="BO60" s="142">
        <f t="shared" si="36"/>
        <v>0</v>
      </c>
      <c r="BP60" s="142">
        <f t="shared" si="36"/>
        <v>0</v>
      </c>
      <c r="BQ60" s="142">
        <f t="shared" si="36"/>
        <v>0</v>
      </c>
      <c r="BR60" s="142">
        <f t="shared" si="36"/>
        <v>0</v>
      </c>
      <c r="BS60" s="142">
        <f t="shared" si="36"/>
        <v>0</v>
      </c>
      <c r="BT60" s="142">
        <f t="shared" si="36"/>
        <v>0</v>
      </c>
      <c r="BU60" s="142">
        <f t="shared" si="36"/>
        <v>0</v>
      </c>
      <c r="BV60" s="142">
        <f t="shared" si="36"/>
        <v>0</v>
      </c>
      <c r="BW60" s="142">
        <f t="shared" ref="BW60:CO60" si="37" xml:space="preserve"> BW59 / $G57 * $G$48</f>
        <v>0</v>
      </c>
      <c r="BX60" s="142">
        <f t="shared" si="37"/>
        <v>0</v>
      </c>
      <c r="BY60" s="142">
        <f t="shared" si="37"/>
        <v>0</v>
      </c>
      <c r="BZ60" s="142">
        <f t="shared" si="37"/>
        <v>0</v>
      </c>
      <c r="CA60" s="142">
        <f t="shared" si="37"/>
        <v>0</v>
      </c>
      <c r="CB60" s="142">
        <f t="shared" si="37"/>
        <v>0</v>
      </c>
      <c r="CC60" s="142">
        <f t="shared" si="37"/>
        <v>0</v>
      </c>
      <c r="CD60" s="142">
        <f t="shared" si="37"/>
        <v>0</v>
      </c>
      <c r="CE60" s="142">
        <f t="shared" si="37"/>
        <v>0</v>
      </c>
      <c r="CF60" s="142">
        <f t="shared" si="37"/>
        <v>0</v>
      </c>
      <c r="CG60" s="142">
        <f t="shared" si="37"/>
        <v>0</v>
      </c>
      <c r="CH60" s="142">
        <f t="shared" si="37"/>
        <v>0</v>
      </c>
      <c r="CI60" s="142">
        <f t="shared" si="37"/>
        <v>0</v>
      </c>
      <c r="CJ60" s="142">
        <f t="shared" si="37"/>
        <v>0</v>
      </c>
      <c r="CK60" s="142">
        <f t="shared" si="37"/>
        <v>0</v>
      </c>
      <c r="CL60" s="142">
        <f t="shared" si="37"/>
        <v>0</v>
      </c>
      <c r="CM60" s="142">
        <f t="shared" si="37"/>
        <v>0</v>
      </c>
      <c r="CN60" s="142">
        <f t="shared" si="37"/>
        <v>0</v>
      </c>
      <c r="CO60" s="142">
        <f t="shared" si="37"/>
        <v>0</v>
      </c>
    </row>
    <row r="61" spans="2:93" outlineLevel="1" x14ac:dyDescent="0.2">
      <c r="E61" s="20" t="s">
        <v>124</v>
      </c>
      <c r="G61" s="86"/>
      <c r="H61" s="120" t="str">
        <f xml:space="preserve"> H29</f>
        <v>%</v>
      </c>
      <c r="I61" s="98"/>
      <c r="K61" s="107">
        <f t="shared" ref="K61:AP61" si="38" xml:space="preserve"> K29</f>
        <v>0</v>
      </c>
      <c r="L61" s="107">
        <f t="shared" si="38"/>
        <v>1.4967259120673537E-2</v>
      </c>
      <c r="M61" s="107">
        <f t="shared" si="38"/>
        <v>5.5299539170505785E-3</v>
      </c>
      <c r="N61" s="107">
        <f t="shared" si="38"/>
        <v>1.877754507037821E-2</v>
      </c>
      <c r="O61" s="107">
        <f t="shared" si="38"/>
        <v>1.7376066889723152E-2</v>
      </c>
      <c r="P61" s="107">
        <f t="shared" si="38"/>
        <v>1.7722737887502227E-2</v>
      </c>
      <c r="Q61" s="107">
        <f t="shared" si="38"/>
        <v>1.7622022015255645E-2</v>
      </c>
      <c r="R61" s="107">
        <f t="shared" si="38"/>
        <v>1.818010456312269E-2</v>
      </c>
      <c r="S61" s="107">
        <f t="shared" si="38"/>
        <v>1.896454529078051E-2</v>
      </c>
      <c r="T61" s="107">
        <f t="shared" si="38"/>
        <v>1.9996805127965978E-2</v>
      </c>
      <c r="U61" s="107">
        <f t="shared" si="38"/>
        <v>1.9996805127965978E-2</v>
      </c>
      <c r="V61" s="107">
        <f t="shared" si="38"/>
        <v>1.9996805127965978E-2</v>
      </c>
      <c r="W61" s="107">
        <f t="shared" si="38"/>
        <v>1.9996805127965978E-2</v>
      </c>
      <c r="X61" s="107">
        <f t="shared" si="38"/>
        <v>1.9996805127965978E-2</v>
      </c>
      <c r="Y61" s="107">
        <f t="shared" si="38"/>
        <v>1.9996805127965978E-2</v>
      </c>
      <c r="Z61" s="107">
        <f t="shared" si="38"/>
        <v>1.9996805127965978E-2</v>
      </c>
      <c r="AA61" s="107">
        <f t="shared" si="38"/>
        <v>1.9996805127965978E-2</v>
      </c>
      <c r="AB61" s="107">
        <f t="shared" si="38"/>
        <v>1.9996805127965978E-2</v>
      </c>
      <c r="AC61" s="107">
        <f t="shared" si="38"/>
        <v>1.9996805127965978E-2</v>
      </c>
      <c r="AD61" s="107">
        <f t="shared" si="38"/>
        <v>1.9996805127965978E-2</v>
      </c>
      <c r="AE61" s="107">
        <f t="shared" si="38"/>
        <v>1.9996805127965978E-2</v>
      </c>
      <c r="AF61" s="107">
        <f t="shared" si="38"/>
        <v>1.9996805127965978E-2</v>
      </c>
      <c r="AG61" s="107">
        <f t="shared" si="38"/>
        <v>1.9996805127965978E-2</v>
      </c>
      <c r="AH61" s="107">
        <f t="shared" si="38"/>
        <v>1.9996805127965978E-2</v>
      </c>
      <c r="AI61" s="107">
        <f t="shared" si="38"/>
        <v>1.9996805127965978E-2</v>
      </c>
      <c r="AJ61" s="107">
        <f t="shared" si="38"/>
        <v>1.9996805127965978E-2</v>
      </c>
      <c r="AK61" s="107">
        <f t="shared" si="38"/>
        <v>1.9996805127965978E-2</v>
      </c>
      <c r="AL61" s="107">
        <f t="shared" si="38"/>
        <v>1.9996805127965978E-2</v>
      </c>
      <c r="AM61" s="107">
        <f t="shared" si="38"/>
        <v>1.9996805127965978E-2</v>
      </c>
      <c r="AN61" s="107">
        <f t="shared" si="38"/>
        <v>1.9996805127965978E-2</v>
      </c>
      <c r="AO61" s="107">
        <f t="shared" si="38"/>
        <v>1.9996805127965978E-2</v>
      </c>
      <c r="AP61" s="107">
        <f t="shared" si="38"/>
        <v>1.9996805127965978E-2</v>
      </c>
      <c r="AQ61" s="107">
        <f t="shared" ref="AQ61:BV61" si="39" xml:space="preserve"> AQ29</f>
        <v>1.9996805127965978E-2</v>
      </c>
      <c r="AR61" s="107">
        <f t="shared" si="39"/>
        <v>1.9996805127965978E-2</v>
      </c>
      <c r="AS61" s="107">
        <f t="shared" si="39"/>
        <v>1.9996805127965978E-2</v>
      </c>
      <c r="AT61" s="107">
        <f t="shared" si="39"/>
        <v>1.9996805127965978E-2</v>
      </c>
      <c r="AU61" s="107">
        <f t="shared" si="39"/>
        <v>1.9996805127965978E-2</v>
      </c>
      <c r="AV61" s="107">
        <f t="shared" si="39"/>
        <v>1.9996805127965978E-2</v>
      </c>
      <c r="AW61" s="107">
        <f t="shared" si="39"/>
        <v>1.9996805127965978E-2</v>
      </c>
      <c r="AX61" s="107">
        <f t="shared" si="39"/>
        <v>1.9996805127965978E-2</v>
      </c>
      <c r="AY61" s="107">
        <f t="shared" si="39"/>
        <v>1.9996805127965978E-2</v>
      </c>
      <c r="AZ61" s="107">
        <f t="shared" si="39"/>
        <v>1.9996805127965978E-2</v>
      </c>
      <c r="BA61" s="107">
        <f t="shared" si="39"/>
        <v>1.9996805127965978E-2</v>
      </c>
      <c r="BB61" s="107">
        <f t="shared" si="39"/>
        <v>1.9996805127965978E-2</v>
      </c>
      <c r="BC61" s="107">
        <f t="shared" si="39"/>
        <v>1.9996805127965978E-2</v>
      </c>
      <c r="BD61" s="107">
        <f t="shared" si="39"/>
        <v>1.9996805127965978E-2</v>
      </c>
      <c r="BE61" s="107">
        <f t="shared" si="39"/>
        <v>1.9996805127965978E-2</v>
      </c>
      <c r="BF61" s="107">
        <f t="shared" si="39"/>
        <v>1.9996805127965978E-2</v>
      </c>
      <c r="BG61" s="107">
        <f t="shared" si="39"/>
        <v>1.9996805127965978E-2</v>
      </c>
      <c r="BH61" s="107">
        <f t="shared" si="39"/>
        <v>1.9996805127965978E-2</v>
      </c>
      <c r="BI61" s="107">
        <f t="shared" si="39"/>
        <v>1.9996805127965978E-2</v>
      </c>
      <c r="BJ61" s="107">
        <f t="shared" si="39"/>
        <v>1.9996805127965978E-2</v>
      </c>
      <c r="BK61" s="107">
        <f t="shared" si="39"/>
        <v>1.9996805127965978E-2</v>
      </c>
      <c r="BL61" s="107">
        <f t="shared" si="39"/>
        <v>1.9996805127965978E-2</v>
      </c>
      <c r="BM61" s="107">
        <f t="shared" si="39"/>
        <v>1.9996805127965978E-2</v>
      </c>
      <c r="BN61" s="107">
        <f t="shared" si="39"/>
        <v>1.9996805127965978E-2</v>
      </c>
      <c r="BO61" s="107">
        <f t="shared" si="39"/>
        <v>1.9996805127965978E-2</v>
      </c>
      <c r="BP61" s="107">
        <f t="shared" si="39"/>
        <v>1.9996805127965978E-2</v>
      </c>
      <c r="BQ61" s="107">
        <f t="shared" si="39"/>
        <v>1.9996805127965978E-2</v>
      </c>
      <c r="BR61" s="107">
        <f t="shared" si="39"/>
        <v>1.9996805127965978E-2</v>
      </c>
      <c r="BS61" s="107">
        <f t="shared" si="39"/>
        <v>1.9996805127965978E-2</v>
      </c>
      <c r="BT61" s="107">
        <f t="shared" si="39"/>
        <v>1.9996805127965978E-2</v>
      </c>
      <c r="BU61" s="107">
        <f t="shared" si="39"/>
        <v>1.9996805127965978E-2</v>
      </c>
      <c r="BV61" s="107">
        <f t="shared" si="39"/>
        <v>1.9996805127965978E-2</v>
      </c>
      <c r="BW61" s="107">
        <f t="shared" ref="BW61:CO61" si="40" xml:space="preserve"> BW29</f>
        <v>1.9996805127965978E-2</v>
      </c>
      <c r="BX61" s="107">
        <f t="shared" si="40"/>
        <v>1.9996805127965978E-2</v>
      </c>
      <c r="BY61" s="107">
        <f t="shared" si="40"/>
        <v>1.9996805127965978E-2</v>
      </c>
      <c r="BZ61" s="107">
        <f t="shared" si="40"/>
        <v>1.9996805127965978E-2</v>
      </c>
      <c r="CA61" s="107">
        <f t="shared" si="40"/>
        <v>1.9996805127965978E-2</v>
      </c>
      <c r="CB61" s="107">
        <f t="shared" si="40"/>
        <v>1.9996805127965978E-2</v>
      </c>
      <c r="CC61" s="107">
        <f t="shared" si="40"/>
        <v>1.9996805127965978E-2</v>
      </c>
      <c r="CD61" s="107">
        <f t="shared" si="40"/>
        <v>1.9996805127965978E-2</v>
      </c>
      <c r="CE61" s="107">
        <f t="shared" si="40"/>
        <v>1.9996805127965978E-2</v>
      </c>
      <c r="CF61" s="107">
        <f t="shared" si="40"/>
        <v>1.9996805127965978E-2</v>
      </c>
      <c r="CG61" s="107">
        <f t="shared" si="40"/>
        <v>1.9996805127965978E-2</v>
      </c>
      <c r="CH61" s="107">
        <f t="shared" si="40"/>
        <v>1.9996805127965978E-2</v>
      </c>
      <c r="CI61" s="107">
        <f t="shared" si="40"/>
        <v>1.9996805127965978E-2</v>
      </c>
      <c r="CJ61" s="107">
        <f t="shared" si="40"/>
        <v>1.9996805127965978E-2</v>
      </c>
      <c r="CK61" s="107">
        <f t="shared" si="40"/>
        <v>1.9996805127965978E-2</v>
      </c>
      <c r="CL61" s="107">
        <f t="shared" si="40"/>
        <v>1.9996805127965978E-2</v>
      </c>
      <c r="CM61" s="107">
        <f t="shared" si="40"/>
        <v>1.9996805127965978E-2</v>
      </c>
      <c r="CN61" s="107">
        <f t="shared" si="40"/>
        <v>1.9996805127965978E-2</v>
      </c>
      <c r="CO61" s="107">
        <f t="shared" si="40"/>
        <v>1.9996805127965978E-2</v>
      </c>
    </row>
    <row r="62" spans="2:93" outlineLevel="1" x14ac:dyDescent="0.2">
      <c r="E62" s="18" t="str">
        <f xml:space="preserve"> InpC!E57</f>
        <v>Water for construction</v>
      </c>
      <c r="G62" s="66">
        <f xml:space="preserve"> InpC!G57</f>
        <v>84.057585383165318</v>
      </c>
      <c r="H62" s="119" t="str">
        <f xml:space="preserve"> InpC!H57</f>
        <v>£/plot</v>
      </c>
      <c r="I62" s="112">
        <f xml:space="preserve"> SUM( K62:CO62 )</f>
        <v>17022.887524467878</v>
      </c>
      <c r="K62" s="55">
        <f xml:space="preserve"> IF( J62 = "", $G62, J62 * ( 1 + K61 ) )</f>
        <v>84.057585383165318</v>
      </c>
      <c r="L62" s="55">
        <f t="shared" ref="L62:BW62" si="41" xml:space="preserve"> IF( K62 = "", $G62, K62 * ( 1 + L61 ) )</f>
        <v>85.315697044653291</v>
      </c>
      <c r="M62" s="55">
        <f t="shared" si="41"/>
        <v>85.787488917711272</v>
      </c>
      <c r="N62" s="55">
        <f t="shared" si="41"/>
        <v>87.398367357338174</v>
      </c>
      <c r="O62" s="55">
        <f t="shared" si="41"/>
        <v>88.917007234591878</v>
      </c>
      <c r="P62" s="55">
        <f t="shared" si="41"/>
        <v>90.492860047551687</v>
      </c>
      <c r="Q62" s="55">
        <f t="shared" si="41"/>
        <v>92.087527219533087</v>
      </c>
      <c r="R62" s="55">
        <f t="shared" si="41"/>
        <v>93.761688093343608</v>
      </c>
      <c r="S62" s="55">
        <f t="shared" si="41"/>
        <v>95.539835873729857</v>
      </c>
      <c r="T62" s="55">
        <f t="shared" si="41"/>
        <v>97.450327353654686</v>
      </c>
      <c r="U62" s="55">
        <f t="shared" si="41"/>
        <v>99.399022559402212</v>
      </c>
      <c r="V62" s="55">
        <f t="shared" si="41"/>
        <v>101.38668544343287</v>
      </c>
      <c r="W62" s="55">
        <f t="shared" si="41"/>
        <v>103.41409523481558</v>
      </c>
      <c r="X62" s="55">
        <f t="shared" si="41"/>
        <v>105.4820467447111</v>
      </c>
      <c r="Y62" s="55">
        <f t="shared" si="41"/>
        <v>107.59135067796409</v>
      </c>
      <c r="Z62" s="55">
        <f t="shared" si="41"/>
        <v>109.74283395092598</v>
      </c>
      <c r="AA62" s="55">
        <f t="shared" si="41"/>
        <v>111.93734001563338</v>
      </c>
      <c r="AB62" s="55">
        <f t="shared" si="41"/>
        <v>114.17572919046887</v>
      </c>
      <c r="AC62" s="55">
        <f t="shared" si="41"/>
        <v>116.4588789974341</v>
      </c>
      <c r="AD62" s="55">
        <f t="shared" si="41"/>
        <v>118.78768450616715</v>
      </c>
      <c r="AE62" s="55">
        <f t="shared" si="41"/>
        <v>121.16305868483929</v>
      </c>
      <c r="AF62" s="55">
        <f t="shared" si="41"/>
        <v>123.58593275806832</v>
      </c>
      <c r="AG62" s="55">
        <f t="shared" si="41"/>
        <v>126.05725657198933</v>
      </c>
      <c r="AH62" s="55">
        <f t="shared" si="41"/>
        <v>128.57799896662542</v>
      </c>
      <c r="AI62" s="55">
        <f t="shared" si="41"/>
        <v>131.14914815570484</v>
      </c>
      <c r="AJ62" s="55">
        <f t="shared" si="41"/>
        <v>133.77171211407321</v>
      </c>
      <c r="AK62" s="55">
        <f t="shared" si="41"/>
        <v>136.44671897285269</v>
      </c>
      <c r="AL62" s="55">
        <f t="shared" si="41"/>
        <v>139.17521742250315</v>
      </c>
      <c r="AM62" s="55">
        <f t="shared" si="41"/>
        <v>141.95827712394325</v>
      </c>
      <c r="AN62" s="55">
        <f t="shared" si="41"/>
        <v>144.79698912789254</v>
      </c>
      <c r="AO62" s="55">
        <f t="shared" si="41"/>
        <v>147.69246630259923</v>
      </c>
      <c r="AP62" s="55">
        <f t="shared" si="41"/>
        <v>150.64584377012099</v>
      </c>
      <c r="AQ62" s="55">
        <f t="shared" si="41"/>
        <v>153.65827935133009</v>
      </c>
      <c r="AR62" s="55">
        <f t="shared" si="41"/>
        <v>156.7309540198172</v>
      </c>
      <c r="AS62" s="55">
        <f t="shared" si="41"/>
        <v>159.86507236487168</v>
      </c>
      <c r="AT62" s="55">
        <f t="shared" si="41"/>
        <v>163.06186306372021</v>
      </c>
      <c r="AU62" s="55">
        <f t="shared" si="41"/>
        <v>166.32257936320849</v>
      </c>
      <c r="AV62" s="55">
        <f t="shared" si="41"/>
        <v>169.64849957111522</v>
      </c>
      <c r="AW62" s="55">
        <f t="shared" si="41"/>
        <v>173.04092755729064</v>
      </c>
      <c r="AX62" s="55">
        <f t="shared" si="41"/>
        <v>176.50119326481627</v>
      </c>
      <c r="AY62" s="55">
        <f t="shared" si="41"/>
        <v>180.03065323138625</v>
      </c>
      <c r="AZ62" s="55">
        <f t="shared" si="41"/>
        <v>183.63069112111469</v>
      </c>
      <c r="BA62" s="55">
        <f t="shared" si="41"/>
        <v>187.30271826697734</v>
      </c>
      <c r="BB62" s="55">
        <f t="shared" si="41"/>
        <v>191.04817422410039</v>
      </c>
      <c r="BC62" s="55">
        <f t="shared" si="41"/>
        <v>194.86852733411342</v>
      </c>
      <c r="BD62" s="55">
        <f t="shared" si="41"/>
        <v>198.76527530078741</v>
      </c>
      <c r="BE62" s="55">
        <f t="shared" si="41"/>
        <v>202.73994577718375</v>
      </c>
      <c r="BF62" s="55">
        <f t="shared" si="41"/>
        <v>206.79409696454448</v>
      </c>
      <c r="BG62" s="55">
        <f t="shared" si="41"/>
        <v>210.92931822315816</v>
      </c>
      <c r="BH62" s="55">
        <f t="shared" si="41"/>
        <v>215.14723069544138</v>
      </c>
      <c r="BI62" s="55">
        <f t="shared" si="41"/>
        <v>219.44948794147967</v>
      </c>
      <c r="BJ62" s="55">
        <f t="shared" si="41"/>
        <v>223.83777658727738</v>
      </c>
      <c r="BK62" s="55">
        <f t="shared" si="41"/>
        <v>228.31381698597033</v>
      </c>
      <c r="BL62" s="55">
        <f t="shared" si="41"/>
        <v>232.87936389226087</v>
      </c>
      <c r="BM62" s="55">
        <f t="shared" si="41"/>
        <v>237.5362071503391</v>
      </c>
      <c r="BN62" s="55">
        <f t="shared" si="41"/>
        <v>242.28617239556058</v>
      </c>
      <c r="BO62" s="55">
        <f t="shared" si="41"/>
        <v>247.13112177015537</v>
      </c>
      <c r="BP62" s="55">
        <f t="shared" si="41"/>
        <v>252.07295465324881</v>
      </c>
      <c r="BQ62" s="55">
        <f t="shared" si="41"/>
        <v>257.11360840548042</v>
      </c>
      <c r="BR62" s="55">
        <f t="shared" si="41"/>
        <v>262.25505912851298</v>
      </c>
      <c r="BS62" s="55">
        <f t="shared" si="41"/>
        <v>267.49932243972904</v>
      </c>
      <c r="BT62" s="55">
        <f t="shared" si="41"/>
        <v>272.84845426241924</v>
      </c>
      <c r="BU62" s="55">
        <f t="shared" si="41"/>
        <v>278.30455163177157</v>
      </c>
      <c r="BV62" s="55">
        <f t="shared" si="41"/>
        <v>283.86975351697805</v>
      </c>
      <c r="BW62" s="55">
        <f t="shared" si="41"/>
        <v>289.54624165978078</v>
      </c>
      <c r="BX62" s="55">
        <f t="shared" ref="BX62:CO62" si="42" xml:space="preserve"> IF( BW62 = "", $G62, BW62 * ( 1 + BX61 ) )</f>
        <v>295.33624142978636</v>
      </c>
      <c r="BY62" s="55">
        <f t="shared" si="42"/>
        <v>301.24202269688368</v>
      </c>
      <c r="BZ62" s="55">
        <f t="shared" si="42"/>
        <v>307.26590072110758</v>
      </c>
      <c r="CA62" s="55">
        <f t="shared" si="42"/>
        <v>313.41023706029654</v>
      </c>
      <c r="CB62" s="55">
        <f t="shared" si="42"/>
        <v>319.6774404959009</v>
      </c>
      <c r="CC62" s="55">
        <f t="shared" si="42"/>
        <v>326.06996797730437</v>
      </c>
      <c r="CD62" s="55">
        <f t="shared" si="42"/>
        <v>332.59032558502861</v>
      </c>
      <c r="CE62" s="55">
        <f t="shared" si="42"/>
        <v>339.24106951319919</v>
      </c>
      <c r="CF62" s="55">
        <f t="shared" si="42"/>
        <v>346.02480707165739</v>
      </c>
      <c r="CG62" s="55">
        <f t="shared" si="42"/>
        <v>352.94419770811135</v>
      </c>
      <c r="CH62" s="55">
        <f t="shared" si="42"/>
        <v>360.00195405072674</v>
      </c>
      <c r="CI62" s="55">
        <f t="shared" si="42"/>
        <v>367.20084297156609</v>
      </c>
      <c r="CJ62" s="55">
        <f t="shared" si="42"/>
        <v>374.54368667129336</v>
      </c>
      <c r="CK62" s="55">
        <f t="shared" si="42"/>
        <v>382.03336378556918</v>
      </c>
      <c r="CL62" s="55">
        <f t="shared" si="42"/>
        <v>389.67281051357054</v>
      </c>
      <c r="CM62" s="55">
        <f t="shared" si="42"/>
        <v>397.46502176907723</v>
      </c>
      <c r="CN62" s="55">
        <f t="shared" si="42"/>
        <v>405.41305235457622</v>
      </c>
      <c r="CO62" s="55">
        <f t="shared" si="42"/>
        <v>413.52001815884455</v>
      </c>
    </row>
    <row r="63" spans="2:93" outlineLevel="1" x14ac:dyDescent="0.2">
      <c r="E63" s="20" t="s">
        <v>125</v>
      </c>
      <c r="G63" s="86"/>
      <c r="H63" s="120" t="s">
        <v>8</v>
      </c>
      <c r="I63" s="112">
        <f xml:space="preserve"> SUM( K63:CO63 )</f>
        <v>6749.9758767588464</v>
      </c>
      <c r="K63" s="55">
        <f xml:space="preserve"> K60 * K62</f>
        <v>5029.6374377214543</v>
      </c>
      <c r="L63" s="55">
        <f t="shared" ref="L63:BW63" si="43" xml:space="preserve"> L60 * L62</f>
        <v>1720.3384390373926</v>
      </c>
      <c r="M63" s="55">
        <f t="shared" si="43"/>
        <v>0</v>
      </c>
      <c r="N63" s="55">
        <f t="shared" si="43"/>
        <v>0</v>
      </c>
      <c r="O63" s="55">
        <f t="shared" si="43"/>
        <v>0</v>
      </c>
      <c r="P63" s="55">
        <f t="shared" si="43"/>
        <v>0</v>
      </c>
      <c r="Q63" s="55">
        <f t="shared" si="43"/>
        <v>0</v>
      </c>
      <c r="R63" s="55">
        <f t="shared" si="43"/>
        <v>0</v>
      </c>
      <c r="S63" s="55">
        <f t="shared" si="43"/>
        <v>0</v>
      </c>
      <c r="T63" s="55">
        <f t="shared" si="43"/>
        <v>0</v>
      </c>
      <c r="U63" s="55">
        <f t="shared" si="43"/>
        <v>0</v>
      </c>
      <c r="V63" s="55">
        <f t="shared" si="43"/>
        <v>0</v>
      </c>
      <c r="W63" s="55">
        <f t="shared" si="43"/>
        <v>0</v>
      </c>
      <c r="X63" s="55">
        <f t="shared" si="43"/>
        <v>0</v>
      </c>
      <c r="Y63" s="55">
        <f t="shared" si="43"/>
        <v>0</v>
      </c>
      <c r="Z63" s="55">
        <f t="shared" si="43"/>
        <v>0</v>
      </c>
      <c r="AA63" s="55">
        <f t="shared" si="43"/>
        <v>0</v>
      </c>
      <c r="AB63" s="55">
        <f t="shared" si="43"/>
        <v>0</v>
      </c>
      <c r="AC63" s="55">
        <f t="shared" si="43"/>
        <v>0</v>
      </c>
      <c r="AD63" s="55">
        <f t="shared" si="43"/>
        <v>0</v>
      </c>
      <c r="AE63" s="55">
        <f t="shared" si="43"/>
        <v>0</v>
      </c>
      <c r="AF63" s="55">
        <f t="shared" si="43"/>
        <v>0</v>
      </c>
      <c r="AG63" s="55">
        <f t="shared" si="43"/>
        <v>0</v>
      </c>
      <c r="AH63" s="55">
        <f t="shared" si="43"/>
        <v>0</v>
      </c>
      <c r="AI63" s="55">
        <f t="shared" si="43"/>
        <v>0</v>
      </c>
      <c r="AJ63" s="55">
        <f t="shared" si="43"/>
        <v>0</v>
      </c>
      <c r="AK63" s="55">
        <f t="shared" si="43"/>
        <v>0</v>
      </c>
      <c r="AL63" s="55">
        <f t="shared" si="43"/>
        <v>0</v>
      </c>
      <c r="AM63" s="55">
        <f t="shared" si="43"/>
        <v>0</v>
      </c>
      <c r="AN63" s="55">
        <f t="shared" si="43"/>
        <v>0</v>
      </c>
      <c r="AO63" s="55">
        <f t="shared" si="43"/>
        <v>0</v>
      </c>
      <c r="AP63" s="55">
        <f t="shared" si="43"/>
        <v>0</v>
      </c>
      <c r="AQ63" s="55">
        <f t="shared" si="43"/>
        <v>0</v>
      </c>
      <c r="AR63" s="55">
        <f t="shared" si="43"/>
        <v>0</v>
      </c>
      <c r="AS63" s="55">
        <f t="shared" si="43"/>
        <v>0</v>
      </c>
      <c r="AT63" s="55">
        <f t="shared" si="43"/>
        <v>0</v>
      </c>
      <c r="AU63" s="55">
        <f t="shared" si="43"/>
        <v>0</v>
      </c>
      <c r="AV63" s="55">
        <f t="shared" si="43"/>
        <v>0</v>
      </c>
      <c r="AW63" s="55">
        <f t="shared" si="43"/>
        <v>0</v>
      </c>
      <c r="AX63" s="55">
        <f t="shared" si="43"/>
        <v>0</v>
      </c>
      <c r="AY63" s="55">
        <f t="shared" si="43"/>
        <v>0</v>
      </c>
      <c r="AZ63" s="55">
        <f t="shared" si="43"/>
        <v>0</v>
      </c>
      <c r="BA63" s="55">
        <f t="shared" si="43"/>
        <v>0</v>
      </c>
      <c r="BB63" s="55">
        <f t="shared" si="43"/>
        <v>0</v>
      </c>
      <c r="BC63" s="55">
        <f t="shared" si="43"/>
        <v>0</v>
      </c>
      <c r="BD63" s="55">
        <f t="shared" si="43"/>
        <v>0</v>
      </c>
      <c r="BE63" s="55">
        <f t="shared" si="43"/>
        <v>0</v>
      </c>
      <c r="BF63" s="55">
        <f t="shared" si="43"/>
        <v>0</v>
      </c>
      <c r="BG63" s="55">
        <f t="shared" si="43"/>
        <v>0</v>
      </c>
      <c r="BH63" s="55">
        <f t="shared" si="43"/>
        <v>0</v>
      </c>
      <c r="BI63" s="55">
        <f t="shared" si="43"/>
        <v>0</v>
      </c>
      <c r="BJ63" s="55">
        <f t="shared" si="43"/>
        <v>0</v>
      </c>
      <c r="BK63" s="55">
        <f t="shared" si="43"/>
        <v>0</v>
      </c>
      <c r="BL63" s="55">
        <f t="shared" si="43"/>
        <v>0</v>
      </c>
      <c r="BM63" s="55">
        <f t="shared" si="43"/>
        <v>0</v>
      </c>
      <c r="BN63" s="55">
        <f t="shared" si="43"/>
        <v>0</v>
      </c>
      <c r="BO63" s="55">
        <f t="shared" si="43"/>
        <v>0</v>
      </c>
      <c r="BP63" s="55">
        <f t="shared" si="43"/>
        <v>0</v>
      </c>
      <c r="BQ63" s="55">
        <f t="shared" si="43"/>
        <v>0</v>
      </c>
      <c r="BR63" s="55">
        <f t="shared" si="43"/>
        <v>0</v>
      </c>
      <c r="BS63" s="55">
        <f t="shared" si="43"/>
        <v>0</v>
      </c>
      <c r="BT63" s="55">
        <f t="shared" si="43"/>
        <v>0</v>
      </c>
      <c r="BU63" s="55">
        <f t="shared" si="43"/>
        <v>0</v>
      </c>
      <c r="BV63" s="55">
        <f t="shared" si="43"/>
        <v>0</v>
      </c>
      <c r="BW63" s="55">
        <f t="shared" si="43"/>
        <v>0</v>
      </c>
      <c r="BX63" s="55">
        <f t="shared" ref="BX63:CO63" si="44" xml:space="preserve"> BX60 * BX62</f>
        <v>0</v>
      </c>
      <c r="BY63" s="55">
        <f t="shared" si="44"/>
        <v>0</v>
      </c>
      <c r="BZ63" s="55">
        <f t="shared" si="44"/>
        <v>0</v>
      </c>
      <c r="CA63" s="55">
        <f t="shared" si="44"/>
        <v>0</v>
      </c>
      <c r="CB63" s="55">
        <f t="shared" si="44"/>
        <v>0</v>
      </c>
      <c r="CC63" s="55">
        <f t="shared" si="44"/>
        <v>0</v>
      </c>
      <c r="CD63" s="55">
        <f t="shared" si="44"/>
        <v>0</v>
      </c>
      <c r="CE63" s="55">
        <f t="shared" si="44"/>
        <v>0</v>
      </c>
      <c r="CF63" s="55">
        <f t="shared" si="44"/>
        <v>0</v>
      </c>
      <c r="CG63" s="55">
        <f t="shared" si="44"/>
        <v>0</v>
      </c>
      <c r="CH63" s="55">
        <f t="shared" si="44"/>
        <v>0</v>
      </c>
      <c r="CI63" s="55">
        <f t="shared" si="44"/>
        <v>0</v>
      </c>
      <c r="CJ63" s="55">
        <f t="shared" si="44"/>
        <v>0</v>
      </c>
      <c r="CK63" s="55">
        <f t="shared" si="44"/>
        <v>0</v>
      </c>
      <c r="CL63" s="55">
        <f t="shared" si="44"/>
        <v>0</v>
      </c>
      <c r="CM63" s="55">
        <f t="shared" si="44"/>
        <v>0</v>
      </c>
      <c r="CN63" s="55">
        <f t="shared" si="44"/>
        <v>0</v>
      </c>
      <c r="CO63" s="55">
        <f t="shared" si="44"/>
        <v>0</v>
      </c>
    </row>
    <row r="64" spans="2:93" outlineLevel="1" x14ac:dyDescent="0.2">
      <c r="K64" s="82"/>
    </row>
    <row r="65" spans="1:93" outlineLevel="1" x14ac:dyDescent="0.2">
      <c r="D65" s="39" t="s">
        <v>112</v>
      </c>
      <c r="K65" s="82"/>
    </row>
    <row r="66" spans="1:93" outlineLevel="1" x14ac:dyDescent="0.2">
      <c r="E66" t="s">
        <v>113</v>
      </c>
      <c r="H66" s="117" t="s">
        <v>85</v>
      </c>
      <c r="K66" s="55">
        <f t="shared" ref="K66:AP66" si="45" xml:space="preserve"> K$5 - $G$5</f>
        <v>0</v>
      </c>
      <c r="L66" s="55">
        <f t="shared" si="45"/>
        <v>365</v>
      </c>
      <c r="M66" s="55">
        <f t="shared" si="45"/>
        <v>730</v>
      </c>
      <c r="N66" s="55">
        <f t="shared" si="45"/>
        <v>1095</v>
      </c>
      <c r="O66" s="55">
        <f t="shared" si="45"/>
        <v>1461</v>
      </c>
      <c r="P66" s="55">
        <f t="shared" si="45"/>
        <v>1826</v>
      </c>
      <c r="Q66" s="55">
        <f t="shared" si="45"/>
        <v>2191</v>
      </c>
      <c r="R66" s="55">
        <f t="shared" si="45"/>
        <v>2556</v>
      </c>
      <c r="S66" s="55">
        <f t="shared" si="45"/>
        <v>2922</v>
      </c>
      <c r="T66" s="55">
        <f t="shared" si="45"/>
        <v>3287</v>
      </c>
      <c r="U66" s="55">
        <f t="shared" si="45"/>
        <v>3652</v>
      </c>
      <c r="V66" s="55">
        <f t="shared" si="45"/>
        <v>4017</v>
      </c>
      <c r="W66" s="55">
        <f t="shared" si="45"/>
        <v>4383</v>
      </c>
      <c r="X66" s="55">
        <f t="shared" si="45"/>
        <v>4748</v>
      </c>
      <c r="Y66" s="55">
        <f t="shared" si="45"/>
        <v>5113</v>
      </c>
      <c r="Z66" s="55">
        <f t="shared" si="45"/>
        <v>5478</v>
      </c>
      <c r="AA66" s="55">
        <f t="shared" si="45"/>
        <v>5844</v>
      </c>
      <c r="AB66" s="55">
        <f t="shared" si="45"/>
        <v>6209</v>
      </c>
      <c r="AC66" s="55">
        <f t="shared" si="45"/>
        <v>6574</v>
      </c>
      <c r="AD66" s="55">
        <f t="shared" si="45"/>
        <v>6939</v>
      </c>
      <c r="AE66" s="55">
        <f t="shared" si="45"/>
        <v>7305</v>
      </c>
      <c r="AF66" s="55">
        <f t="shared" si="45"/>
        <v>7670</v>
      </c>
      <c r="AG66" s="55">
        <f t="shared" si="45"/>
        <v>8035</v>
      </c>
      <c r="AH66" s="55">
        <f t="shared" si="45"/>
        <v>8400</v>
      </c>
      <c r="AI66" s="55">
        <f t="shared" si="45"/>
        <v>8766</v>
      </c>
      <c r="AJ66" s="55">
        <f t="shared" si="45"/>
        <v>9131</v>
      </c>
      <c r="AK66" s="55">
        <f t="shared" si="45"/>
        <v>9496</v>
      </c>
      <c r="AL66" s="55">
        <f t="shared" si="45"/>
        <v>9861</v>
      </c>
      <c r="AM66" s="55">
        <f t="shared" si="45"/>
        <v>10227</v>
      </c>
      <c r="AN66" s="55">
        <f t="shared" si="45"/>
        <v>10592</v>
      </c>
      <c r="AO66" s="55">
        <f t="shared" si="45"/>
        <v>10957</v>
      </c>
      <c r="AP66" s="55">
        <f t="shared" si="45"/>
        <v>11322</v>
      </c>
      <c r="AQ66" s="55">
        <f t="shared" ref="AQ66:BV66" si="46" xml:space="preserve"> AQ$5 - $G$5</f>
        <v>11688</v>
      </c>
      <c r="AR66" s="55">
        <f t="shared" si="46"/>
        <v>12053</v>
      </c>
      <c r="AS66" s="55">
        <f t="shared" si="46"/>
        <v>12418</v>
      </c>
      <c r="AT66" s="55">
        <f t="shared" si="46"/>
        <v>12783</v>
      </c>
      <c r="AU66" s="55">
        <f t="shared" si="46"/>
        <v>13149</v>
      </c>
      <c r="AV66" s="55">
        <f t="shared" si="46"/>
        <v>13514</v>
      </c>
      <c r="AW66" s="55">
        <f t="shared" si="46"/>
        <v>13879</v>
      </c>
      <c r="AX66" s="55">
        <f t="shared" si="46"/>
        <v>14244</v>
      </c>
      <c r="AY66" s="55">
        <f t="shared" si="46"/>
        <v>14610</v>
      </c>
      <c r="AZ66" s="55">
        <f t="shared" si="46"/>
        <v>14975</v>
      </c>
      <c r="BA66" s="55">
        <f t="shared" si="46"/>
        <v>15340</v>
      </c>
      <c r="BB66" s="55">
        <f t="shared" si="46"/>
        <v>15705</v>
      </c>
      <c r="BC66" s="55">
        <f t="shared" si="46"/>
        <v>16071</v>
      </c>
      <c r="BD66" s="55">
        <f t="shared" si="46"/>
        <v>16436</v>
      </c>
      <c r="BE66" s="55">
        <f t="shared" si="46"/>
        <v>16801</v>
      </c>
      <c r="BF66" s="55">
        <f t="shared" si="46"/>
        <v>17166</v>
      </c>
      <c r="BG66" s="55">
        <f t="shared" si="46"/>
        <v>17532</v>
      </c>
      <c r="BH66" s="55">
        <f t="shared" si="46"/>
        <v>17897</v>
      </c>
      <c r="BI66" s="55">
        <f t="shared" si="46"/>
        <v>18262</v>
      </c>
      <c r="BJ66" s="55">
        <f t="shared" si="46"/>
        <v>18627</v>
      </c>
      <c r="BK66" s="55">
        <f t="shared" si="46"/>
        <v>18993</v>
      </c>
      <c r="BL66" s="55">
        <f t="shared" si="46"/>
        <v>19358</v>
      </c>
      <c r="BM66" s="55">
        <f t="shared" si="46"/>
        <v>19723</v>
      </c>
      <c r="BN66" s="55">
        <f t="shared" si="46"/>
        <v>20088</v>
      </c>
      <c r="BO66" s="55">
        <f t="shared" si="46"/>
        <v>20454</v>
      </c>
      <c r="BP66" s="55">
        <f t="shared" si="46"/>
        <v>20819</v>
      </c>
      <c r="BQ66" s="55">
        <f t="shared" si="46"/>
        <v>21184</v>
      </c>
      <c r="BR66" s="55">
        <f t="shared" si="46"/>
        <v>21549</v>
      </c>
      <c r="BS66" s="55">
        <f t="shared" si="46"/>
        <v>21915</v>
      </c>
      <c r="BT66" s="55">
        <f t="shared" si="46"/>
        <v>22280</v>
      </c>
      <c r="BU66" s="55">
        <f t="shared" si="46"/>
        <v>22645</v>
      </c>
      <c r="BV66" s="55">
        <f t="shared" si="46"/>
        <v>23010</v>
      </c>
      <c r="BW66" s="55">
        <f t="shared" ref="BW66:CO66" si="47" xml:space="preserve"> BW$5 - $G$5</f>
        <v>23376</v>
      </c>
      <c r="BX66" s="55">
        <f t="shared" si="47"/>
        <v>23741</v>
      </c>
      <c r="BY66" s="55">
        <f t="shared" si="47"/>
        <v>24106</v>
      </c>
      <c r="BZ66" s="55">
        <f t="shared" si="47"/>
        <v>24471</v>
      </c>
      <c r="CA66" s="55">
        <f t="shared" si="47"/>
        <v>24837</v>
      </c>
      <c r="CB66" s="55">
        <f t="shared" si="47"/>
        <v>25202</v>
      </c>
      <c r="CC66" s="55">
        <f t="shared" si="47"/>
        <v>25567</v>
      </c>
      <c r="CD66" s="55">
        <f t="shared" si="47"/>
        <v>25932</v>
      </c>
      <c r="CE66" s="55">
        <f t="shared" si="47"/>
        <v>26298</v>
      </c>
      <c r="CF66" s="55">
        <f t="shared" si="47"/>
        <v>26663</v>
      </c>
      <c r="CG66" s="55">
        <f t="shared" si="47"/>
        <v>27028</v>
      </c>
      <c r="CH66" s="55">
        <f t="shared" si="47"/>
        <v>27393</v>
      </c>
      <c r="CI66" s="55">
        <f t="shared" si="47"/>
        <v>27759</v>
      </c>
      <c r="CJ66" s="55">
        <f t="shared" si="47"/>
        <v>28124</v>
      </c>
      <c r="CK66" s="55">
        <f t="shared" si="47"/>
        <v>28489</v>
      </c>
      <c r="CL66" s="55">
        <f t="shared" si="47"/>
        <v>28854</v>
      </c>
      <c r="CM66" s="55">
        <f t="shared" si="47"/>
        <v>29219</v>
      </c>
      <c r="CN66" s="55">
        <f t="shared" si="47"/>
        <v>29584</v>
      </c>
      <c r="CO66" s="55">
        <f t="shared" si="47"/>
        <v>29949</v>
      </c>
    </row>
    <row r="67" spans="1:93" s="82" customFormat="1" ht="3" customHeight="1" outlineLevel="1" x14ac:dyDescent="0.2">
      <c r="A67" s="102"/>
      <c r="B67" s="103"/>
      <c r="D67" s="44"/>
      <c r="H67" s="116"/>
      <c r="I67" s="90"/>
    </row>
    <row r="68" spans="1:93" outlineLevel="1" x14ac:dyDescent="0.2">
      <c r="E68" s="96">
        <f xml:space="preserve"> G5</f>
        <v>43922</v>
      </c>
      <c r="G68" s="91">
        <f xml:space="preserve"> E68</f>
        <v>43922</v>
      </c>
      <c r="H68" s="117" t="s">
        <v>14</v>
      </c>
      <c r="K68" s="97">
        <f t="shared" ref="K68:AP68" si="48">IF( $G68 + K$66 &lt; $G$55, 0, IF( $G68 + K$66 &gt;= $G$56, 1, J79 + 1 / $G$54 ) )</f>
        <v>0</v>
      </c>
      <c r="L68" s="97">
        <f t="shared" si="48"/>
        <v>0.83333333333333337</v>
      </c>
      <c r="M68" s="97">
        <f t="shared" si="48"/>
        <v>1</v>
      </c>
      <c r="N68" s="97">
        <f t="shared" si="48"/>
        <v>1</v>
      </c>
      <c r="O68" s="97">
        <f t="shared" si="48"/>
        <v>1</v>
      </c>
      <c r="P68" s="97">
        <f t="shared" si="48"/>
        <v>1</v>
      </c>
      <c r="Q68" s="97">
        <f t="shared" si="48"/>
        <v>1</v>
      </c>
      <c r="R68" s="97">
        <f t="shared" si="48"/>
        <v>1</v>
      </c>
      <c r="S68" s="97">
        <f t="shared" si="48"/>
        <v>1</v>
      </c>
      <c r="T68" s="97">
        <f t="shared" si="48"/>
        <v>1</v>
      </c>
      <c r="U68" s="97">
        <f t="shared" si="48"/>
        <v>1</v>
      </c>
      <c r="V68" s="97">
        <f t="shared" si="48"/>
        <v>1</v>
      </c>
      <c r="W68" s="97">
        <f t="shared" si="48"/>
        <v>1</v>
      </c>
      <c r="X68" s="97">
        <f t="shared" si="48"/>
        <v>1</v>
      </c>
      <c r="Y68" s="97">
        <f t="shared" si="48"/>
        <v>1</v>
      </c>
      <c r="Z68" s="97">
        <f t="shared" si="48"/>
        <v>1</v>
      </c>
      <c r="AA68" s="97">
        <f t="shared" si="48"/>
        <v>1</v>
      </c>
      <c r="AB68" s="97">
        <f t="shared" si="48"/>
        <v>1</v>
      </c>
      <c r="AC68" s="97">
        <f t="shared" si="48"/>
        <v>1</v>
      </c>
      <c r="AD68" s="97">
        <f t="shared" si="48"/>
        <v>1</v>
      </c>
      <c r="AE68" s="97">
        <f t="shared" si="48"/>
        <v>1</v>
      </c>
      <c r="AF68" s="97">
        <f t="shared" si="48"/>
        <v>1</v>
      </c>
      <c r="AG68" s="97">
        <f t="shared" si="48"/>
        <v>1</v>
      </c>
      <c r="AH68" s="97">
        <f t="shared" si="48"/>
        <v>1</v>
      </c>
      <c r="AI68" s="97">
        <f t="shared" si="48"/>
        <v>1</v>
      </c>
      <c r="AJ68" s="97">
        <f t="shared" si="48"/>
        <v>1</v>
      </c>
      <c r="AK68" s="97">
        <f t="shared" si="48"/>
        <v>1</v>
      </c>
      <c r="AL68" s="97">
        <f t="shared" si="48"/>
        <v>1</v>
      </c>
      <c r="AM68" s="97">
        <f t="shared" si="48"/>
        <v>1</v>
      </c>
      <c r="AN68" s="97">
        <f t="shared" si="48"/>
        <v>1</v>
      </c>
      <c r="AO68" s="97">
        <f t="shared" si="48"/>
        <v>1</v>
      </c>
      <c r="AP68" s="97">
        <f t="shared" si="48"/>
        <v>1</v>
      </c>
      <c r="AQ68" s="97">
        <f t="shared" ref="AQ68:BV68" si="49">IF( $G68 + AQ$66 &lt; $G$55, 0, IF( $G68 + AQ$66 &gt;= $G$56, 1, AP79 + 1 / $G$54 ) )</f>
        <v>1</v>
      </c>
      <c r="AR68" s="97">
        <f t="shared" si="49"/>
        <v>1</v>
      </c>
      <c r="AS68" s="97">
        <f t="shared" si="49"/>
        <v>1</v>
      </c>
      <c r="AT68" s="97">
        <f t="shared" si="49"/>
        <v>1</v>
      </c>
      <c r="AU68" s="97">
        <f t="shared" si="49"/>
        <v>1</v>
      </c>
      <c r="AV68" s="97">
        <f t="shared" si="49"/>
        <v>1</v>
      </c>
      <c r="AW68" s="97">
        <f t="shared" si="49"/>
        <v>1</v>
      </c>
      <c r="AX68" s="97">
        <f t="shared" si="49"/>
        <v>1</v>
      </c>
      <c r="AY68" s="97">
        <f t="shared" si="49"/>
        <v>1</v>
      </c>
      <c r="AZ68" s="97">
        <f t="shared" si="49"/>
        <v>1</v>
      </c>
      <c r="BA68" s="97">
        <f t="shared" si="49"/>
        <v>1</v>
      </c>
      <c r="BB68" s="97">
        <f t="shared" si="49"/>
        <v>1</v>
      </c>
      <c r="BC68" s="97">
        <f t="shared" si="49"/>
        <v>1</v>
      </c>
      <c r="BD68" s="97">
        <f t="shared" si="49"/>
        <v>1</v>
      </c>
      <c r="BE68" s="97">
        <f t="shared" si="49"/>
        <v>1</v>
      </c>
      <c r="BF68" s="97">
        <f t="shared" si="49"/>
        <v>1</v>
      </c>
      <c r="BG68" s="97">
        <f t="shared" si="49"/>
        <v>1</v>
      </c>
      <c r="BH68" s="97">
        <f t="shared" si="49"/>
        <v>1</v>
      </c>
      <c r="BI68" s="97">
        <f t="shared" si="49"/>
        <v>1</v>
      </c>
      <c r="BJ68" s="97">
        <f t="shared" si="49"/>
        <v>1</v>
      </c>
      <c r="BK68" s="97">
        <f t="shared" si="49"/>
        <v>1</v>
      </c>
      <c r="BL68" s="97">
        <f t="shared" si="49"/>
        <v>1</v>
      </c>
      <c r="BM68" s="97">
        <f t="shared" si="49"/>
        <v>1</v>
      </c>
      <c r="BN68" s="97">
        <f t="shared" si="49"/>
        <v>1</v>
      </c>
      <c r="BO68" s="97">
        <f t="shared" si="49"/>
        <v>1</v>
      </c>
      <c r="BP68" s="97">
        <f t="shared" si="49"/>
        <v>1</v>
      </c>
      <c r="BQ68" s="97">
        <f t="shared" si="49"/>
        <v>1</v>
      </c>
      <c r="BR68" s="97">
        <f t="shared" si="49"/>
        <v>1</v>
      </c>
      <c r="BS68" s="97">
        <f t="shared" si="49"/>
        <v>1</v>
      </c>
      <c r="BT68" s="97">
        <f t="shared" si="49"/>
        <v>1</v>
      </c>
      <c r="BU68" s="97">
        <f t="shared" si="49"/>
        <v>1</v>
      </c>
      <c r="BV68" s="97">
        <f t="shared" si="49"/>
        <v>1</v>
      </c>
      <c r="BW68" s="97">
        <f t="shared" ref="BW68:CO68" si="50">IF( $G68 + BW$66 &lt; $G$55, 0, IF( $G68 + BW$66 &gt;= $G$56, 1, BV79 + 1 / $G$54 ) )</f>
        <v>1</v>
      </c>
      <c r="BX68" s="97">
        <f t="shared" si="50"/>
        <v>1</v>
      </c>
      <c r="BY68" s="97">
        <f t="shared" si="50"/>
        <v>1</v>
      </c>
      <c r="BZ68" s="97">
        <f t="shared" si="50"/>
        <v>1</v>
      </c>
      <c r="CA68" s="97">
        <f t="shared" si="50"/>
        <v>1</v>
      </c>
      <c r="CB68" s="97">
        <f t="shared" si="50"/>
        <v>1</v>
      </c>
      <c r="CC68" s="97">
        <f t="shared" si="50"/>
        <v>1</v>
      </c>
      <c r="CD68" s="97">
        <f t="shared" si="50"/>
        <v>1</v>
      </c>
      <c r="CE68" s="97">
        <f t="shared" si="50"/>
        <v>1</v>
      </c>
      <c r="CF68" s="97">
        <f t="shared" si="50"/>
        <v>1</v>
      </c>
      <c r="CG68" s="97">
        <f t="shared" si="50"/>
        <v>1</v>
      </c>
      <c r="CH68" s="97">
        <f t="shared" si="50"/>
        <v>1</v>
      </c>
      <c r="CI68" s="97">
        <f t="shared" si="50"/>
        <v>1</v>
      </c>
      <c r="CJ68" s="97">
        <f t="shared" si="50"/>
        <v>1</v>
      </c>
      <c r="CK68" s="97">
        <f t="shared" si="50"/>
        <v>1</v>
      </c>
      <c r="CL68" s="97">
        <f t="shared" si="50"/>
        <v>1</v>
      </c>
      <c r="CM68" s="97">
        <f t="shared" si="50"/>
        <v>1</v>
      </c>
      <c r="CN68" s="97">
        <f t="shared" si="50"/>
        <v>1</v>
      </c>
      <c r="CO68" s="97">
        <f t="shared" si="50"/>
        <v>1</v>
      </c>
    </row>
    <row r="69" spans="1:93" outlineLevel="1" x14ac:dyDescent="0.2">
      <c r="E69" s="96">
        <f xml:space="preserve"> DATE( YEAR( E68 ), MONTH( E68 ) + 1, 1 )</f>
        <v>43952</v>
      </c>
      <c r="G69" s="91">
        <f t="shared" ref="G69:G79" si="51" xml:space="preserve"> E69</f>
        <v>43952</v>
      </c>
      <c r="H69" s="117" t="s">
        <v>14</v>
      </c>
      <c r="K69" s="97">
        <f t="shared" ref="K69:K79" si="52">IF( $G69 + K$66 &lt; $G$55, 0, IF( $G69 + K$66 &gt;= $G$56, 1, K68 + 1 / $G$54 ) )</f>
        <v>0</v>
      </c>
      <c r="L69" s="97">
        <f t="shared" ref="L69:L79" si="53">IF( $G69 + L$66 &lt; $G$55, 0, IF( $G69 + L$66 &gt;= $G$56, 1, L68 + 1 / $G$54 ) )</f>
        <v>0.91666666666666674</v>
      </c>
      <c r="M69" s="97">
        <f t="shared" ref="M69:M79" si="54">IF( $G69 + M$66 &lt; $G$55, 0, IF( $G69 + M$66 &gt;= $G$56, 1, M68 + 1 / $G$54 ) )</f>
        <v>1</v>
      </c>
      <c r="N69" s="97">
        <f t="shared" ref="N69:N79" si="55">IF( $G69 + N$66 &lt; $G$55, 0, IF( $G69 + N$66 &gt;= $G$56, 1, N68 + 1 / $G$54 ) )</f>
        <v>1</v>
      </c>
      <c r="O69" s="97">
        <f t="shared" ref="O69:O79" si="56">IF( $G69 + O$66 &lt; $G$55, 0, IF( $G69 + O$66 &gt;= $G$56, 1, O68 + 1 / $G$54 ) )</f>
        <v>1</v>
      </c>
      <c r="P69" s="97">
        <f t="shared" ref="P69:P79" si="57">IF( $G69 + P$66 &lt; $G$55, 0, IF( $G69 + P$66 &gt;= $G$56, 1, P68 + 1 / $G$54 ) )</f>
        <v>1</v>
      </c>
      <c r="Q69" s="97">
        <f t="shared" ref="Q69:Q79" si="58">IF( $G69 + Q$66 &lt; $G$55, 0, IF( $G69 + Q$66 &gt;= $G$56, 1, Q68 + 1 / $G$54 ) )</f>
        <v>1</v>
      </c>
      <c r="R69" s="97">
        <f t="shared" ref="R69:R79" si="59">IF( $G69 + R$66 &lt; $G$55, 0, IF( $G69 + R$66 &gt;= $G$56, 1, R68 + 1 / $G$54 ) )</f>
        <v>1</v>
      </c>
      <c r="S69" s="97">
        <f t="shared" ref="S69:S79" si="60">IF( $G69 + S$66 &lt; $G$55, 0, IF( $G69 + S$66 &gt;= $G$56, 1, S68 + 1 / $G$54 ) )</f>
        <v>1</v>
      </c>
      <c r="T69" s="97">
        <f t="shared" ref="T69:T79" si="61">IF( $G69 + T$66 &lt; $G$55, 0, IF( $G69 + T$66 &gt;= $G$56, 1, T68 + 1 / $G$54 ) )</f>
        <v>1</v>
      </c>
      <c r="U69" s="97">
        <f t="shared" ref="U69:U79" si="62">IF( $G69 + U$66 &lt; $G$55, 0, IF( $G69 + U$66 &gt;= $G$56, 1, U68 + 1 / $G$54 ) )</f>
        <v>1</v>
      </c>
      <c r="V69" s="97">
        <f t="shared" ref="V69:V79" si="63">IF( $G69 + V$66 &lt; $G$55, 0, IF( $G69 + V$66 &gt;= $G$56, 1, V68 + 1 / $G$54 ) )</f>
        <v>1</v>
      </c>
      <c r="W69" s="97">
        <f t="shared" ref="W69:W79" si="64">IF( $G69 + W$66 &lt; $G$55, 0, IF( $G69 + W$66 &gt;= $G$56, 1, W68 + 1 / $G$54 ) )</f>
        <v>1</v>
      </c>
      <c r="X69" s="97">
        <f t="shared" ref="X69:X79" si="65">IF( $G69 + X$66 &lt; $G$55, 0, IF( $G69 + X$66 &gt;= $G$56, 1, X68 + 1 / $G$54 ) )</f>
        <v>1</v>
      </c>
      <c r="Y69" s="97">
        <f t="shared" ref="Y69:Y79" si="66">IF( $G69 + Y$66 &lt; $G$55, 0, IF( $G69 + Y$66 &gt;= $G$56, 1, Y68 + 1 / $G$54 ) )</f>
        <v>1</v>
      </c>
      <c r="Z69" s="97">
        <f t="shared" ref="Z69:Z79" si="67">IF( $G69 + Z$66 &lt; $G$55, 0, IF( $G69 + Z$66 &gt;= $G$56, 1, Z68 + 1 / $G$54 ) )</f>
        <v>1</v>
      </c>
      <c r="AA69" s="97">
        <f t="shared" ref="AA69:AA79" si="68">IF( $G69 + AA$66 &lt; $G$55, 0, IF( $G69 + AA$66 &gt;= $G$56, 1, AA68 + 1 / $G$54 ) )</f>
        <v>1</v>
      </c>
      <c r="AB69" s="97">
        <f t="shared" ref="AB69:AB79" si="69">IF( $G69 + AB$66 &lt; $G$55, 0, IF( $G69 + AB$66 &gt;= $G$56, 1, AB68 + 1 / $G$54 ) )</f>
        <v>1</v>
      </c>
      <c r="AC69" s="97">
        <f t="shared" ref="AC69:AC79" si="70">IF( $G69 + AC$66 &lt; $G$55, 0, IF( $G69 + AC$66 &gt;= $G$56, 1, AC68 + 1 / $G$54 ) )</f>
        <v>1</v>
      </c>
      <c r="AD69" s="97">
        <f t="shared" ref="AD69:AD79" si="71">IF( $G69 + AD$66 &lt; $G$55, 0, IF( $G69 + AD$66 &gt;= $G$56, 1, AD68 + 1 / $G$54 ) )</f>
        <v>1</v>
      </c>
      <c r="AE69" s="97">
        <f t="shared" ref="AE69:AE79" si="72">IF( $G69 + AE$66 &lt; $G$55, 0, IF( $G69 + AE$66 &gt;= $G$56, 1, AE68 + 1 / $G$54 ) )</f>
        <v>1</v>
      </c>
      <c r="AF69" s="97">
        <f t="shared" ref="AF69:AF79" si="73">IF( $G69 + AF$66 &lt; $G$55, 0, IF( $G69 + AF$66 &gt;= $G$56, 1, AF68 + 1 / $G$54 ) )</f>
        <v>1</v>
      </c>
      <c r="AG69" s="97">
        <f t="shared" ref="AG69:AG79" si="74">IF( $G69 + AG$66 &lt; $G$55, 0, IF( $G69 + AG$66 &gt;= $G$56, 1, AG68 + 1 / $G$54 ) )</f>
        <v>1</v>
      </c>
      <c r="AH69" s="97">
        <f t="shared" ref="AH69:AH79" si="75">IF( $G69 + AH$66 &lt; $G$55, 0, IF( $G69 + AH$66 &gt;= $G$56, 1, AH68 + 1 / $G$54 ) )</f>
        <v>1</v>
      </c>
      <c r="AI69" s="97">
        <f t="shared" ref="AI69:AI79" si="76">IF( $G69 + AI$66 &lt; $G$55, 0, IF( $G69 + AI$66 &gt;= $G$56, 1, AI68 + 1 / $G$54 ) )</f>
        <v>1</v>
      </c>
      <c r="AJ69" s="97">
        <f t="shared" ref="AJ69:AJ79" si="77">IF( $G69 + AJ$66 &lt; $G$55, 0, IF( $G69 + AJ$66 &gt;= $G$56, 1, AJ68 + 1 / $G$54 ) )</f>
        <v>1</v>
      </c>
      <c r="AK69" s="97">
        <f t="shared" ref="AK69:AK79" si="78">IF( $G69 + AK$66 &lt; $G$55, 0, IF( $G69 + AK$66 &gt;= $G$56, 1, AK68 + 1 / $G$54 ) )</f>
        <v>1</v>
      </c>
      <c r="AL69" s="97">
        <f t="shared" ref="AL69:AL79" si="79">IF( $G69 + AL$66 &lt; $G$55, 0, IF( $G69 + AL$66 &gt;= $G$56, 1, AL68 + 1 / $G$54 ) )</f>
        <v>1</v>
      </c>
      <c r="AM69" s="97">
        <f t="shared" ref="AM69:AM79" si="80">IF( $G69 + AM$66 &lt; $G$55, 0, IF( $G69 + AM$66 &gt;= $G$56, 1, AM68 + 1 / $G$54 ) )</f>
        <v>1</v>
      </c>
      <c r="AN69" s="97">
        <f t="shared" ref="AN69:AN79" si="81">IF( $G69 + AN$66 &lt; $G$55, 0, IF( $G69 + AN$66 &gt;= $G$56, 1, AN68 + 1 / $G$54 ) )</f>
        <v>1</v>
      </c>
      <c r="AO69" s="97">
        <f t="shared" ref="AO69:AO79" si="82">IF( $G69 + AO$66 &lt; $G$55, 0, IF( $G69 + AO$66 &gt;= $G$56, 1, AO68 + 1 / $G$54 ) )</f>
        <v>1</v>
      </c>
      <c r="AP69" s="97">
        <f t="shared" ref="AP69:AP79" si="83">IF( $G69 + AP$66 &lt; $G$55, 0, IF( $G69 + AP$66 &gt;= $G$56, 1, AP68 + 1 / $G$54 ) )</f>
        <v>1</v>
      </c>
      <c r="AQ69" s="97">
        <f t="shared" ref="AQ69:AQ79" si="84">IF( $G69 + AQ$66 &lt; $G$55, 0, IF( $G69 + AQ$66 &gt;= $G$56, 1, AQ68 + 1 / $G$54 ) )</f>
        <v>1</v>
      </c>
      <c r="AR69" s="97">
        <f t="shared" ref="AR69:AR79" si="85">IF( $G69 + AR$66 &lt; $G$55, 0, IF( $G69 + AR$66 &gt;= $G$56, 1, AR68 + 1 / $G$54 ) )</f>
        <v>1</v>
      </c>
      <c r="AS69" s="97">
        <f t="shared" ref="AS69:AS79" si="86">IF( $G69 + AS$66 &lt; $G$55, 0, IF( $G69 + AS$66 &gt;= $G$56, 1, AS68 + 1 / $G$54 ) )</f>
        <v>1</v>
      </c>
      <c r="AT69" s="97">
        <f t="shared" ref="AT69:AT79" si="87">IF( $G69 + AT$66 &lt; $G$55, 0, IF( $G69 + AT$66 &gt;= $G$56, 1, AT68 + 1 / $G$54 ) )</f>
        <v>1</v>
      </c>
      <c r="AU69" s="97">
        <f t="shared" ref="AU69:AU79" si="88">IF( $G69 + AU$66 &lt; $G$55, 0, IF( $G69 + AU$66 &gt;= $G$56, 1, AU68 + 1 / $G$54 ) )</f>
        <v>1</v>
      </c>
      <c r="AV69" s="97">
        <f t="shared" ref="AV69:AV79" si="89">IF( $G69 + AV$66 &lt; $G$55, 0, IF( $G69 + AV$66 &gt;= $G$56, 1, AV68 + 1 / $G$54 ) )</f>
        <v>1</v>
      </c>
      <c r="AW69" s="97">
        <f t="shared" ref="AW69:AW79" si="90">IF( $G69 + AW$66 &lt; $G$55, 0, IF( $G69 + AW$66 &gt;= $G$56, 1, AW68 + 1 / $G$54 ) )</f>
        <v>1</v>
      </c>
      <c r="AX69" s="97">
        <f t="shared" ref="AX69:AX79" si="91">IF( $G69 + AX$66 &lt; $G$55, 0, IF( $G69 + AX$66 &gt;= $G$56, 1, AX68 + 1 / $G$54 ) )</f>
        <v>1</v>
      </c>
      <c r="AY69" s="97">
        <f t="shared" ref="AY69:AY79" si="92">IF( $G69 + AY$66 &lt; $G$55, 0, IF( $G69 + AY$66 &gt;= $G$56, 1, AY68 + 1 / $G$54 ) )</f>
        <v>1</v>
      </c>
      <c r="AZ69" s="97">
        <f t="shared" ref="AZ69:AZ79" si="93">IF( $G69 + AZ$66 &lt; $G$55, 0, IF( $G69 + AZ$66 &gt;= $G$56, 1, AZ68 + 1 / $G$54 ) )</f>
        <v>1</v>
      </c>
      <c r="BA69" s="97">
        <f t="shared" ref="BA69:BA79" si="94">IF( $G69 + BA$66 &lt; $G$55, 0, IF( $G69 + BA$66 &gt;= $G$56, 1, BA68 + 1 / $G$54 ) )</f>
        <v>1</v>
      </c>
      <c r="BB69" s="97">
        <f t="shared" ref="BB69:BB79" si="95">IF( $G69 + BB$66 &lt; $G$55, 0, IF( $G69 + BB$66 &gt;= $G$56, 1, BB68 + 1 / $G$54 ) )</f>
        <v>1</v>
      </c>
      <c r="BC69" s="97">
        <f t="shared" ref="BC69:BC79" si="96">IF( $G69 + BC$66 &lt; $G$55, 0, IF( $G69 + BC$66 &gt;= $G$56, 1, BC68 + 1 / $G$54 ) )</f>
        <v>1</v>
      </c>
      <c r="BD69" s="97">
        <f t="shared" ref="BD69:BD79" si="97">IF( $G69 + BD$66 &lt; $G$55, 0, IF( $G69 + BD$66 &gt;= $G$56, 1, BD68 + 1 / $G$54 ) )</f>
        <v>1</v>
      </c>
      <c r="BE69" s="97">
        <f t="shared" ref="BE69:BE79" si="98">IF( $G69 + BE$66 &lt; $G$55, 0, IF( $G69 + BE$66 &gt;= $G$56, 1, BE68 + 1 / $G$54 ) )</f>
        <v>1</v>
      </c>
      <c r="BF69" s="97">
        <f t="shared" ref="BF69:BF79" si="99">IF( $G69 + BF$66 &lt; $G$55, 0, IF( $G69 + BF$66 &gt;= $G$56, 1, BF68 + 1 / $G$54 ) )</f>
        <v>1</v>
      </c>
      <c r="BG69" s="97">
        <f t="shared" ref="BG69:BG79" si="100">IF( $G69 + BG$66 &lt; $G$55, 0, IF( $G69 + BG$66 &gt;= $G$56, 1, BG68 + 1 / $G$54 ) )</f>
        <v>1</v>
      </c>
      <c r="BH69" s="97">
        <f t="shared" ref="BH69:BH79" si="101">IF( $G69 + BH$66 &lt; $G$55, 0, IF( $G69 + BH$66 &gt;= $G$56, 1, BH68 + 1 / $G$54 ) )</f>
        <v>1</v>
      </c>
      <c r="BI69" s="97">
        <f t="shared" ref="BI69:BI79" si="102">IF( $G69 + BI$66 &lt; $G$55, 0, IF( $G69 + BI$66 &gt;= $G$56, 1, BI68 + 1 / $G$54 ) )</f>
        <v>1</v>
      </c>
      <c r="BJ69" s="97">
        <f t="shared" ref="BJ69:BJ79" si="103">IF( $G69 + BJ$66 &lt; $G$55, 0, IF( $G69 + BJ$66 &gt;= $G$56, 1, BJ68 + 1 / $G$54 ) )</f>
        <v>1</v>
      </c>
      <c r="BK69" s="97">
        <f t="shared" ref="BK69:BK79" si="104">IF( $G69 + BK$66 &lt; $G$55, 0, IF( $G69 + BK$66 &gt;= $G$56, 1, BK68 + 1 / $G$54 ) )</f>
        <v>1</v>
      </c>
      <c r="BL69" s="97">
        <f t="shared" ref="BL69:BL79" si="105">IF( $G69 + BL$66 &lt; $G$55, 0, IF( $G69 + BL$66 &gt;= $G$56, 1, BL68 + 1 / $G$54 ) )</f>
        <v>1</v>
      </c>
      <c r="BM69" s="97">
        <f t="shared" ref="BM69:BM79" si="106">IF( $G69 + BM$66 &lt; $G$55, 0, IF( $G69 + BM$66 &gt;= $G$56, 1, BM68 + 1 / $G$54 ) )</f>
        <v>1</v>
      </c>
      <c r="BN69" s="97">
        <f t="shared" ref="BN69:BN79" si="107">IF( $G69 + BN$66 &lt; $G$55, 0, IF( $G69 + BN$66 &gt;= $G$56, 1, BN68 + 1 / $G$54 ) )</f>
        <v>1</v>
      </c>
      <c r="BO69" s="97">
        <f t="shared" ref="BO69:BO79" si="108">IF( $G69 + BO$66 &lt; $G$55, 0, IF( $G69 + BO$66 &gt;= $G$56, 1, BO68 + 1 / $G$54 ) )</f>
        <v>1</v>
      </c>
      <c r="BP69" s="97">
        <f t="shared" ref="BP69:BP79" si="109">IF( $G69 + BP$66 &lt; $G$55, 0, IF( $G69 + BP$66 &gt;= $G$56, 1, BP68 + 1 / $G$54 ) )</f>
        <v>1</v>
      </c>
      <c r="BQ69" s="97">
        <f t="shared" ref="BQ69:BQ79" si="110">IF( $G69 + BQ$66 &lt; $G$55, 0, IF( $G69 + BQ$66 &gt;= $G$56, 1, BQ68 + 1 / $G$54 ) )</f>
        <v>1</v>
      </c>
      <c r="BR69" s="97">
        <f t="shared" ref="BR69:BR79" si="111">IF( $G69 + BR$66 &lt; $G$55, 0, IF( $G69 + BR$66 &gt;= $G$56, 1, BR68 + 1 / $G$54 ) )</f>
        <v>1</v>
      </c>
      <c r="BS69" s="97">
        <f t="shared" ref="BS69:BS79" si="112">IF( $G69 + BS$66 &lt; $G$55, 0, IF( $G69 + BS$66 &gt;= $G$56, 1, BS68 + 1 / $G$54 ) )</f>
        <v>1</v>
      </c>
      <c r="BT69" s="97">
        <f t="shared" ref="BT69:BT79" si="113">IF( $G69 + BT$66 &lt; $G$55, 0, IF( $G69 + BT$66 &gt;= $G$56, 1, BT68 + 1 / $G$54 ) )</f>
        <v>1</v>
      </c>
      <c r="BU69" s="97">
        <f t="shared" ref="BU69:BU79" si="114">IF( $G69 + BU$66 &lt; $G$55, 0, IF( $G69 + BU$66 &gt;= $G$56, 1, BU68 + 1 / $G$54 ) )</f>
        <v>1</v>
      </c>
      <c r="BV69" s="97">
        <f t="shared" ref="BV69:BV79" si="115">IF( $G69 + BV$66 &lt; $G$55, 0, IF( $G69 + BV$66 &gt;= $G$56, 1, BV68 + 1 / $G$54 ) )</f>
        <v>1</v>
      </c>
      <c r="BW69" s="97">
        <f t="shared" ref="BW69:BW79" si="116">IF( $G69 + BW$66 &lt; $G$55, 0, IF( $G69 + BW$66 &gt;= $G$56, 1, BW68 + 1 / $G$54 ) )</f>
        <v>1</v>
      </c>
      <c r="BX69" s="97">
        <f t="shared" ref="BX69:BX79" si="117">IF( $G69 + BX$66 &lt; $G$55, 0, IF( $G69 + BX$66 &gt;= $G$56, 1, BX68 + 1 / $G$54 ) )</f>
        <v>1</v>
      </c>
      <c r="BY69" s="97">
        <f t="shared" ref="BY69:BY79" si="118">IF( $G69 + BY$66 &lt; $G$55, 0, IF( $G69 + BY$66 &gt;= $G$56, 1, BY68 + 1 / $G$54 ) )</f>
        <v>1</v>
      </c>
      <c r="BZ69" s="97">
        <f t="shared" ref="BZ69:BZ79" si="119">IF( $G69 + BZ$66 &lt; $G$55, 0, IF( $G69 + BZ$66 &gt;= $G$56, 1, BZ68 + 1 / $G$54 ) )</f>
        <v>1</v>
      </c>
      <c r="CA69" s="97">
        <f t="shared" ref="CA69:CA79" si="120">IF( $G69 + CA$66 &lt; $G$55, 0, IF( $G69 + CA$66 &gt;= $G$56, 1, CA68 + 1 / $G$54 ) )</f>
        <v>1</v>
      </c>
      <c r="CB69" s="97">
        <f t="shared" ref="CB69:CB79" si="121">IF( $G69 + CB$66 &lt; $G$55, 0, IF( $G69 + CB$66 &gt;= $G$56, 1, CB68 + 1 / $G$54 ) )</f>
        <v>1</v>
      </c>
      <c r="CC69" s="97">
        <f t="shared" ref="CC69:CC79" si="122">IF( $G69 + CC$66 &lt; $G$55, 0, IF( $G69 + CC$66 &gt;= $G$56, 1, CC68 + 1 / $G$54 ) )</f>
        <v>1</v>
      </c>
      <c r="CD69" s="97">
        <f t="shared" ref="CD69:CD79" si="123">IF( $G69 + CD$66 &lt; $G$55, 0, IF( $G69 + CD$66 &gt;= $G$56, 1, CD68 + 1 / $G$54 ) )</f>
        <v>1</v>
      </c>
      <c r="CE69" s="97">
        <f t="shared" ref="CE69:CE79" si="124">IF( $G69 + CE$66 &lt; $G$55, 0, IF( $G69 + CE$66 &gt;= $G$56, 1, CE68 + 1 / $G$54 ) )</f>
        <v>1</v>
      </c>
      <c r="CF69" s="97">
        <f t="shared" ref="CF69:CF79" si="125">IF( $G69 + CF$66 &lt; $G$55, 0, IF( $G69 + CF$66 &gt;= $G$56, 1, CF68 + 1 / $G$54 ) )</f>
        <v>1</v>
      </c>
      <c r="CG69" s="97">
        <f t="shared" ref="CG69:CG79" si="126">IF( $G69 + CG$66 &lt; $G$55, 0, IF( $G69 + CG$66 &gt;= $G$56, 1, CG68 + 1 / $G$54 ) )</f>
        <v>1</v>
      </c>
      <c r="CH69" s="97">
        <f t="shared" ref="CH69:CH79" si="127">IF( $G69 + CH$66 &lt; $G$55, 0, IF( $G69 + CH$66 &gt;= $G$56, 1, CH68 + 1 / $G$54 ) )</f>
        <v>1</v>
      </c>
      <c r="CI69" s="97">
        <f t="shared" ref="CI69:CI79" si="128">IF( $G69 + CI$66 &lt; $G$55, 0, IF( $G69 + CI$66 &gt;= $G$56, 1, CI68 + 1 / $G$54 ) )</f>
        <v>1</v>
      </c>
      <c r="CJ69" s="97">
        <f t="shared" ref="CJ69:CJ79" si="129">IF( $G69 + CJ$66 &lt; $G$55, 0, IF( $G69 + CJ$66 &gt;= $G$56, 1, CJ68 + 1 / $G$54 ) )</f>
        <v>1</v>
      </c>
      <c r="CK69" s="97">
        <f t="shared" ref="CK69:CK79" si="130">IF( $G69 + CK$66 &lt; $G$55, 0, IF( $G69 + CK$66 &gt;= $G$56, 1, CK68 + 1 / $G$54 ) )</f>
        <v>1</v>
      </c>
      <c r="CL69" s="97">
        <f t="shared" ref="CL69:CL79" si="131">IF( $G69 + CL$66 &lt; $G$55, 0, IF( $G69 + CL$66 &gt;= $G$56, 1, CL68 + 1 / $G$54 ) )</f>
        <v>1</v>
      </c>
      <c r="CM69" s="97">
        <f t="shared" ref="CM69:CM79" si="132">IF( $G69 + CM$66 &lt; $G$55, 0, IF( $G69 + CM$66 &gt;= $G$56, 1, CM68 + 1 / $G$54 ) )</f>
        <v>1</v>
      </c>
      <c r="CN69" s="97">
        <f t="shared" ref="CN69:CN79" si="133">IF( $G69 + CN$66 &lt; $G$55, 0, IF( $G69 + CN$66 &gt;= $G$56, 1, CN68 + 1 / $G$54 ) )</f>
        <v>1</v>
      </c>
      <c r="CO69" s="97">
        <f t="shared" ref="CO69:CO79" si="134">IF( $G69 + CO$66 &lt; $G$55, 0, IF( $G69 + CO$66 &gt;= $G$56, 1, CO68 + 1 / $G$54 ) )</f>
        <v>1</v>
      </c>
    </row>
    <row r="70" spans="1:93" outlineLevel="1" x14ac:dyDescent="0.2">
      <c r="E70" s="96">
        <f t="shared" ref="E70:E79" si="135" xml:space="preserve"> DATE( YEAR( E69 ), MONTH( E69 ) + 1, 1 )</f>
        <v>43983</v>
      </c>
      <c r="G70" s="91">
        <f t="shared" si="51"/>
        <v>43983</v>
      </c>
      <c r="H70" s="117" t="s">
        <v>14</v>
      </c>
      <c r="K70" s="97">
        <f t="shared" si="52"/>
        <v>0</v>
      </c>
      <c r="L70" s="97">
        <f t="shared" si="53"/>
        <v>1</v>
      </c>
      <c r="M70" s="97">
        <f t="shared" si="54"/>
        <v>1</v>
      </c>
      <c r="N70" s="97">
        <f t="shared" si="55"/>
        <v>1</v>
      </c>
      <c r="O70" s="97">
        <f t="shared" si="56"/>
        <v>1</v>
      </c>
      <c r="P70" s="97">
        <f t="shared" si="57"/>
        <v>1</v>
      </c>
      <c r="Q70" s="97">
        <f t="shared" si="58"/>
        <v>1</v>
      </c>
      <c r="R70" s="97">
        <f t="shared" si="59"/>
        <v>1</v>
      </c>
      <c r="S70" s="97">
        <f t="shared" si="60"/>
        <v>1</v>
      </c>
      <c r="T70" s="97">
        <f t="shared" si="61"/>
        <v>1</v>
      </c>
      <c r="U70" s="97">
        <f t="shared" si="62"/>
        <v>1</v>
      </c>
      <c r="V70" s="97">
        <f t="shared" si="63"/>
        <v>1</v>
      </c>
      <c r="W70" s="97">
        <f t="shared" si="64"/>
        <v>1</v>
      </c>
      <c r="X70" s="97">
        <f t="shared" si="65"/>
        <v>1</v>
      </c>
      <c r="Y70" s="97">
        <f t="shared" si="66"/>
        <v>1</v>
      </c>
      <c r="Z70" s="97">
        <f t="shared" si="67"/>
        <v>1</v>
      </c>
      <c r="AA70" s="97">
        <f t="shared" si="68"/>
        <v>1</v>
      </c>
      <c r="AB70" s="97">
        <f t="shared" si="69"/>
        <v>1</v>
      </c>
      <c r="AC70" s="97">
        <f t="shared" si="70"/>
        <v>1</v>
      </c>
      <c r="AD70" s="97">
        <f t="shared" si="71"/>
        <v>1</v>
      </c>
      <c r="AE70" s="97">
        <f t="shared" si="72"/>
        <v>1</v>
      </c>
      <c r="AF70" s="97">
        <f t="shared" si="73"/>
        <v>1</v>
      </c>
      <c r="AG70" s="97">
        <f t="shared" si="74"/>
        <v>1</v>
      </c>
      <c r="AH70" s="97">
        <f t="shared" si="75"/>
        <v>1</v>
      </c>
      <c r="AI70" s="97">
        <f t="shared" si="76"/>
        <v>1</v>
      </c>
      <c r="AJ70" s="97">
        <f t="shared" si="77"/>
        <v>1</v>
      </c>
      <c r="AK70" s="97">
        <f t="shared" si="78"/>
        <v>1</v>
      </c>
      <c r="AL70" s="97">
        <f t="shared" si="79"/>
        <v>1</v>
      </c>
      <c r="AM70" s="97">
        <f t="shared" si="80"/>
        <v>1</v>
      </c>
      <c r="AN70" s="97">
        <f t="shared" si="81"/>
        <v>1</v>
      </c>
      <c r="AO70" s="97">
        <f t="shared" si="82"/>
        <v>1</v>
      </c>
      <c r="AP70" s="97">
        <f t="shared" si="83"/>
        <v>1</v>
      </c>
      <c r="AQ70" s="97">
        <f t="shared" si="84"/>
        <v>1</v>
      </c>
      <c r="AR70" s="97">
        <f t="shared" si="85"/>
        <v>1</v>
      </c>
      <c r="AS70" s="97">
        <f t="shared" si="86"/>
        <v>1</v>
      </c>
      <c r="AT70" s="97">
        <f t="shared" si="87"/>
        <v>1</v>
      </c>
      <c r="AU70" s="97">
        <f t="shared" si="88"/>
        <v>1</v>
      </c>
      <c r="AV70" s="97">
        <f t="shared" si="89"/>
        <v>1</v>
      </c>
      <c r="AW70" s="97">
        <f t="shared" si="90"/>
        <v>1</v>
      </c>
      <c r="AX70" s="97">
        <f t="shared" si="91"/>
        <v>1</v>
      </c>
      <c r="AY70" s="97">
        <f t="shared" si="92"/>
        <v>1</v>
      </c>
      <c r="AZ70" s="97">
        <f t="shared" si="93"/>
        <v>1</v>
      </c>
      <c r="BA70" s="97">
        <f t="shared" si="94"/>
        <v>1</v>
      </c>
      <c r="BB70" s="97">
        <f t="shared" si="95"/>
        <v>1</v>
      </c>
      <c r="BC70" s="97">
        <f t="shared" si="96"/>
        <v>1</v>
      </c>
      <c r="BD70" s="97">
        <f t="shared" si="97"/>
        <v>1</v>
      </c>
      <c r="BE70" s="97">
        <f t="shared" si="98"/>
        <v>1</v>
      </c>
      <c r="BF70" s="97">
        <f t="shared" si="99"/>
        <v>1</v>
      </c>
      <c r="BG70" s="97">
        <f t="shared" si="100"/>
        <v>1</v>
      </c>
      <c r="BH70" s="97">
        <f t="shared" si="101"/>
        <v>1</v>
      </c>
      <c r="BI70" s="97">
        <f t="shared" si="102"/>
        <v>1</v>
      </c>
      <c r="BJ70" s="97">
        <f t="shared" si="103"/>
        <v>1</v>
      </c>
      <c r="BK70" s="97">
        <f t="shared" si="104"/>
        <v>1</v>
      </c>
      <c r="BL70" s="97">
        <f t="shared" si="105"/>
        <v>1</v>
      </c>
      <c r="BM70" s="97">
        <f t="shared" si="106"/>
        <v>1</v>
      </c>
      <c r="BN70" s="97">
        <f t="shared" si="107"/>
        <v>1</v>
      </c>
      <c r="BO70" s="97">
        <f t="shared" si="108"/>
        <v>1</v>
      </c>
      <c r="BP70" s="97">
        <f t="shared" si="109"/>
        <v>1</v>
      </c>
      <c r="BQ70" s="97">
        <f t="shared" si="110"/>
        <v>1</v>
      </c>
      <c r="BR70" s="97">
        <f t="shared" si="111"/>
        <v>1</v>
      </c>
      <c r="BS70" s="97">
        <f t="shared" si="112"/>
        <v>1</v>
      </c>
      <c r="BT70" s="97">
        <f t="shared" si="113"/>
        <v>1</v>
      </c>
      <c r="BU70" s="97">
        <f t="shared" si="114"/>
        <v>1</v>
      </c>
      <c r="BV70" s="97">
        <f t="shared" si="115"/>
        <v>1</v>
      </c>
      <c r="BW70" s="97">
        <f t="shared" si="116"/>
        <v>1</v>
      </c>
      <c r="BX70" s="97">
        <f t="shared" si="117"/>
        <v>1</v>
      </c>
      <c r="BY70" s="97">
        <f t="shared" si="118"/>
        <v>1</v>
      </c>
      <c r="BZ70" s="97">
        <f t="shared" si="119"/>
        <v>1</v>
      </c>
      <c r="CA70" s="97">
        <f t="shared" si="120"/>
        <v>1</v>
      </c>
      <c r="CB70" s="97">
        <f t="shared" si="121"/>
        <v>1</v>
      </c>
      <c r="CC70" s="97">
        <f t="shared" si="122"/>
        <v>1</v>
      </c>
      <c r="CD70" s="97">
        <f t="shared" si="123"/>
        <v>1</v>
      </c>
      <c r="CE70" s="97">
        <f t="shared" si="124"/>
        <v>1</v>
      </c>
      <c r="CF70" s="97">
        <f t="shared" si="125"/>
        <v>1</v>
      </c>
      <c r="CG70" s="97">
        <f t="shared" si="126"/>
        <v>1</v>
      </c>
      <c r="CH70" s="97">
        <f t="shared" si="127"/>
        <v>1</v>
      </c>
      <c r="CI70" s="97">
        <f t="shared" si="128"/>
        <v>1</v>
      </c>
      <c r="CJ70" s="97">
        <f t="shared" si="129"/>
        <v>1</v>
      </c>
      <c r="CK70" s="97">
        <f t="shared" si="130"/>
        <v>1</v>
      </c>
      <c r="CL70" s="97">
        <f t="shared" si="131"/>
        <v>1</v>
      </c>
      <c r="CM70" s="97">
        <f t="shared" si="132"/>
        <v>1</v>
      </c>
      <c r="CN70" s="97">
        <f t="shared" si="133"/>
        <v>1</v>
      </c>
      <c r="CO70" s="97">
        <f t="shared" si="134"/>
        <v>1</v>
      </c>
    </row>
    <row r="71" spans="1:93" outlineLevel="1" x14ac:dyDescent="0.2">
      <c r="E71" s="96">
        <f t="shared" si="135"/>
        <v>44013</v>
      </c>
      <c r="G71" s="91">
        <f t="shared" si="51"/>
        <v>44013</v>
      </c>
      <c r="H71" s="117" t="s">
        <v>14</v>
      </c>
      <c r="K71" s="97">
        <f t="shared" si="52"/>
        <v>8.3333333333333329E-2</v>
      </c>
      <c r="L71" s="97">
        <f t="shared" si="53"/>
        <v>1</v>
      </c>
      <c r="M71" s="97">
        <f t="shared" si="54"/>
        <v>1</v>
      </c>
      <c r="N71" s="97">
        <f t="shared" si="55"/>
        <v>1</v>
      </c>
      <c r="O71" s="97">
        <f t="shared" si="56"/>
        <v>1</v>
      </c>
      <c r="P71" s="97">
        <f t="shared" si="57"/>
        <v>1</v>
      </c>
      <c r="Q71" s="97">
        <f t="shared" si="58"/>
        <v>1</v>
      </c>
      <c r="R71" s="97">
        <f t="shared" si="59"/>
        <v>1</v>
      </c>
      <c r="S71" s="97">
        <f t="shared" si="60"/>
        <v>1</v>
      </c>
      <c r="T71" s="97">
        <f t="shared" si="61"/>
        <v>1</v>
      </c>
      <c r="U71" s="97">
        <f t="shared" si="62"/>
        <v>1</v>
      </c>
      <c r="V71" s="97">
        <f t="shared" si="63"/>
        <v>1</v>
      </c>
      <c r="W71" s="97">
        <f t="shared" si="64"/>
        <v>1</v>
      </c>
      <c r="X71" s="97">
        <f t="shared" si="65"/>
        <v>1</v>
      </c>
      <c r="Y71" s="97">
        <f t="shared" si="66"/>
        <v>1</v>
      </c>
      <c r="Z71" s="97">
        <f t="shared" si="67"/>
        <v>1</v>
      </c>
      <c r="AA71" s="97">
        <f t="shared" si="68"/>
        <v>1</v>
      </c>
      <c r="AB71" s="97">
        <f t="shared" si="69"/>
        <v>1</v>
      </c>
      <c r="AC71" s="97">
        <f t="shared" si="70"/>
        <v>1</v>
      </c>
      <c r="AD71" s="97">
        <f t="shared" si="71"/>
        <v>1</v>
      </c>
      <c r="AE71" s="97">
        <f t="shared" si="72"/>
        <v>1</v>
      </c>
      <c r="AF71" s="97">
        <f t="shared" si="73"/>
        <v>1</v>
      </c>
      <c r="AG71" s="97">
        <f t="shared" si="74"/>
        <v>1</v>
      </c>
      <c r="AH71" s="97">
        <f t="shared" si="75"/>
        <v>1</v>
      </c>
      <c r="AI71" s="97">
        <f t="shared" si="76"/>
        <v>1</v>
      </c>
      <c r="AJ71" s="97">
        <f t="shared" si="77"/>
        <v>1</v>
      </c>
      <c r="AK71" s="97">
        <f t="shared" si="78"/>
        <v>1</v>
      </c>
      <c r="AL71" s="97">
        <f t="shared" si="79"/>
        <v>1</v>
      </c>
      <c r="AM71" s="97">
        <f t="shared" si="80"/>
        <v>1</v>
      </c>
      <c r="AN71" s="97">
        <f t="shared" si="81"/>
        <v>1</v>
      </c>
      <c r="AO71" s="97">
        <f t="shared" si="82"/>
        <v>1</v>
      </c>
      <c r="AP71" s="97">
        <f t="shared" si="83"/>
        <v>1</v>
      </c>
      <c r="AQ71" s="97">
        <f t="shared" si="84"/>
        <v>1</v>
      </c>
      <c r="AR71" s="97">
        <f t="shared" si="85"/>
        <v>1</v>
      </c>
      <c r="AS71" s="97">
        <f t="shared" si="86"/>
        <v>1</v>
      </c>
      <c r="AT71" s="97">
        <f t="shared" si="87"/>
        <v>1</v>
      </c>
      <c r="AU71" s="97">
        <f t="shared" si="88"/>
        <v>1</v>
      </c>
      <c r="AV71" s="97">
        <f t="shared" si="89"/>
        <v>1</v>
      </c>
      <c r="AW71" s="97">
        <f t="shared" si="90"/>
        <v>1</v>
      </c>
      <c r="AX71" s="97">
        <f t="shared" si="91"/>
        <v>1</v>
      </c>
      <c r="AY71" s="97">
        <f t="shared" si="92"/>
        <v>1</v>
      </c>
      <c r="AZ71" s="97">
        <f t="shared" si="93"/>
        <v>1</v>
      </c>
      <c r="BA71" s="97">
        <f t="shared" si="94"/>
        <v>1</v>
      </c>
      <c r="BB71" s="97">
        <f t="shared" si="95"/>
        <v>1</v>
      </c>
      <c r="BC71" s="97">
        <f t="shared" si="96"/>
        <v>1</v>
      </c>
      <c r="BD71" s="97">
        <f t="shared" si="97"/>
        <v>1</v>
      </c>
      <c r="BE71" s="97">
        <f t="shared" si="98"/>
        <v>1</v>
      </c>
      <c r="BF71" s="97">
        <f t="shared" si="99"/>
        <v>1</v>
      </c>
      <c r="BG71" s="97">
        <f t="shared" si="100"/>
        <v>1</v>
      </c>
      <c r="BH71" s="97">
        <f t="shared" si="101"/>
        <v>1</v>
      </c>
      <c r="BI71" s="97">
        <f t="shared" si="102"/>
        <v>1</v>
      </c>
      <c r="BJ71" s="97">
        <f t="shared" si="103"/>
        <v>1</v>
      </c>
      <c r="BK71" s="97">
        <f t="shared" si="104"/>
        <v>1</v>
      </c>
      <c r="BL71" s="97">
        <f t="shared" si="105"/>
        <v>1</v>
      </c>
      <c r="BM71" s="97">
        <f t="shared" si="106"/>
        <v>1</v>
      </c>
      <c r="BN71" s="97">
        <f t="shared" si="107"/>
        <v>1</v>
      </c>
      <c r="BO71" s="97">
        <f t="shared" si="108"/>
        <v>1</v>
      </c>
      <c r="BP71" s="97">
        <f t="shared" si="109"/>
        <v>1</v>
      </c>
      <c r="BQ71" s="97">
        <f t="shared" si="110"/>
        <v>1</v>
      </c>
      <c r="BR71" s="97">
        <f t="shared" si="111"/>
        <v>1</v>
      </c>
      <c r="BS71" s="97">
        <f t="shared" si="112"/>
        <v>1</v>
      </c>
      <c r="BT71" s="97">
        <f t="shared" si="113"/>
        <v>1</v>
      </c>
      <c r="BU71" s="97">
        <f t="shared" si="114"/>
        <v>1</v>
      </c>
      <c r="BV71" s="97">
        <f t="shared" si="115"/>
        <v>1</v>
      </c>
      <c r="BW71" s="97">
        <f t="shared" si="116"/>
        <v>1</v>
      </c>
      <c r="BX71" s="97">
        <f t="shared" si="117"/>
        <v>1</v>
      </c>
      <c r="BY71" s="97">
        <f t="shared" si="118"/>
        <v>1</v>
      </c>
      <c r="BZ71" s="97">
        <f t="shared" si="119"/>
        <v>1</v>
      </c>
      <c r="CA71" s="97">
        <f t="shared" si="120"/>
        <v>1</v>
      </c>
      <c r="CB71" s="97">
        <f t="shared" si="121"/>
        <v>1</v>
      </c>
      <c r="CC71" s="97">
        <f t="shared" si="122"/>
        <v>1</v>
      </c>
      <c r="CD71" s="97">
        <f t="shared" si="123"/>
        <v>1</v>
      </c>
      <c r="CE71" s="97">
        <f t="shared" si="124"/>
        <v>1</v>
      </c>
      <c r="CF71" s="97">
        <f t="shared" si="125"/>
        <v>1</v>
      </c>
      <c r="CG71" s="97">
        <f t="shared" si="126"/>
        <v>1</v>
      </c>
      <c r="CH71" s="97">
        <f t="shared" si="127"/>
        <v>1</v>
      </c>
      <c r="CI71" s="97">
        <f t="shared" si="128"/>
        <v>1</v>
      </c>
      <c r="CJ71" s="97">
        <f t="shared" si="129"/>
        <v>1</v>
      </c>
      <c r="CK71" s="97">
        <f t="shared" si="130"/>
        <v>1</v>
      </c>
      <c r="CL71" s="97">
        <f t="shared" si="131"/>
        <v>1</v>
      </c>
      <c r="CM71" s="97">
        <f t="shared" si="132"/>
        <v>1</v>
      </c>
      <c r="CN71" s="97">
        <f t="shared" si="133"/>
        <v>1</v>
      </c>
      <c r="CO71" s="97">
        <f t="shared" si="134"/>
        <v>1</v>
      </c>
    </row>
    <row r="72" spans="1:93" outlineLevel="1" x14ac:dyDescent="0.2">
      <c r="E72" s="96">
        <f t="shared" si="135"/>
        <v>44044</v>
      </c>
      <c r="G72" s="91">
        <f t="shared" si="51"/>
        <v>44044</v>
      </c>
      <c r="H72" s="117" t="s">
        <v>14</v>
      </c>
      <c r="K72" s="97">
        <f t="shared" si="52"/>
        <v>0.16666666666666666</v>
      </c>
      <c r="L72" s="97">
        <f t="shared" si="53"/>
        <v>1</v>
      </c>
      <c r="M72" s="97">
        <f t="shared" si="54"/>
        <v>1</v>
      </c>
      <c r="N72" s="97">
        <f t="shared" si="55"/>
        <v>1</v>
      </c>
      <c r="O72" s="97">
        <f t="shared" si="56"/>
        <v>1</v>
      </c>
      <c r="P72" s="97">
        <f t="shared" si="57"/>
        <v>1</v>
      </c>
      <c r="Q72" s="97">
        <f t="shared" si="58"/>
        <v>1</v>
      </c>
      <c r="R72" s="97">
        <f t="shared" si="59"/>
        <v>1</v>
      </c>
      <c r="S72" s="97">
        <f t="shared" si="60"/>
        <v>1</v>
      </c>
      <c r="T72" s="97">
        <f t="shared" si="61"/>
        <v>1</v>
      </c>
      <c r="U72" s="97">
        <f t="shared" si="62"/>
        <v>1</v>
      </c>
      <c r="V72" s="97">
        <f t="shared" si="63"/>
        <v>1</v>
      </c>
      <c r="W72" s="97">
        <f t="shared" si="64"/>
        <v>1</v>
      </c>
      <c r="X72" s="97">
        <f t="shared" si="65"/>
        <v>1</v>
      </c>
      <c r="Y72" s="97">
        <f t="shared" si="66"/>
        <v>1</v>
      </c>
      <c r="Z72" s="97">
        <f t="shared" si="67"/>
        <v>1</v>
      </c>
      <c r="AA72" s="97">
        <f t="shared" si="68"/>
        <v>1</v>
      </c>
      <c r="AB72" s="97">
        <f t="shared" si="69"/>
        <v>1</v>
      </c>
      <c r="AC72" s="97">
        <f t="shared" si="70"/>
        <v>1</v>
      </c>
      <c r="AD72" s="97">
        <f t="shared" si="71"/>
        <v>1</v>
      </c>
      <c r="AE72" s="97">
        <f t="shared" si="72"/>
        <v>1</v>
      </c>
      <c r="AF72" s="97">
        <f t="shared" si="73"/>
        <v>1</v>
      </c>
      <c r="AG72" s="97">
        <f t="shared" si="74"/>
        <v>1</v>
      </c>
      <c r="AH72" s="97">
        <f t="shared" si="75"/>
        <v>1</v>
      </c>
      <c r="AI72" s="97">
        <f t="shared" si="76"/>
        <v>1</v>
      </c>
      <c r="AJ72" s="97">
        <f t="shared" si="77"/>
        <v>1</v>
      </c>
      <c r="AK72" s="97">
        <f t="shared" si="78"/>
        <v>1</v>
      </c>
      <c r="AL72" s="97">
        <f t="shared" si="79"/>
        <v>1</v>
      </c>
      <c r="AM72" s="97">
        <f t="shared" si="80"/>
        <v>1</v>
      </c>
      <c r="AN72" s="97">
        <f t="shared" si="81"/>
        <v>1</v>
      </c>
      <c r="AO72" s="97">
        <f t="shared" si="82"/>
        <v>1</v>
      </c>
      <c r="AP72" s="97">
        <f t="shared" si="83"/>
        <v>1</v>
      </c>
      <c r="AQ72" s="97">
        <f t="shared" si="84"/>
        <v>1</v>
      </c>
      <c r="AR72" s="97">
        <f t="shared" si="85"/>
        <v>1</v>
      </c>
      <c r="AS72" s="97">
        <f t="shared" si="86"/>
        <v>1</v>
      </c>
      <c r="AT72" s="97">
        <f t="shared" si="87"/>
        <v>1</v>
      </c>
      <c r="AU72" s="97">
        <f t="shared" si="88"/>
        <v>1</v>
      </c>
      <c r="AV72" s="97">
        <f t="shared" si="89"/>
        <v>1</v>
      </c>
      <c r="AW72" s="97">
        <f t="shared" si="90"/>
        <v>1</v>
      </c>
      <c r="AX72" s="97">
        <f t="shared" si="91"/>
        <v>1</v>
      </c>
      <c r="AY72" s="97">
        <f t="shared" si="92"/>
        <v>1</v>
      </c>
      <c r="AZ72" s="97">
        <f t="shared" si="93"/>
        <v>1</v>
      </c>
      <c r="BA72" s="97">
        <f t="shared" si="94"/>
        <v>1</v>
      </c>
      <c r="BB72" s="97">
        <f t="shared" si="95"/>
        <v>1</v>
      </c>
      <c r="BC72" s="97">
        <f t="shared" si="96"/>
        <v>1</v>
      </c>
      <c r="BD72" s="97">
        <f t="shared" si="97"/>
        <v>1</v>
      </c>
      <c r="BE72" s="97">
        <f t="shared" si="98"/>
        <v>1</v>
      </c>
      <c r="BF72" s="97">
        <f t="shared" si="99"/>
        <v>1</v>
      </c>
      <c r="BG72" s="97">
        <f t="shared" si="100"/>
        <v>1</v>
      </c>
      <c r="BH72" s="97">
        <f t="shared" si="101"/>
        <v>1</v>
      </c>
      <c r="BI72" s="97">
        <f t="shared" si="102"/>
        <v>1</v>
      </c>
      <c r="BJ72" s="97">
        <f t="shared" si="103"/>
        <v>1</v>
      </c>
      <c r="BK72" s="97">
        <f t="shared" si="104"/>
        <v>1</v>
      </c>
      <c r="BL72" s="97">
        <f t="shared" si="105"/>
        <v>1</v>
      </c>
      <c r="BM72" s="97">
        <f t="shared" si="106"/>
        <v>1</v>
      </c>
      <c r="BN72" s="97">
        <f t="shared" si="107"/>
        <v>1</v>
      </c>
      <c r="BO72" s="97">
        <f t="shared" si="108"/>
        <v>1</v>
      </c>
      <c r="BP72" s="97">
        <f t="shared" si="109"/>
        <v>1</v>
      </c>
      <c r="BQ72" s="97">
        <f t="shared" si="110"/>
        <v>1</v>
      </c>
      <c r="BR72" s="97">
        <f t="shared" si="111"/>
        <v>1</v>
      </c>
      <c r="BS72" s="97">
        <f t="shared" si="112"/>
        <v>1</v>
      </c>
      <c r="BT72" s="97">
        <f t="shared" si="113"/>
        <v>1</v>
      </c>
      <c r="BU72" s="97">
        <f t="shared" si="114"/>
        <v>1</v>
      </c>
      <c r="BV72" s="97">
        <f t="shared" si="115"/>
        <v>1</v>
      </c>
      <c r="BW72" s="97">
        <f t="shared" si="116"/>
        <v>1</v>
      </c>
      <c r="BX72" s="97">
        <f t="shared" si="117"/>
        <v>1</v>
      </c>
      <c r="BY72" s="97">
        <f t="shared" si="118"/>
        <v>1</v>
      </c>
      <c r="BZ72" s="97">
        <f t="shared" si="119"/>
        <v>1</v>
      </c>
      <c r="CA72" s="97">
        <f t="shared" si="120"/>
        <v>1</v>
      </c>
      <c r="CB72" s="97">
        <f t="shared" si="121"/>
        <v>1</v>
      </c>
      <c r="CC72" s="97">
        <f t="shared" si="122"/>
        <v>1</v>
      </c>
      <c r="CD72" s="97">
        <f t="shared" si="123"/>
        <v>1</v>
      </c>
      <c r="CE72" s="97">
        <f t="shared" si="124"/>
        <v>1</v>
      </c>
      <c r="CF72" s="97">
        <f t="shared" si="125"/>
        <v>1</v>
      </c>
      <c r="CG72" s="97">
        <f t="shared" si="126"/>
        <v>1</v>
      </c>
      <c r="CH72" s="97">
        <f t="shared" si="127"/>
        <v>1</v>
      </c>
      <c r="CI72" s="97">
        <f t="shared" si="128"/>
        <v>1</v>
      </c>
      <c r="CJ72" s="97">
        <f t="shared" si="129"/>
        <v>1</v>
      </c>
      <c r="CK72" s="97">
        <f t="shared" si="130"/>
        <v>1</v>
      </c>
      <c r="CL72" s="97">
        <f t="shared" si="131"/>
        <v>1</v>
      </c>
      <c r="CM72" s="97">
        <f t="shared" si="132"/>
        <v>1</v>
      </c>
      <c r="CN72" s="97">
        <f t="shared" si="133"/>
        <v>1</v>
      </c>
      <c r="CO72" s="97">
        <f t="shared" si="134"/>
        <v>1</v>
      </c>
    </row>
    <row r="73" spans="1:93" outlineLevel="1" x14ac:dyDescent="0.2">
      <c r="E73" s="96">
        <f t="shared" si="135"/>
        <v>44075</v>
      </c>
      <c r="G73" s="91">
        <f t="shared" si="51"/>
        <v>44075</v>
      </c>
      <c r="H73" s="117" t="s">
        <v>14</v>
      </c>
      <c r="K73" s="97">
        <f t="shared" si="52"/>
        <v>0.25</v>
      </c>
      <c r="L73" s="97">
        <f t="shared" si="53"/>
        <v>1</v>
      </c>
      <c r="M73" s="97">
        <f t="shared" si="54"/>
        <v>1</v>
      </c>
      <c r="N73" s="97">
        <f t="shared" si="55"/>
        <v>1</v>
      </c>
      <c r="O73" s="97">
        <f t="shared" si="56"/>
        <v>1</v>
      </c>
      <c r="P73" s="97">
        <f t="shared" si="57"/>
        <v>1</v>
      </c>
      <c r="Q73" s="97">
        <f t="shared" si="58"/>
        <v>1</v>
      </c>
      <c r="R73" s="97">
        <f t="shared" si="59"/>
        <v>1</v>
      </c>
      <c r="S73" s="97">
        <f t="shared" si="60"/>
        <v>1</v>
      </c>
      <c r="T73" s="97">
        <f t="shared" si="61"/>
        <v>1</v>
      </c>
      <c r="U73" s="97">
        <f t="shared" si="62"/>
        <v>1</v>
      </c>
      <c r="V73" s="97">
        <f t="shared" si="63"/>
        <v>1</v>
      </c>
      <c r="W73" s="97">
        <f t="shared" si="64"/>
        <v>1</v>
      </c>
      <c r="X73" s="97">
        <f t="shared" si="65"/>
        <v>1</v>
      </c>
      <c r="Y73" s="97">
        <f t="shared" si="66"/>
        <v>1</v>
      </c>
      <c r="Z73" s="97">
        <f t="shared" si="67"/>
        <v>1</v>
      </c>
      <c r="AA73" s="97">
        <f t="shared" si="68"/>
        <v>1</v>
      </c>
      <c r="AB73" s="97">
        <f t="shared" si="69"/>
        <v>1</v>
      </c>
      <c r="AC73" s="97">
        <f t="shared" si="70"/>
        <v>1</v>
      </c>
      <c r="AD73" s="97">
        <f t="shared" si="71"/>
        <v>1</v>
      </c>
      <c r="AE73" s="97">
        <f t="shared" si="72"/>
        <v>1</v>
      </c>
      <c r="AF73" s="97">
        <f t="shared" si="73"/>
        <v>1</v>
      </c>
      <c r="AG73" s="97">
        <f t="shared" si="74"/>
        <v>1</v>
      </c>
      <c r="AH73" s="97">
        <f t="shared" si="75"/>
        <v>1</v>
      </c>
      <c r="AI73" s="97">
        <f t="shared" si="76"/>
        <v>1</v>
      </c>
      <c r="AJ73" s="97">
        <f t="shared" si="77"/>
        <v>1</v>
      </c>
      <c r="AK73" s="97">
        <f t="shared" si="78"/>
        <v>1</v>
      </c>
      <c r="AL73" s="97">
        <f t="shared" si="79"/>
        <v>1</v>
      </c>
      <c r="AM73" s="97">
        <f t="shared" si="80"/>
        <v>1</v>
      </c>
      <c r="AN73" s="97">
        <f t="shared" si="81"/>
        <v>1</v>
      </c>
      <c r="AO73" s="97">
        <f t="shared" si="82"/>
        <v>1</v>
      </c>
      <c r="AP73" s="97">
        <f t="shared" si="83"/>
        <v>1</v>
      </c>
      <c r="AQ73" s="97">
        <f t="shared" si="84"/>
        <v>1</v>
      </c>
      <c r="AR73" s="97">
        <f t="shared" si="85"/>
        <v>1</v>
      </c>
      <c r="AS73" s="97">
        <f t="shared" si="86"/>
        <v>1</v>
      </c>
      <c r="AT73" s="97">
        <f t="shared" si="87"/>
        <v>1</v>
      </c>
      <c r="AU73" s="97">
        <f t="shared" si="88"/>
        <v>1</v>
      </c>
      <c r="AV73" s="97">
        <f t="shared" si="89"/>
        <v>1</v>
      </c>
      <c r="AW73" s="97">
        <f t="shared" si="90"/>
        <v>1</v>
      </c>
      <c r="AX73" s="97">
        <f t="shared" si="91"/>
        <v>1</v>
      </c>
      <c r="AY73" s="97">
        <f t="shared" si="92"/>
        <v>1</v>
      </c>
      <c r="AZ73" s="97">
        <f t="shared" si="93"/>
        <v>1</v>
      </c>
      <c r="BA73" s="97">
        <f t="shared" si="94"/>
        <v>1</v>
      </c>
      <c r="BB73" s="97">
        <f t="shared" si="95"/>
        <v>1</v>
      </c>
      <c r="BC73" s="97">
        <f t="shared" si="96"/>
        <v>1</v>
      </c>
      <c r="BD73" s="97">
        <f t="shared" si="97"/>
        <v>1</v>
      </c>
      <c r="BE73" s="97">
        <f t="shared" si="98"/>
        <v>1</v>
      </c>
      <c r="BF73" s="97">
        <f t="shared" si="99"/>
        <v>1</v>
      </c>
      <c r="BG73" s="97">
        <f t="shared" si="100"/>
        <v>1</v>
      </c>
      <c r="BH73" s="97">
        <f t="shared" si="101"/>
        <v>1</v>
      </c>
      <c r="BI73" s="97">
        <f t="shared" si="102"/>
        <v>1</v>
      </c>
      <c r="BJ73" s="97">
        <f t="shared" si="103"/>
        <v>1</v>
      </c>
      <c r="BK73" s="97">
        <f t="shared" si="104"/>
        <v>1</v>
      </c>
      <c r="BL73" s="97">
        <f t="shared" si="105"/>
        <v>1</v>
      </c>
      <c r="BM73" s="97">
        <f t="shared" si="106"/>
        <v>1</v>
      </c>
      <c r="BN73" s="97">
        <f t="shared" si="107"/>
        <v>1</v>
      </c>
      <c r="BO73" s="97">
        <f t="shared" si="108"/>
        <v>1</v>
      </c>
      <c r="BP73" s="97">
        <f t="shared" si="109"/>
        <v>1</v>
      </c>
      <c r="BQ73" s="97">
        <f t="shared" si="110"/>
        <v>1</v>
      </c>
      <c r="BR73" s="97">
        <f t="shared" si="111"/>
        <v>1</v>
      </c>
      <c r="BS73" s="97">
        <f t="shared" si="112"/>
        <v>1</v>
      </c>
      <c r="BT73" s="97">
        <f t="shared" si="113"/>
        <v>1</v>
      </c>
      <c r="BU73" s="97">
        <f t="shared" si="114"/>
        <v>1</v>
      </c>
      <c r="BV73" s="97">
        <f t="shared" si="115"/>
        <v>1</v>
      </c>
      <c r="BW73" s="97">
        <f t="shared" si="116"/>
        <v>1</v>
      </c>
      <c r="BX73" s="97">
        <f t="shared" si="117"/>
        <v>1</v>
      </c>
      <c r="BY73" s="97">
        <f t="shared" si="118"/>
        <v>1</v>
      </c>
      <c r="BZ73" s="97">
        <f t="shared" si="119"/>
        <v>1</v>
      </c>
      <c r="CA73" s="97">
        <f t="shared" si="120"/>
        <v>1</v>
      </c>
      <c r="CB73" s="97">
        <f t="shared" si="121"/>
        <v>1</v>
      </c>
      <c r="CC73" s="97">
        <f t="shared" si="122"/>
        <v>1</v>
      </c>
      <c r="CD73" s="97">
        <f t="shared" si="123"/>
        <v>1</v>
      </c>
      <c r="CE73" s="97">
        <f t="shared" si="124"/>
        <v>1</v>
      </c>
      <c r="CF73" s="97">
        <f t="shared" si="125"/>
        <v>1</v>
      </c>
      <c r="CG73" s="97">
        <f t="shared" si="126"/>
        <v>1</v>
      </c>
      <c r="CH73" s="97">
        <f t="shared" si="127"/>
        <v>1</v>
      </c>
      <c r="CI73" s="97">
        <f t="shared" si="128"/>
        <v>1</v>
      </c>
      <c r="CJ73" s="97">
        <f t="shared" si="129"/>
        <v>1</v>
      </c>
      <c r="CK73" s="97">
        <f t="shared" si="130"/>
        <v>1</v>
      </c>
      <c r="CL73" s="97">
        <f t="shared" si="131"/>
        <v>1</v>
      </c>
      <c r="CM73" s="97">
        <f t="shared" si="132"/>
        <v>1</v>
      </c>
      <c r="CN73" s="97">
        <f t="shared" si="133"/>
        <v>1</v>
      </c>
      <c r="CO73" s="97">
        <f t="shared" si="134"/>
        <v>1</v>
      </c>
    </row>
    <row r="74" spans="1:93" outlineLevel="1" x14ac:dyDescent="0.2">
      <c r="E74" s="96">
        <f t="shared" si="135"/>
        <v>44105</v>
      </c>
      <c r="G74" s="91">
        <f t="shared" si="51"/>
        <v>44105</v>
      </c>
      <c r="H74" s="117" t="s">
        <v>14</v>
      </c>
      <c r="K74" s="97">
        <f t="shared" si="52"/>
        <v>0.33333333333333331</v>
      </c>
      <c r="L74" s="97">
        <f t="shared" si="53"/>
        <v>1</v>
      </c>
      <c r="M74" s="97">
        <f t="shared" si="54"/>
        <v>1</v>
      </c>
      <c r="N74" s="97">
        <f t="shared" si="55"/>
        <v>1</v>
      </c>
      <c r="O74" s="97">
        <f t="shared" si="56"/>
        <v>1</v>
      </c>
      <c r="P74" s="97">
        <f t="shared" si="57"/>
        <v>1</v>
      </c>
      <c r="Q74" s="97">
        <f t="shared" si="58"/>
        <v>1</v>
      </c>
      <c r="R74" s="97">
        <f t="shared" si="59"/>
        <v>1</v>
      </c>
      <c r="S74" s="97">
        <f t="shared" si="60"/>
        <v>1</v>
      </c>
      <c r="T74" s="97">
        <f t="shared" si="61"/>
        <v>1</v>
      </c>
      <c r="U74" s="97">
        <f t="shared" si="62"/>
        <v>1</v>
      </c>
      <c r="V74" s="97">
        <f t="shared" si="63"/>
        <v>1</v>
      </c>
      <c r="W74" s="97">
        <f t="shared" si="64"/>
        <v>1</v>
      </c>
      <c r="X74" s="97">
        <f t="shared" si="65"/>
        <v>1</v>
      </c>
      <c r="Y74" s="97">
        <f t="shared" si="66"/>
        <v>1</v>
      </c>
      <c r="Z74" s="97">
        <f t="shared" si="67"/>
        <v>1</v>
      </c>
      <c r="AA74" s="97">
        <f t="shared" si="68"/>
        <v>1</v>
      </c>
      <c r="AB74" s="97">
        <f t="shared" si="69"/>
        <v>1</v>
      </c>
      <c r="AC74" s="97">
        <f t="shared" si="70"/>
        <v>1</v>
      </c>
      <c r="AD74" s="97">
        <f t="shared" si="71"/>
        <v>1</v>
      </c>
      <c r="AE74" s="97">
        <f t="shared" si="72"/>
        <v>1</v>
      </c>
      <c r="AF74" s="97">
        <f t="shared" si="73"/>
        <v>1</v>
      </c>
      <c r="AG74" s="97">
        <f t="shared" si="74"/>
        <v>1</v>
      </c>
      <c r="AH74" s="97">
        <f t="shared" si="75"/>
        <v>1</v>
      </c>
      <c r="AI74" s="97">
        <f t="shared" si="76"/>
        <v>1</v>
      </c>
      <c r="AJ74" s="97">
        <f t="shared" si="77"/>
        <v>1</v>
      </c>
      <c r="AK74" s="97">
        <f t="shared" si="78"/>
        <v>1</v>
      </c>
      <c r="AL74" s="97">
        <f t="shared" si="79"/>
        <v>1</v>
      </c>
      <c r="AM74" s="97">
        <f t="shared" si="80"/>
        <v>1</v>
      </c>
      <c r="AN74" s="97">
        <f t="shared" si="81"/>
        <v>1</v>
      </c>
      <c r="AO74" s="97">
        <f t="shared" si="82"/>
        <v>1</v>
      </c>
      <c r="AP74" s="97">
        <f t="shared" si="83"/>
        <v>1</v>
      </c>
      <c r="AQ74" s="97">
        <f t="shared" si="84"/>
        <v>1</v>
      </c>
      <c r="AR74" s="97">
        <f t="shared" si="85"/>
        <v>1</v>
      </c>
      <c r="AS74" s="97">
        <f t="shared" si="86"/>
        <v>1</v>
      </c>
      <c r="AT74" s="97">
        <f t="shared" si="87"/>
        <v>1</v>
      </c>
      <c r="AU74" s="97">
        <f t="shared" si="88"/>
        <v>1</v>
      </c>
      <c r="AV74" s="97">
        <f t="shared" si="89"/>
        <v>1</v>
      </c>
      <c r="AW74" s="97">
        <f t="shared" si="90"/>
        <v>1</v>
      </c>
      <c r="AX74" s="97">
        <f t="shared" si="91"/>
        <v>1</v>
      </c>
      <c r="AY74" s="97">
        <f t="shared" si="92"/>
        <v>1</v>
      </c>
      <c r="AZ74" s="97">
        <f t="shared" si="93"/>
        <v>1</v>
      </c>
      <c r="BA74" s="97">
        <f t="shared" si="94"/>
        <v>1</v>
      </c>
      <c r="BB74" s="97">
        <f t="shared" si="95"/>
        <v>1</v>
      </c>
      <c r="BC74" s="97">
        <f t="shared" si="96"/>
        <v>1</v>
      </c>
      <c r="BD74" s="97">
        <f t="shared" si="97"/>
        <v>1</v>
      </c>
      <c r="BE74" s="97">
        <f t="shared" si="98"/>
        <v>1</v>
      </c>
      <c r="BF74" s="97">
        <f t="shared" si="99"/>
        <v>1</v>
      </c>
      <c r="BG74" s="97">
        <f t="shared" si="100"/>
        <v>1</v>
      </c>
      <c r="BH74" s="97">
        <f t="shared" si="101"/>
        <v>1</v>
      </c>
      <c r="BI74" s="97">
        <f t="shared" si="102"/>
        <v>1</v>
      </c>
      <c r="BJ74" s="97">
        <f t="shared" si="103"/>
        <v>1</v>
      </c>
      <c r="BK74" s="97">
        <f t="shared" si="104"/>
        <v>1</v>
      </c>
      <c r="BL74" s="97">
        <f t="shared" si="105"/>
        <v>1</v>
      </c>
      <c r="BM74" s="97">
        <f t="shared" si="106"/>
        <v>1</v>
      </c>
      <c r="BN74" s="97">
        <f t="shared" si="107"/>
        <v>1</v>
      </c>
      <c r="BO74" s="97">
        <f t="shared" si="108"/>
        <v>1</v>
      </c>
      <c r="BP74" s="97">
        <f t="shared" si="109"/>
        <v>1</v>
      </c>
      <c r="BQ74" s="97">
        <f t="shared" si="110"/>
        <v>1</v>
      </c>
      <c r="BR74" s="97">
        <f t="shared" si="111"/>
        <v>1</v>
      </c>
      <c r="BS74" s="97">
        <f t="shared" si="112"/>
        <v>1</v>
      </c>
      <c r="BT74" s="97">
        <f t="shared" si="113"/>
        <v>1</v>
      </c>
      <c r="BU74" s="97">
        <f t="shared" si="114"/>
        <v>1</v>
      </c>
      <c r="BV74" s="97">
        <f t="shared" si="115"/>
        <v>1</v>
      </c>
      <c r="BW74" s="97">
        <f t="shared" si="116"/>
        <v>1</v>
      </c>
      <c r="BX74" s="97">
        <f t="shared" si="117"/>
        <v>1</v>
      </c>
      <c r="BY74" s="97">
        <f t="shared" si="118"/>
        <v>1</v>
      </c>
      <c r="BZ74" s="97">
        <f t="shared" si="119"/>
        <v>1</v>
      </c>
      <c r="CA74" s="97">
        <f t="shared" si="120"/>
        <v>1</v>
      </c>
      <c r="CB74" s="97">
        <f t="shared" si="121"/>
        <v>1</v>
      </c>
      <c r="CC74" s="97">
        <f t="shared" si="122"/>
        <v>1</v>
      </c>
      <c r="CD74" s="97">
        <f t="shared" si="123"/>
        <v>1</v>
      </c>
      <c r="CE74" s="97">
        <f t="shared" si="124"/>
        <v>1</v>
      </c>
      <c r="CF74" s="97">
        <f t="shared" si="125"/>
        <v>1</v>
      </c>
      <c r="CG74" s="97">
        <f t="shared" si="126"/>
        <v>1</v>
      </c>
      <c r="CH74" s="97">
        <f t="shared" si="127"/>
        <v>1</v>
      </c>
      <c r="CI74" s="97">
        <f t="shared" si="128"/>
        <v>1</v>
      </c>
      <c r="CJ74" s="97">
        <f t="shared" si="129"/>
        <v>1</v>
      </c>
      <c r="CK74" s="97">
        <f t="shared" si="130"/>
        <v>1</v>
      </c>
      <c r="CL74" s="97">
        <f t="shared" si="131"/>
        <v>1</v>
      </c>
      <c r="CM74" s="97">
        <f t="shared" si="132"/>
        <v>1</v>
      </c>
      <c r="CN74" s="97">
        <f t="shared" si="133"/>
        <v>1</v>
      </c>
      <c r="CO74" s="97">
        <f t="shared" si="134"/>
        <v>1</v>
      </c>
    </row>
    <row r="75" spans="1:93" outlineLevel="1" x14ac:dyDescent="0.2">
      <c r="E75" s="96">
        <f t="shared" si="135"/>
        <v>44136</v>
      </c>
      <c r="G75" s="91">
        <f t="shared" si="51"/>
        <v>44136</v>
      </c>
      <c r="H75" s="117" t="s">
        <v>14</v>
      </c>
      <c r="K75" s="97">
        <f t="shared" si="52"/>
        <v>0.41666666666666663</v>
      </c>
      <c r="L75" s="97">
        <f t="shared" si="53"/>
        <v>1</v>
      </c>
      <c r="M75" s="97">
        <f t="shared" si="54"/>
        <v>1</v>
      </c>
      <c r="N75" s="97">
        <f t="shared" si="55"/>
        <v>1</v>
      </c>
      <c r="O75" s="97">
        <f t="shared" si="56"/>
        <v>1</v>
      </c>
      <c r="P75" s="97">
        <f t="shared" si="57"/>
        <v>1</v>
      </c>
      <c r="Q75" s="97">
        <f t="shared" si="58"/>
        <v>1</v>
      </c>
      <c r="R75" s="97">
        <f t="shared" si="59"/>
        <v>1</v>
      </c>
      <c r="S75" s="97">
        <f t="shared" si="60"/>
        <v>1</v>
      </c>
      <c r="T75" s="97">
        <f t="shared" si="61"/>
        <v>1</v>
      </c>
      <c r="U75" s="97">
        <f t="shared" si="62"/>
        <v>1</v>
      </c>
      <c r="V75" s="97">
        <f t="shared" si="63"/>
        <v>1</v>
      </c>
      <c r="W75" s="97">
        <f t="shared" si="64"/>
        <v>1</v>
      </c>
      <c r="X75" s="97">
        <f t="shared" si="65"/>
        <v>1</v>
      </c>
      <c r="Y75" s="97">
        <f t="shared" si="66"/>
        <v>1</v>
      </c>
      <c r="Z75" s="97">
        <f t="shared" si="67"/>
        <v>1</v>
      </c>
      <c r="AA75" s="97">
        <f t="shared" si="68"/>
        <v>1</v>
      </c>
      <c r="AB75" s="97">
        <f t="shared" si="69"/>
        <v>1</v>
      </c>
      <c r="AC75" s="97">
        <f t="shared" si="70"/>
        <v>1</v>
      </c>
      <c r="AD75" s="97">
        <f t="shared" si="71"/>
        <v>1</v>
      </c>
      <c r="AE75" s="97">
        <f t="shared" si="72"/>
        <v>1</v>
      </c>
      <c r="AF75" s="97">
        <f t="shared" si="73"/>
        <v>1</v>
      </c>
      <c r="AG75" s="97">
        <f t="shared" si="74"/>
        <v>1</v>
      </c>
      <c r="AH75" s="97">
        <f t="shared" si="75"/>
        <v>1</v>
      </c>
      <c r="AI75" s="97">
        <f t="shared" si="76"/>
        <v>1</v>
      </c>
      <c r="AJ75" s="97">
        <f t="shared" si="77"/>
        <v>1</v>
      </c>
      <c r="AK75" s="97">
        <f t="shared" si="78"/>
        <v>1</v>
      </c>
      <c r="AL75" s="97">
        <f t="shared" si="79"/>
        <v>1</v>
      </c>
      <c r="AM75" s="97">
        <f t="shared" si="80"/>
        <v>1</v>
      </c>
      <c r="AN75" s="97">
        <f t="shared" si="81"/>
        <v>1</v>
      </c>
      <c r="AO75" s="97">
        <f t="shared" si="82"/>
        <v>1</v>
      </c>
      <c r="AP75" s="97">
        <f t="shared" si="83"/>
        <v>1</v>
      </c>
      <c r="AQ75" s="97">
        <f t="shared" si="84"/>
        <v>1</v>
      </c>
      <c r="AR75" s="97">
        <f t="shared" si="85"/>
        <v>1</v>
      </c>
      <c r="AS75" s="97">
        <f t="shared" si="86"/>
        <v>1</v>
      </c>
      <c r="AT75" s="97">
        <f t="shared" si="87"/>
        <v>1</v>
      </c>
      <c r="AU75" s="97">
        <f t="shared" si="88"/>
        <v>1</v>
      </c>
      <c r="AV75" s="97">
        <f t="shared" si="89"/>
        <v>1</v>
      </c>
      <c r="AW75" s="97">
        <f t="shared" si="90"/>
        <v>1</v>
      </c>
      <c r="AX75" s="97">
        <f t="shared" si="91"/>
        <v>1</v>
      </c>
      <c r="AY75" s="97">
        <f t="shared" si="92"/>
        <v>1</v>
      </c>
      <c r="AZ75" s="97">
        <f t="shared" si="93"/>
        <v>1</v>
      </c>
      <c r="BA75" s="97">
        <f t="shared" si="94"/>
        <v>1</v>
      </c>
      <c r="BB75" s="97">
        <f t="shared" si="95"/>
        <v>1</v>
      </c>
      <c r="BC75" s="97">
        <f t="shared" si="96"/>
        <v>1</v>
      </c>
      <c r="BD75" s="97">
        <f t="shared" si="97"/>
        <v>1</v>
      </c>
      <c r="BE75" s="97">
        <f t="shared" si="98"/>
        <v>1</v>
      </c>
      <c r="BF75" s="97">
        <f t="shared" si="99"/>
        <v>1</v>
      </c>
      <c r="BG75" s="97">
        <f t="shared" si="100"/>
        <v>1</v>
      </c>
      <c r="BH75" s="97">
        <f t="shared" si="101"/>
        <v>1</v>
      </c>
      <c r="BI75" s="97">
        <f t="shared" si="102"/>
        <v>1</v>
      </c>
      <c r="BJ75" s="97">
        <f t="shared" si="103"/>
        <v>1</v>
      </c>
      <c r="BK75" s="97">
        <f t="shared" si="104"/>
        <v>1</v>
      </c>
      <c r="BL75" s="97">
        <f t="shared" si="105"/>
        <v>1</v>
      </c>
      <c r="BM75" s="97">
        <f t="shared" si="106"/>
        <v>1</v>
      </c>
      <c r="BN75" s="97">
        <f t="shared" si="107"/>
        <v>1</v>
      </c>
      <c r="BO75" s="97">
        <f t="shared" si="108"/>
        <v>1</v>
      </c>
      <c r="BP75" s="97">
        <f t="shared" si="109"/>
        <v>1</v>
      </c>
      <c r="BQ75" s="97">
        <f t="shared" si="110"/>
        <v>1</v>
      </c>
      <c r="BR75" s="97">
        <f t="shared" si="111"/>
        <v>1</v>
      </c>
      <c r="BS75" s="97">
        <f t="shared" si="112"/>
        <v>1</v>
      </c>
      <c r="BT75" s="97">
        <f t="shared" si="113"/>
        <v>1</v>
      </c>
      <c r="BU75" s="97">
        <f t="shared" si="114"/>
        <v>1</v>
      </c>
      <c r="BV75" s="97">
        <f t="shared" si="115"/>
        <v>1</v>
      </c>
      <c r="BW75" s="97">
        <f t="shared" si="116"/>
        <v>1</v>
      </c>
      <c r="BX75" s="97">
        <f t="shared" si="117"/>
        <v>1</v>
      </c>
      <c r="BY75" s="97">
        <f t="shared" si="118"/>
        <v>1</v>
      </c>
      <c r="BZ75" s="97">
        <f t="shared" si="119"/>
        <v>1</v>
      </c>
      <c r="CA75" s="97">
        <f t="shared" si="120"/>
        <v>1</v>
      </c>
      <c r="CB75" s="97">
        <f t="shared" si="121"/>
        <v>1</v>
      </c>
      <c r="CC75" s="97">
        <f t="shared" si="122"/>
        <v>1</v>
      </c>
      <c r="CD75" s="97">
        <f t="shared" si="123"/>
        <v>1</v>
      </c>
      <c r="CE75" s="97">
        <f t="shared" si="124"/>
        <v>1</v>
      </c>
      <c r="CF75" s="97">
        <f t="shared" si="125"/>
        <v>1</v>
      </c>
      <c r="CG75" s="97">
        <f t="shared" si="126"/>
        <v>1</v>
      </c>
      <c r="CH75" s="97">
        <f t="shared" si="127"/>
        <v>1</v>
      </c>
      <c r="CI75" s="97">
        <f t="shared" si="128"/>
        <v>1</v>
      </c>
      <c r="CJ75" s="97">
        <f t="shared" si="129"/>
        <v>1</v>
      </c>
      <c r="CK75" s="97">
        <f t="shared" si="130"/>
        <v>1</v>
      </c>
      <c r="CL75" s="97">
        <f t="shared" si="131"/>
        <v>1</v>
      </c>
      <c r="CM75" s="97">
        <f t="shared" si="132"/>
        <v>1</v>
      </c>
      <c r="CN75" s="97">
        <f t="shared" si="133"/>
        <v>1</v>
      </c>
      <c r="CO75" s="97">
        <f t="shared" si="134"/>
        <v>1</v>
      </c>
    </row>
    <row r="76" spans="1:93" outlineLevel="1" x14ac:dyDescent="0.2">
      <c r="E76" s="96">
        <f t="shared" si="135"/>
        <v>44166</v>
      </c>
      <c r="G76" s="91">
        <f t="shared" si="51"/>
        <v>44166</v>
      </c>
      <c r="H76" s="117" t="s">
        <v>14</v>
      </c>
      <c r="K76" s="97">
        <f t="shared" si="52"/>
        <v>0.49999999999999994</v>
      </c>
      <c r="L76" s="97">
        <f t="shared" si="53"/>
        <v>1</v>
      </c>
      <c r="M76" s="97">
        <f t="shared" si="54"/>
        <v>1</v>
      </c>
      <c r="N76" s="97">
        <f t="shared" si="55"/>
        <v>1</v>
      </c>
      <c r="O76" s="97">
        <f t="shared" si="56"/>
        <v>1</v>
      </c>
      <c r="P76" s="97">
        <f t="shared" si="57"/>
        <v>1</v>
      </c>
      <c r="Q76" s="97">
        <f t="shared" si="58"/>
        <v>1</v>
      </c>
      <c r="R76" s="97">
        <f t="shared" si="59"/>
        <v>1</v>
      </c>
      <c r="S76" s="97">
        <f t="shared" si="60"/>
        <v>1</v>
      </c>
      <c r="T76" s="97">
        <f t="shared" si="61"/>
        <v>1</v>
      </c>
      <c r="U76" s="97">
        <f t="shared" si="62"/>
        <v>1</v>
      </c>
      <c r="V76" s="97">
        <f t="shared" si="63"/>
        <v>1</v>
      </c>
      <c r="W76" s="97">
        <f t="shared" si="64"/>
        <v>1</v>
      </c>
      <c r="X76" s="97">
        <f t="shared" si="65"/>
        <v>1</v>
      </c>
      <c r="Y76" s="97">
        <f t="shared" si="66"/>
        <v>1</v>
      </c>
      <c r="Z76" s="97">
        <f t="shared" si="67"/>
        <v>1</v>
      </c>
      <c r="AA76" s="97">
        <f t="shared" si="68"/>
        <v>1</v>
      </c>
      <c r="AB76" s="97">
        <f t="shared" si="69"/>
        <v>1</v>
      </c>
      <c r="AC76" s="97">
        <f t="shared" si="70"/>
        <v>1</v>
      </c>
      <c r="AD76" s="97">
        <f t="shared" si="71"/>
        <v>1</v>
      </c>
      <c r="AE76" s="97">
        <f t="shared" si="72"/>
        <v>1</v>
      </c>
      <c r="AF76" s="97">
        <f t="shared" si="73"/>
        <v>1</v>
      </c>
      <c r="AG76" s="97">
        <f t="shared" si="74"/>
        <v>1</v>
      </c>
      <c r="AH76" s="97">
        <f t="shared" si="75"/>
        <v>1</v>
      </c>
      <c r="AI76" s="97">
        <f t="shared" si="76"/>
        <v>1</v>
      </c>
      <c r="AJ76" s="97">
        <f t="shared" si="77"/>
        <v>1</v>
      </c>
      <c r="AK76" s="97">
        <f t="shared" si="78"/>
        <v>1</v>
      </c>
      <c r="AL76" s="97">
        <f t="shared" si="79"/>
        <v>1</v>
      </c>
      <c r="AM76" s="97">
        <f t="shared" si="80"/>
        <v>1</v>
      </c>
      <c r="AN76" s="97">
        <f t="shared" si="81"/>
        <v>1</v>
      </c>
      <c r="AO76" s="97">
        <f t="shared" si="82"/>
        <v>1</v>
      </c>
      <c r="AP76" s="97">
        <f t="shared" si="83"/>
        <v>1</v>
      </c>
      <c r="AQ76" s="97">
        <f t="shared" si="84"/>
        <v>1</v>
      </c>
      <c r="AR76" s="97">
        <f t="shared" si="85"/>
        <v>1</v>
      </c>
      <c r="AS76" s="97">
        <f t="shared" si="86"/>
        <v>1</v>
      </c>
      <c r="AT76" s="97">
        <f t="shared" si="87"/>
        <v>1</v>
      </c>
      <c r="AU76" s="97">
        <f t="shared" si="88"/>
        <v>1</v>
      </c>
      <c r="AV76" s="97">
        <f t="shared" si="89"/>
        <v>1</v>
      </c>
      <c r="AW76" s="97">
        <f t="shared" si="90"/>
        <v>1</v>
      </c>
      <c r="AX76" s="97">
        <f t="shared" si="91"/>
        <v>1</v>
      </c>
      <c r="AY76" s="97">
        <f t="shared" si="92"/>
        <v>1</v>
      </c>
      <c r="AZ76" s="97">
        <f t="shared" si="93"/>
        <v>1</v>
      </c>
      <c r="BA76" s="97">
        <f t="shared" si="94"/>
        <v>1</v>
      </c>
      <c r="BB76" s="97">
        <f t="shared" si="95"/>
        <v>1</v>
      </c>
      <c r="BC76" s="97">
        <f t="shared" si="96"/>
        <v>1</v>
      </c>
      <c r="BD76" s="97">
        <f t="shared" si="97"/>
        <v>1</v>
      </c>
      <c r="BE76" s="97">
        <f t="shared" si="98"/>
        <v>1</v>
      </c>
      <c r="BF76" s="97">
        <f t="shared" si="99"/>
        <v>1</v>
      </c>
      <c r="BG76" s="97">
        <f t="shared" si="100"/>
        <v>1</v>
      </c>
      <c r="BH76" s="97">
        <f t="shared" si="101"/>
        <v>1</v>
      </c>
      <c r="BI76" s="97">
        <f t="shared" si="102"/>
        <v>1</v>
      </c>
      <c r="BJ76" s="97">
        <f t="shared" si="103"/>
        <v>1</v>
      </c>
      <c r="BK76" s="97">
        <f t="shared" si="104"/>
        <v>1</v>
      </c>
      <c r="BL76" s="97">
        <f t="shared" si="105"/>
        <v>1</v>
      </c>
      <c r="BM76" s="97">
        <f t="shared" si="106"/>
        <v>1</v>
      </c>
      <c r="BN76" s="97">
        <f t="shared" si="107"/>
        <v>1</v>
      </c>
      <c r="BO76" s="97">
        <f t="shared" si="108"/>
        <v>1</v>
      </c>
      <c r="BP76" s="97">
        <f t="shared" si="109"/>
        <v>1</v>
      </c>
      <c r="BQ76" s="97">
        <f t="shared" si="110"/>
        <v>1</v>
      </c>
      <c r="BR76" s="97">
        <f t="shared" si="111"/>
        <v>1</v>
      </c>
      <c r="BS76" s="97">
        <f t="shared" si="112"/>
        <v>1</v>
      </c>
      <c r="BT76" s="97">
        <f t="shared" si="113"/>
        <v>1</v>
      </c>
      <c r="BU76" s="97">
        <f t="shared" si="114"/>
        <v>1</v>
      </c>
      <c r="BV76" s="97">
        <f t="shared" si="115"/>
        <v>1</v>
      </c>
      <c r="BW76" s="97">
        <f t="shared" si="116"/>
        <v>1</v>
      </c>
      <c r="BX76" s="97">
        <f t="shared" si="117"/>
        <v>1</v>
      </c>
      <c r="BY76" s="97">
        <f t="shared" si="118"/>
        <v>1</v>
      </c>
      <c r="BZ76" s="97">
        <f t="shared" si="119"/>
        <v>1</v>
      </c>
      <c r="CA76" s="97">
        <f t="shared" si="120"/>
        <v>1</v>
      </c>
      <c r="CB76" s="97">
        <f t="shared" si="121"/>
        <v>1</v>
      </c>
      <c r="CC76" s="97">
        <f t="shared" si="122"/>
        <v>1</v>
      </c>
      <c r="CD76" s="97">
        <f t="shared" si="123"/>
        <v>1</v>
      </c>
      <c r="CE76" s="97">
        <f t="shared" si="124"/>
        <v>1</v>
      </c>
      <c r="CF76" s="97">
        <f t="shared" si="125"/>
        <v>1</v>
      </c>
      <c r="CG76" s="97">
        <f t="shared" si="126"/>
        <v>1</v>
      </c>
      <c r="CH76" s="97">
        <f t="shared" si="127"/>
        <v>1</v>
      </c>
      <c r="CI76" s="97">
        <f t="shared" si="128"/>
        <v>1</v>
      </c>
      <c r="CJ76" s="97">
        <f t="shared" si="129"/>
        <v>1</v>
      </c>
      <c r="CK76" s="97">
        <f t="shared" si="130"/>
        <v>1</v>
      </c>
      <c r="CL76" s="97">
        <f t="shared" si="131"/>
        <v>1</v>
      </c>
      <c r="CM76" s="97">
        <f t="shared" si="132"/>
        <v>1</v>
      </c>
      <c r="CN76" s="97">
        <f t="shared" si="133"/>
        <v>1</v>
      </c>
      <c r="CO76" s="97">
        <f t="shared" si="134"/>
        <v>1</v>
      </c>
    </row>
    <row r="77" spans="1:93" outlineLevel="1" x14ac:dyDescent="0.2">
      <c r="E77" s="96">
        <f t="shared" si="135"/>
        <v>44197</v>
      </c>
      <c r="G77" s="91">
        <f t="shared" si="51"/>
        <v>44197</v>
      </c>
      <c r="H77" s="117" t="s">
        <v>14</v>
      </c>
      <c r="K77" s="97">
        <f t="shared" si="52"/>
        <v>0.58333333333333326</v>
      </c>
      <c r="L77" s="97">
        <f t="shared" si="53"/>
        <v>1</v>
      </c>
      <c r="M77" s="97">
        <f t="shared" si="54"/>
        <v>1</v>
      </c>
      <c r="N77" s="97">
        <f t="shared" si="55"/>
        <v>1</v>
      </c>
      <c r="O77" s="97">
        <f t="shared" si="56"/>
        <v>1</v>
      </c>
      <c r="P77" s="97">
        <f t="shared" si="57"/>
        <v>1</v>
      </c>
      <c r="Q77" s="97">
        <f t="shared" si="58"/>
        <v>1</v>
      </c>
      <c r="R77" s="97">
        <f t="shared" si="59"/>
        <v>1</v>
      </c>
      <c r="S77" s="97">
        <f t="shared" si="60"/>
        <v>1</v>
      </c>
      <c r="T77" s="97">
        <f t="shared" si="61"/>
        <v>1</v>
      </c>
      <c r="U77" s="97">
        <f t="shared" si="62"/>
        <v>1</v>
      </c>
      <c r="V77" s="97">
        <f t="shared" si="63"/>
        <v>1</v>
      </c>
      <c r="W77" s="97">
        <f t="shared" si="64"/>
        <v>1</v>
      </c>
      <c r="X77" s="97">
        <f t="shared" si="65"/>
        <v>1</v>
      </c>
      <c r="Y77" s="97">
        <f t="shared" si="66"/>
        <v>1</v>
      </c>
      <c r="Z77" s="97">
        <f t="shared" si="67"/>
        <v>1</v>
      </c>
      <c r="AA77" s="97">
        <f t="shared" si="68"/>
        <v>1</v>
      </c>
      <c r="AB77" s="97">
        <f t="shared" si="69"/>
        <v>1</v>
      </c>
      <c r="AC77" s="97">
        <f t="shared" si="70"/>
        <v>1</v>
      </c>
      <c r="AD77" s="97">
        <f t="shared" si="71"/>
        <v>1</v>
      </c>
      <c r="AE77" s="97">
        <f t="shared" si="72"/>
        <v>1</v>
      </c>
      <c r="AF77" s="97">
        <f t="shared" si="73"/>
        <v>1</v>
      </c>
      <c r="AG77" s="97">
        <f t="shared" si="74"/>
        <v>1</v>
      </c>
      <c r="AH77" s="97">
        <f t="shared" si="75"/>
        <v>1</v>
      </c>
      <c r="AI77" s="97">
        <f t="shared" si="76"/>
        <v>1</v>
      </c>
      <c r="AJ77" s="97">
        <f t="shared" si="77"/>
        <v>1</v>
      </c>
      <c r="AK77" s="97">
        <f t="shared" si="78"/>
        <v>1</v>
      </c>
      <c r="AL77" s="97">
        <f t="shared" si="79"/>
        <v>1</v>
      </c>
      <c r="AM77" s="97">
        <f t="shared" si="80"/>
        <v>1</v>
      </c>
      <c r="AN77" s="97">
        <f t="shared" si="81"/>
        <v>1</v>
      </c>
      <c r="AO77" s="97">
        <f t="shared" si="82"/>
        <v>1</v>
      </c>
      <c r="AP77" s="97">
        <f t="shared" si="83"/>
        <v>1</v>
      </c>
      <c r="AQ77" s="97">
        <f t="shared" si="84"/>
        <v>1</v>
      </c>
      <c r="AR77" s="97">
        <f t="shared" si="85"/>
        <v>1</v>
      </c>
      <c r="AS77" s="97">
        <f t="shared" si="86"/>
        <v>1</v>
      </c>
      <c r="AT77" s="97">
        <f t="shared" si="87"/>
        <v>1</v>
      </c>
      <c r="AU77" s="97">
        <f t="shared" si="88"/>
        <v>1</v>
      </c>
      <c r="AV77" s="97">
        <f t="shared" si="89"/>
        <v>1</v>
      </c>
      <c r="AW77" s="97">
        <f t="shared" si="90"/>
        <v>1</v>
      </c>
      <c r="AX77" s="97">
        <f t="shared" si="91"/>
        <v>1</v>
      </c>
      <c r="AY77" s="97">
        <f t="shared" si="92"/>
        <v>1</v>
      </c>
      <c r="AZ77" s="97">
        <f t="shared" si="93"/>
        <v>1</v>
      </c>
      <c r="BA77" s="97">
        <f t="shared" si="94"/>
        <v>1</v>
      </c>
      <c r="BB77" s="97">
        <f t="shared" si="95"/>
        <v>1</v>
      </c>
      <c r="BC77" s="97">
        <f t="shared" si="96"/>
        <v>1</v>
      </c>
      <c r="BD77" s="97">
        <f t="shared" si="97"/>
        <v>1</v>
      </c>
      <c r="BE77" s="97">
        <f t="shared" si="98"/>
        <v>1</v>
      </c>
      <c r="BF77" s="97">
        <f t="shared" si="99"/>
        <v>1</v>
      </c>
      <c r="BG77" s="97">
        <f t="shared" si="100"/>
        <v>1</v>
      </c>
      <c r="BH77" s="97">
        <f t="shared" si="101"/>
        <v>1</v>
      </c>
      <c r="BI77" s="97">
        <f t="shared" si="102"/>
        <v>1</v>
      </c>
      <c r="BJ77" s="97">
        <f t="shared" si="103"/>
        <v>1</v>
      </c>
      <c r="BK77" s="97">
        <f t="shared" si="104"/>
        <v>1</v>
      </c>
      <c r="BL77" s="97">
        <f t="shared" si="105"/>
        <v>1</v>
      </c>
      <c r="BM77" s="97">
        <f t="shared" si="106"/>
        <v>1</v>
      </c>
      <c r="BN77" s="97">
        <f t="shared" si="107"/>
        <v>1</v>
      </c>
      <c r="BO77" s="97">
        <f t="shared" si="108"/>
        <v>1</v>
      </c>
      <c r="BP77" s="97">
        <f t="shared" si="109"/>
        <v>1</v>
      </c>
      <c r="BQ77" s="97">
        <f t="shared" si="110"/>
        <v>1</v>
      </c>
      <c r="BR77" s="97">
        <f t="shared" si="111"/>
        <v>1</v>
      </c>
      <c r="BS77" s="97">
        <f t="shared" si="112"/>
        <v>1</v>
      </c>
      <c r="BT77" s="97">
        <f t="shared" si="113"/>
        <v>1</v>
      </c>
      <c r="BU77" s="97">
        <f t="shared" si="114"/>
        <v>1</v>
      </c>
      <c r="BV77" s="97">
        <f t="shared" si="115"/>
        <v>1</v>
      </c>
      <c r="BW77" s="97">
        <f t="shared" si="116"/>
        <v>1</v>
      </c>
      <c r="BX77" s="97">
        <f t="shared" si="117"/>
        <v>1</v>
      </c>
      <c r="BY77" s="97">
        <f t="shared" si="118"/>
        <v>1</v>
      </c>
      <c r="BZ77" s="97">
        <f t="shared" si="119"/>
        <v>1</v>
      </c>
      <c r="CA77" s="97">
        <f t="shared" si="120"/>
        <v>1</v>
      </c>
      <c r="CB77" s="97">
        <f t="shared" si="121"/>
        <v>1</v>
      </c>
      <c r="CC77" s="97">
        <f t="shared" si="122"/>
        <v>1</v>
      </c>
      <c r="CD77" s="97">
        <f t="shared" si="123"/>
        <v>1</v>
      </c>
      <c r="CE77" s="97">
        <f t="shared" si="124"/>
        <v>1</v>
      </c>
      <c r="CF77" s="97">
        <f t="shared" si="125"/>
        <v>1</v>
      </c>
      <c r="CG77" s="97">
        <f t="shared" si="126"/>
        <v>1</v>
      </c>
      <c r="CH77" s="97">
        <f t="shared" si="127"/>
        <v>1</v>
      </c>
      <c r="CI77" s="97">
        <f t="shared" si="128"/>
        <v>1</v>
      </c>
      <c r="CJ77" s="97">
        <f t="shared" si="129"/>
        <v>1</v>
      </c>
      <c r="CK77" s="97">
        <f t="shared" si="130"/>
        <v>1</v>
      </c>
      <c r="CL77" s="97">
        <f t="shared" si="131"/>
        <v>1</v>
      </c>
      <c r="CM77" s="97">
        <f t="shared" si="132"/>
        <v>1</v>
      </c>
      <c r="CN77" s="97">
        <f t="shared" si="133"/>
        <v>1</v>
      </c>
      <c r="CO77" s="97">
        <f t="shared" si="134"/>
        <v>1</v>
      </c>
    </row>
    <row r="78" spans="1:93" outlineLevel="1" x14ac:dyDescent="0.2">
      <c r="E78" s="96">
        <f t="shared" si="135"/>
        <v>44228</v>
      </c>
      <c r="G78" s="91">
        <f t="shared" si="51"/>
        <v>44228</v>
      </c>
      <c r="H78" s="117" t="s">
        <v>14</v>
      </c>
      <c r="K78" s="97">
        <f t="shared" si="52"/>
        <v>0.66666666666666663</v>
      </c>
      <c r="L78" s="97">
        <f t="shared" si="53"/>
        <v>1</v>
      </c>
      <c r="M78" s="97">
        <f t="shared" si="54"/>
        <v>1</v>
      </c>
      <c r="N78" s="97">
        <f t="shared" si="55"/>
        <v>1</v>
      </c>
      <c r="O78" s="97">
        <f t="shared" si="56"/>
        <v>1</v>
      </c>
      <c r="P78" s="97">
        <f t="shared" si="57"/>
        <v>1</v>
      </c>
      <c r="Q78" s="97">
        <f t="shared" si="58"/>
        <v>1</v>
      </c>
      <c r="R78" s="97">
        <f t="shared" si="59"/>
        <v>1</v>
      </c>
      <c r="S78" s="97">
        <f t="shared" si="60"/>
        <v>1</v>
      </c>
      <c r="T78" s="97">
        <f t="shared" si="61"/>
        <v>1</v>
      </c>
      <c r="U78" s="97">
        <f t="shared" si="62"/>
        <v>1</v>
      </c>
      <c r="V78" s="97">
        <f t="shared" si="63"/>
        <v>1</v>
      </c>
      <c r="W78" s="97">
        <f t="shared" si="64"/>
        <v>1</v>
      </c>
      <c r="X78" s="97">
        <f t="shared" si="65"/>
        <v>1</v>
      </c>
      <c r="Y78" s="97">
        <f t="shared" si="66"/>
        <v>1</v>
      </c>
      <c r="Z78" s="97">
        <f t="shared" si="67"/>
        <v>1</v>
      </c>
      <c r="AA78" s="97">
        <f t="shared" si="68"/>
        <v>1</v>
      </c>
      <c r="AB78" s="97">
        <f t="shared" si="69"/>
        <v>1</v>
      </c>
      <c r="AC78" s="97">
        <f t="shared" si="70"/>
        <v>1</v>
      </c>
      <c r="AD78" s="97">
        <f t="shared" si="71"/>
        <v>1</v>
      </c>
      <c r="AE78" s="97">
        <f t="shared" si="72"/>
        <v>1</v>
      </c>
      <c r="AF78" s="97">
        <f t="shared" si="73"/>
        <v>1</v>
      </c>
      <c r="AG78" s="97">
        <f t="shared" si="74"/>
        <v>1</v>
      </c>
      <c r="AH78" s="97">
        <f t="shared" si="75"/>
        <v>1</v>
      </c>
      <c r="AI78" s="97">
        <f t="shared" si="76"/>
        <v>1</v>
      </c>
      <c r="AJ78" s="97">
        <f t="shared" si="77"/>
        <v>1</v>
      </c>
      <c r="AK78" s="97">
        <f t="shared" si="78"/>
        <v>1</v>
      </c>
      <c r="AL78" s="97">
        <f t="shared" si="79"/>
        <v>1</v>
      </c>
      <c r="AM78" s="97">
        <f t="shared" si="80"/>
        <v>1</v>
      </c>
      <c r="AN78" s="97">
        <f t="shared" si="81"/>
        <v>1</v>
      </c>
      <c r="AO78" s="97">
        <f t="shared" si="82"/>
        <v>1</v>
      </c>
      <c r="AP78" s="97">
        <f t="shared" si="83"/>
        <v>1</v>
      </c>
      <c r="AQ78" s="97">
        <f t="shared" si="84"/>
        <v>1</v>
      </c>
      <c r="AR78" s="97">
        <f t="shared" si="85"/>
        <v>1</v>
      </c>
      <c r="AS78" s="97">
        <f t="shared" si="86"/>
        <v>1</v>
      </c>
      <c r="AT78" s="97">
        <f t="shared" si="87"/>
        <v>1</v>
      </c>
      <c r="AU78" s="97">
        <f t="shared" si="88"/>
        <v>1</v>
      </c>
      <c r="AV78" s="97">
        <f t="shared" si="89"/>
        <v>1</v>
      </c>
      <c r="AW78" s="97">
        <f t="shared" si="90"/>
        <v>1</v>
      </c>
      <c r="AX78" s="97">
        <f t="shared" si="91"/>
        <v>1</v>
      </c>
      <c r="AY78" s="97">
        <f t="shared" si="92"/>
        <v>1</v>
      </c>
      <c r="AZ78" s="97">
        <f t="shared" si="93"/>
        <v>1</v>
      </c>
      <c r="BA78" s="97">
        <f t="shared" si="94"/>
        <v>1</v>
      </c>
      <c r="BB78" s="97">
        <f t="shared" si="95"/>
        <v>1</v>
      </c>
      <c r="BC78" s="97">
        <f t="shared" si="96"/>
        <v>1</v>
      </c>
      <c r="BD78" s="97">
        <f t="shared" si="97"/>
        <v>1</v>
      </c>
      <c r="BE78" s="97">
        <f t="shared" si="98"/>
        <v>1</v>
      </c>
      <c r="BF78" s="97">
        <f t="shared" si="99"/>
        <v>1</v>
      </c>
      <c r="BG78" s="97">
        <f t="shared" si="100"/>
        <v>1</v>
      </c>
      <c r="BH78" s="97">
        <f t="shared" si="101"/>
        <v>1</v>
      </c>
      <c r="BI78" s="97">
        <f t="shared" si="102"/>
        <v>1</v>
      </c>
      <c r="BJ78" s="97">
        <f t="shared" si="103"/>
        <v>1</v>
      </c>
      <c r="BK78" s="97">
        <f t="shared" si="104"/>
        <v>1</v>
      </c>
      <c r="BL78" s="97">
        <f t="shared" si="105"/>
        <v>1</v>
      </c>
      <c r="BM78" s="97">
        <f t="shared" si="106"/>
        <v>1</v>
      </c>
      <c r="BN78" s="97">
        <f t="shared" si="107"/>
        <v>1</v>
      </c>
      <c r="BO78" s="97">
        <f t="shared" si="108"/>
        <v>1</v>
      </c>
      <c r="BP78" s="97">
        <f t="shared" si="109"/>
        <v>1</v>
      </c>
      <c r="BQ78" s="97">
        <f t="shared" si="110"/>
        <v>1</v>
      </c>
      <c r="BR78" s="97">
        <f t="shared" si="111"/>
        <v>1</v>
      </c>
      <c r="BS78" s="97">
        <f t="shared" si="112"/>
        <v>1</v>
      </c>
      <c r="BT78" s="97">
        <f t="shared" si="113"/>
        <v>1</v>
      </c>
      <c r="BU78" s="97">
        <f t="shared" si="114"/>
        <v>1</v>
      </c>
      <c r="BV78" s="97">
        <f t="shared" si="115"/>
        <v>1</v>
      </c>
      <c r="BW78" s="97">
        <f t="shared" si="116"/>
        <v>1</v>
      </c>
      <c r="BX78" s="97">
        <f t="shared" si="117"/>
        <v>1</v>
      </c>
      <c r="BY78" s="97">
        <f t="shared" si="118"/>
        <v>1</v>
      </c>
      <c r="BZ78" s="97">
        <f t="shared" si="119"/>
        <v>1</v>
      </c>
      <c r="CA78" s="97">
        <f t="shared" si="120"/>
        <v>1</v>
      </c>
      <c r="CB78" s="97">
        <f t="shared" si="121"/>
        <v>1</v>
      </c>
      <c r="CC78" s="97">
        <f t="shared" si="122"/>
        <v>1</v>
      </c>
      <c r="CD78" s="97">
        <f t="shared" si="123"/>
        <v>1</v>
      </c>
      <c r="CE78" s="97">
        <f t="shared" si="124"/>
        <v>1</v>
      </c>
      <c r="CF78" s="97">
        <f t="shared" si="125"/>
        <v>1</v>
      </c>
      <c r="CG78" s="97">
        <f t="shared" si="126"/>
        <v>1</v>
      </c>
      <c r="CH78" s="97">
        <f t="shared" si="127"/>
        <v>1</v>
      </c>
      <c r="CI78" s="97">
        <f t="shared" si="128"/>
        <v>1</v>
      </c>
      <c r="CJ78" s="97">
        <f t="shared" si="129"/>
        <v>1</v>
      </c>
      <c r="CK78" s="97">
        <f t="shared" si="130"/>
        <v>1</v>
      </c>
      <c r="CL78" s="97">
        <f t="shared" si="131"/>
        <v>1</v>
      </c>
      <c r="CM78" s="97">
        <f t="shared" si="132"/>
        <v>1</v>
      </c>
      <c r="CN78" s="97">
        <f t="shared" si="133"/>
        <v>1</v>
      </c>
      <c r="CO78" s="97">
        <f t="shared" si="134"/>
        <v>1</v>
      </c>
    </row>
    <row r="79" spans="1:93" outlineLevel="1" x14ac:dyDescent="0.2">
      <c r="E79" s="96">
        <f t="shared" si="135"/>
        <v>44256</v>
      </c>
      <c r="G79" s="91">
        <f t="shared" si="51"/>
        <v>44256</v>
      </c>
      <c r="H79" s="117" t="s">
        <v>14</v>
      </c>
      <c r="K79" s="97">
        <f t="shared" si="52"/>
        <v>0.75</v>
      </c>
      <c r="L79" s="97">
        <f t="shared" si="53"/>
        <v>1</v>
      </c>
      <c r="M79" s="97">
        <f t="shared" si="54"/>
        <v>1</v>
      </c>
      <c r="N79" s="97">
        <f t="shared" si="55"/>
        <v>1</v>
      </c>
      <c r="O79" s="97">
        <f t="shared" si="56"/>
        <v>1</v>
      </c>
      <c r="P79" s="97">
        <f t="shared" si="57"/>
        <v>1</v>
      </c>
      <c r="Q79" s="97">
        <f t="shared" si="58"/>
        <v>1</v>
      </c>
      <c r="R79" s="97">
        <f t="shared" si="59"/>
        <v>1</v>
      </c>
      <c r="S79" s="97">
        <f t="shared" si="60"/>
        <v>1</v>
      </c>
      <c r="T79" s="97">
        <f t="shared" si="61"/>
        <v>1</v>
      </c>
      <c r="U79" s="97">
        <f t="shared" si="62"/>
        <v>1</v>
      </c>
      <c r="V79" s="97">
        <f t="shared" si="63"/>
        <v>1</v>
      </c>
      <c r="W79" s="97">
        <f t="shared" si="64"/>
        <v>1</v>
      </c>
      <c r="X79" s="97">
        <f t="shared" si="65"/>
        <v>1</v>
      </c>
      <c r="Y79" s="97">
        <f t="shared" si="66"/>
        <v>1</v>
      </c>
      <c r="Z79" s="97">
        <f t="shared" si="67"/>
        <v>1</v>
      </c>
      <c r="AA79" s="97">
        <f t="shared" si="68"/>
        <v>1</v>
      </c>
      <c r="AB79" s="97">
        <f t="shared" si="69"/>
        <v>1</v>
      </c>
      <c r="AC79" s="97">
        <f t="shared" si="70"/>
        <v>1</v>
      </c>
      <c r="AD79" s="97">
        <f t="shared" si="71"/>
        <v>1</v>
      </c>
      <c r="AE79" s="97">
        <f t="shared" si="72"/>
        <v>1</v>
      </c>
      <c r="AF79" s="97">
        <f t="shared" si="73"/>
        <v>1</v>
      </c>
      <c r="AG79" s="97">
        <f t="shared" si="74"/>
        <v>1</v>
      </c>
      <c r="AH79" s="97">
        <f t="shared" si="75"/>
        <v>1</v>
      </c>
      <c r="AI79" s="97">
        <f t="shared" si="76"/>
        <v>1</v>
      </c>
      <c r="AJ79" s="97">
        <f t="shared" si="77"/>
        <v>1</v>
      </c>
      <c r="AK79" s="97">
        <f t="shared" si="78"/>
        <v>1</v>
      </c>
      <c r="AL79" s="97">
        <f t="shared" si="79"/>
        <v>1</v>
      </c>
      <c r="AM79" s="97">
        <f t="shared" si="80"/>
        <v>1</v>
      </c>
      <c r="AN79" s="97">
        <f t="shared" si="81"/>
        <v>1</v>
      </c>
      <c r="AO79" s="97">
        <f t="shared" si="82"/>
        <v>1</v>
      </c>
      <c r="AP79" s="97">
        <f t="shared" si="83"/>
        <v>1</v>
      </c>
      <c r="AQ79" s="97">
        <f t="shared" si="84"/>
        <v>1</v>
      </c>
      <c r="AR79" s="97">
        <f t="shared" si="85"/>
        <v>1</v>
      </c>
      <c r="AS79" s="97">
        <f t="shared" si="86"/>
        <v>1</v>
      </c>
      <c r="AT79" s="97">
        <f t="shared" si="87"/>
        <v>1</v>
      </c>
      <c r="AU79" s="97">
        <f t="shared" si="88"/>
        <v>1</v>
      </c>
      <c r="AV79" s="97">
        <f t="shared" si="89"/>
        <v>1</v>
      </c>
      <c r="AW79" s="97">
        <f t="shared" si="90"/>
        <v>1</v>
      </c>
      <c r="AX79" s="97">
        <f t="shared" si="91"/>
        <v>1</v>
      </c>
      <c r="AY79" s="97">
        <f t="shared" si="92"/>
        <v>1</v>
      </c>
      <c r="AZ79" s="97">
        <f t="shared" si="93"/>
        <v>1</v>
      </c>
      <c r="BA79" s="97">
        <f t="shared" si="94"/>
        <v>1</v>
      </c>
      <c r="BB79" s="97">
        <f t="shared" si="95"/>
        <v>1</v>
      </c>
      <c r="BC79" s="97">
        <f t="shared" si="96"/>
        <v>1</v>
      </c>
      <c r="BD79" s="97">
        <f t="shared" si="97"/>
        <v>1</v>
      </c>
      <c r="BE79" s="97">
        <f t="shared" si="98"/>
        <v>1</v>
      </c>
      <c r="BF79" s="97">
        <f t="shared" si="99"/>
        <v>1</v>
      </c>
      <c r="BG79" s="97">
        <f t="shared" si="100"/>
        <v>1</v>
      </c>
      <c r="BH79" s="97">
        <f t="shared" si="101"/>
        <v>1</v>
      </c>
      <c r="BI79" s="97">
        <f t="shared" si="102"/>
        <v>1</v>
      </c>
      <c r="BJ79" s="97">
        <f t="shared" si="103"/>
        <v>1</v>
      </c>
      <c r="BK79" s="97">
        <f t="shared" si="104"/>
        <v>1</v>
      </c>
      <c r="BL79" s="97">
        <f t="shared" si="105"/>
        <v>1</v>
      </c>
      <c r="BM79" s="97">
        <f t="shared" si="106"/>
        <v>1</v>
      </c>
      <c r="BN79" s="97">
        <f t="shared" si="107"/>
        <v>1</v>
      </c>
      <c r="BO79" s="97">
        <f t="shared" si="108"/>
        <v>1</v>
      </c>
      <c r="BP79" s="97">
        <f t="shared" si="109"/>
        <v>1</v>
      </c>
      <c r="BQ79" s="97">
        <f t="shared" si="110"/>
        <v>1</v>
      </c>
      <c r="BR79" s="97">
        <f t="shared" si="111"/>
        <v>1</v>
      </c>
      <c r="BS79" s="97">
        <f t="shared" si="112"/>
        <v>1</v>
      </c>
      <c r="BT79" s="97">
        <f t="shared" si="113"/>
        <v>1</v>
      </c>
      <c r="BU79" s="97">
        <f t="shared" si="114"/>
        <v>1</v>
      </c>
      <c r="BV79" s="97">
        <f t="shared" si="115"/>
        <v>1</v>
      </c>
      <c r="BW79" s="97">
        <f t="shared" si="116"/>
        <v>1</v>
      </c>
      <c r="BX79" s="97">
        <f t="shared" si="117"/>
        <v>1</v>
      </c>
      <c r="BY79" s="97">
        <f t="shared" si="118"/>
        <v>1</v>
      </c>
      <c r="BZ79" s="97">
        <f t="shared" si="119"/>
        <v>1</v>
      </c>
      <c r="CA79" s="97">
        <f t="shared" si="120"/>
        <v>1</v>
      </c>
      <c r="CB79" s="97">
        <f t="shared" si="121"/>
        <v>1</v>
      </c>
      <c r="CC79" s="97">
        <f t="shared" si="122"/>
        <v>1</v>
      </c>
      <c r="CD79" s="97">
        <f t="shared" si="123"/>
        <v>1</v>
      </c>
      <c r="CE79" s="97">
        <f t="shared" si="124"/>
        <v>1</v>
      </c>
      <c r="CF79" s="97">
        <f t="shared" si="125"/>
        <v>1</v>
      </c>
      <c r="CG79" s="97">
        <f t="shared" si="126"/>
        <v>1</v>
      </c>
      <c r="CH79" s="97">
        <f t="shared" si="127"/>
        <v>1</v>
      </c>
      <c r="CI79" s="97">
        <f t="shared" si="128"/>
        <v>1</v>
      </c>
      <c r="CJ79" s="97">
        <f t="shared" si="129"/>
        <v>1</v>
      </c>
      <c r="CK79" s="97">
        <f t="shared" si="130"/>
        <v>1</v>
      </c>
      <c r="CL79" s="97">
        <f t="shared" si="131"/>
        <v>1</v>
      </c>
      <c r="CM79" s="97">
        <f t="shared" si="132"/>
        <v>1</v>
      </c>
      <c r="CN79" s="97">
        <f t="shared" si="133"/>
        <v>1</v>
      </c>
      <c r="CO79" s="97">
        <f t="shared" si="134"/>
        <v>1</v>
      </c>
    </row>
    <row r="80" spans="1:93" outlineLevel="1" x14ac:dyDescent="0.2">
      <c r="K80" s="82"/>
    </row>
    <row r="81" spans="4:93" outlineLevel="1" x14ac:dyDescent="0.2">
      <c r="E81" t="s">
        <v>116</v>
      </c>
      <c r="H81" s="117" t="s">
        <v>8</v>
      </c>
      <c r="I81" s="112">
        <f xml:space="preserve"> SUM( K81:CO81 )</f>
        <v>228528.53386621748</v>
      </c>
      <c r="K81" s="55">
        <f t="shared" ref="K81:AP81" si="136" xml:space="preserve"> K50 / 12</f>
        <v>1127.9951666666666</v>
      </c>
      <c r="L81" s="55">
        <f t="shared" si="136"/>
        <v>1144.8781626130337</v>
      </c>
      <c r="M81" s="55">
        <f t="shared" si="136"/>
        <v>1151.2092860929213</v>
      </c>
      <c r="N81" s="55">
        <f t="shared" si="136"/>
        <v>1175.036769998095</v>
      </c>
      <c r="O81" s="55">
        <f t="shared" si="136"/>
        <v>1193.2052763339532</v>
      </c>
      <c r="P81" s="55">
        <f t="shared" si="136"/>
        <v>1214.3521406924046</v>
      </c>
      <c r="Q81" s="55">
        <f t="shared" si="136"/>
        <v>1235.7514808499589</v>
      </c>
      <c r="R81" s="55">
        <f t="shared" si="136"/>
        <v>1260.5891214914197</v>
      </c>
      <c r="S81" s="55">
        <f t="shared" si="136"/>
        <v>1282.0790961154264</v>
      </c>
      <c r="T81" s="55">
        <f t="shared" si="136"/>
        <v>1307.7165819590853</v>
      </c>
      <c r="U81" s="55">
        <f t="shared" si="136"/>
        <v>1333.8667356111309</v>
      </c>
      <c r="V81" s="55">
        <f t="shared" si="136"/>
        <v>1363.1042202101451</v>
      </c>
      <c r="W81" s="55">
        <f t="shared" si="136"/>
        <v>1387.7462582150329</v>
      </c>
      <c r="X81" s="55">
        <f t="shared" si="136"/>
        <v>1415.4967497076232</v>
      </c>
      <c r="Y81" s="55">
        <f t="shared" si="136"/>
        <v>1443.8021623707957</v>
      </c>
      <c r="Z81" s="55">
        <f t="shared" si="136"/>
        <v>1475.449359470286</v>
      </c>
      <c r="AA81" s="55">
        <f t="shared" si="136"/>
        <v>1502.1223597084845</v>
      </c>
      <c r="AB81" s="55">
        <f t="shared" si="136"/>
        <v>1532.1600078139352</v>
      </c>
      <c r="AC81" s="55">
        <f t="shared" si="136"/>
        <v>1562.7983129150532</v>
      </c>
      <c r="AD81" s="55">
        <f t="shared" si="136"/>
        <v>1597.0538276417803</v>
      </c>
      <c r="AE81" s="55">
        <f t="shared" si="136"/>
        <v>1625.9251791738989</v>
      </c>
      <c r="AF81" s="55">
        <f t="shared" si="136"/>
        <v>1658.4384881344922</v>
      </c>
      <c r="AG81" s="55">
        <f t="shared" si="136"/>
        <v>1691.6019593984365</v>
      </c>
      <c r="AH81" s="55">
        <f t="shared" si="136"/>
        <v>1728.6807656353378</v>
      </c>
      <c r="AI81" s="55">
        <f t="shared" si="136"/>
        <v>1759.9316534937425</v>
      </c>
      <c r="AJ81" s="55">
        <f t="shared" si="136"/>
        <v>1795.1246638071955</v>
      </c>
      <c r="AK81" s="55">
        <f t="shared" si="136"/>
        <v>1831.0214218897534</v>
      </c>
      <c r="AL81" s="55">
        <f t="shared" si="136"/>
        <v>1871.156211365884</v>
      </c>
      <c r="AM81" s="55">
        <f t="shared" si="136"/>
        <v>1904.9827535993547</v>
      </c>
      <c r="AN81" s="55">
        <f t="shared" si="136"/>
        <v>1943.076322495217</v>
      </c>
      <c r="AO81" s="55">
        <f t="shared" si="136"/>
        <v>1981.9316410649187</v>
      </c>
      <c r="AP81" s="55">
        <f t="shared" si="136"/>
        <v>2025.3742836354934</v>
      </c>
      <c r="AQ81" s="55">
        <f t="shared" ref="AQ81:BV81" si="137" xml:space="preserve"> AQ50 / 12</f>
        <v>2061.9887620675054</v>
      </c>
      <c r="AR81" s="55">
        <f t="shared" si="137"/>
        <v>2103.2219495186255</v>
      </c>
      <c r="AS81" s="55">
        <f t="shared" si="137"/>
        <v>2145.2796689840102</v>
      </c>
      <c r="AT81" s="55">
        <f t="shared" si="137"/>
        <v>2192.3027932646833</v>
      </c>
      <c r="AU81" s="55">
        <f t="shared" si="137"/>
        <v>2231.9349856890617</v>
      </c>
      <c r="AV81" s="55">
        <f t="shared" si="137"/>
        <v>2276.5665546561754</v>
      </c>
      <c r="AW81" s="55">
        <f t="shared" si="137"/>
        <v>2322.0906124104799</v>
      </c>
      <c r="AX81" s="55">
        <f t="shared" si="137"/>
        <v>2372.9893166852812</v>
      </c>
      <c r="AY81" s="55">
        <f t="shared" si="137"/>
        <v>2415.8879388595547</v>
      </c>
      <c r="AZ81" s="55">
        <f t="shared" si="137"/>
        <v>2464.1979791839326</v>
      </c>
      <c r="BA81" s="55">
        <f t="shared" si="137"/>
        <v>2513.4740659704012</v>
      </c>
      <c r="BB81" s="55">
        <f t="shared" si="137"/>
        <v>2568.5677701103136</v>
      </c>
      <c r="BC81" s="55">
        <f t="shared" si="137"/>
        <v>2615.0020365961373</v>
      </c>
      <c r="BD81" s="55">
        <f t="shared" si="137"/>
        <v>2667.2937227311845</v>
      </c>
      <c r="BE81" s="55">
        <f t="shared" si="137"/>
        <v>2720.6310755236868</v>
      </c>
      <c r="BF81" s="55">
        <f t="shared" si="137"/>
        <v>2780.2655255377499</v>
      </c>
      <c r="BG81" s="55">
        <f t="shared" si="137"/>
        <v>2830.5268391836125</v>
      </c>
      <c r="BH81" s="55">
        <f t="shared" si="137"/>
        <v>2887.1283327962446</v>
      </c>
      <c r="BI81" s="55">
        <f t="shared" si="137"/>
        <v>2944.8616754466007</v>
      </c>
      <c r="BJ81" s="55">
        <f t="shared" si="137"/>
        <v>3009.4111132453086</v>
      </c>
      <c r="BK81" s="55">
        <f t="shared" si="137"/>
        <v>3063.8148939140319</v>
      </c>
      <c r="BL81" s="55">
        <f t="shared" si="137"/>
        <v>3125.0814032957901</v>
      </c>
      <c r="BM81" s="55">
        <f t="shared" si="137"/>
        <v>3187.5730471265265</v>
      </c>
      <c r="BN81" s="55">
        <f t="shared" si="137"/>
        <v>3257.4425591140894</v>
      </c>
      <c r="BO81" s="55">
        <f t="shared" si="137"/>
        <v>3316.330223131486</v>
      </c>
      <c r="BP81" s="55">
        <f t="shared" si="137"/>
        <v>3382.6462323434293</v>
      </c>
      <c r="BQ81" s="55">
        <f t="shared" si="137"/>
        <v>3450.2883498684491</v>
      </c>
      <c r="BR81" s="55">
        <f t="shared" si="137"/>
        <v>3525.9164091027305</v>
      </c>
      <c r="BS81" s="55">
        <f t="shared" si="137"/>
        <v>3589.6575118496453</v>
      </c>
      <c r="BT81" s="55">
        <f t="shared" si="137"/>
        <v>3661.4391935902422</v>
      </c>
      <c r="BU81" s="55">
        <f t="shared" si="137"/>
        <v>3734.6562796323633</v>
      </c>
      <c r="BV81" s="55">
        <f t="shared" si="137"/>
        <v>3816.5174975060763</v>
      </c>
      <c r="BW81" s="55">
        <f t="shared" ref="BW81:CO81" si="138" xml:space="preserve"> BW50 / 12</f>
        <v>3885.5120525998659</v>
      </c>
      <c r="BX81" s="55">
        <f t="shared" si="138"/>
        <v>3963.2098799380678</v>
      </c>
      <c r="BY81" s="55">
        <f t="shared" si="138"/>
        <v>4042.4614155884192</v>
      </c>
      <c r="BZ81" s="55">
        <f t="shared" si="138"/>
        <v>4131.0695203000369</v>
      </c>
      <c r="CA81" s="55">
        <f t="shared" si="138"/>
        <v>4205.750509919726</v>
      </c>
      <c r="CB81" s="55">
        <f t="shared" si="138"/>
        <v>4289.8520832834338</v>
      </c>
      <c r="CC81" s="55">
        <f t="shared" si="138"/>
        <v>4375.6354194206515</v>
      </c>
      <c r="CD81" s="55">
        <f t="shared" si="138"/>
        <v>4471.5464799267047</v>
      </c>
      <c r="CE81" s="55">
        <f t="shared" si="138"/>
        <v>4552.3825720356335</v>
      </c>
      <c r="CF81" s="55">
        <f t="shared" si="138"/>
        <v>4643.4156791965797</v>
      </c>
      <c r="CG81" s="55">
        <f t="shared" si="138"/>
        <v>4736.2691576616162</v>
      </c>
      <c r="CH81" s="55">
        <f t="shared" si="138"/>
        <v>4840.0850733426314</v>
      </c>
      <c r="CI81" s="55">
        <f t="shared" si="138"/>
        <v>4927.5835628607792</v>
      </c>
      <c r="CJ81" s="55">
        <f t="shared" si="138"/>
        <v>5026.1194911190751</v>
      </c>
      <c r="CK81" s="55">
        <f t="shared" si="138"/>
        <v>5126.6258231328547</v>
      </c>
      <c r="CL81" s="55">
        <f t="shared" si="138"/>
        <v>5229.1419606820409</v>
      </c>
      <c r="CM81" s="55">
        <f t="shared" si="138"/>
        <v>5333.7080934562691</v>
      </c>
      <c r="CN81" s="55">
        <f t="shared" si="138"/>
        <v>5440.3652148105693</v>
      </c>
      <c r="CO81" s="55">
        <f t="shared" si="138"/>
        <v>5549.1551378361009</v>
      </c>
    </row>
    <row r="82" spans="4:93" outlineLevel="1" x14ac:dyDescent="0.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row>
    <row r="83" spans="4:93" outlineLevel="1" x14ac:dyDescent="0.2">
      <c r="D83" s="39" t="s">
        <v>123</v>
      </c>
    </row>
    <row r="84" spans="4:93" outlineLevel="1" x14ac:dyDescent="0.2">
      <c r="E84" s="96">
        <f xml:space="preserve"> E68</f>
        <v>43922</v>
      </c>
      <c r="H84" s="117" t="s">
        <v>8</v>
      </c>
      <c r="I84" s="112">
        <f t="shared" ref="I84:I94" si="139" xml:space="preserve"> SUM( K84:CO84 )</f>
        <v>227209.72567244864</v>
      </c>
      <c r="K84" s="55">
        <f t="shared" ref="K84:K95" si="140" xml:space="preserve"> K68 * K$81</f>
        <v>0</v>
      </c>
      <c r="L84" s="55">
        <f t="shared" ref="L84:BW85" si="141" xml:space="preserve"> L68 * L$81</f>
        <v>954.06513551086152</v>
      </c>
      <c r="M84" s="55">
        <f t="shared" si="141"/>
        <v>1151.2092860929213</v>
      </c>
      <c r="N84" s="55">
        <f t="shared" si="141"/>
        <v>1175.036769998095</v>
      </c>
      <c r="O84" s="55">
        <f t="shared" si="141"/>
        <v>1193.2052763339532</v>
      </c>
      <c r="P84" s="55">
        <f t="shared" si="141"/>
        <v>1214.3521406924046</v>
      </c>
      <c r="Q84" s="55">
        <f t="shared" si="141"/>
        <v>1235.7514808499589</v>
      </c>
      <c r="R84" s="55">
        <f t="shared" si="141"/>
        <v>1260.5891214914197</v>
      </c>
      <c r="S84" s="55">
        <f t="shared" si="141"/>
        <v>1282.0790961154264</v>
      </c>
      <c r="T84" s="55">
        <f t="shared" si="141"/>
        <v>1307.7165819590853</v>
      </c>
      <c r="U84" s="55">
        <f t="shared" si="141"/>
        <v>1333.8667356111309</v>
      </c>
      <c r="V84" s="55">
        <f t="shared" si="141"/>
        <v>1363.1042202101451</v>
      </c>
      <c r="W84" s="55">
        <f t="shared" si="141"/>
        <v>1387.7462582150329</v>
      </c>
      <c r="X84" s="55">
        <f t="shared" si="141"/>
        <v>1415.4967497076232</v>
      </c>
      <c r="Y84" s="55">
        <f t="shared" si="141"/>
        <v>1443.8021623707957</v>
      </c>
      <c r="Z84" s="55">
        <f t="shared" si="141"/>
        <v>1475.449359470286</v>
      </c>
      <c r="AA84" s="55">
        <f t="shared" si="141"/>
        <v>1502.1223597084845</v>
      </c>
      <c r="AB84" s="55">
        <f t="shared" si="141"/>
        <v>1532.1600078139352</v>
      </c>
      <c r="AC84" s="55">
        <f t="shared" si="141"/>
        <v>1562.7983129150532</v>
      </c>
      <c r="AD84" s="55">
        <f t="shared" si="141"/>
        <v>1597.0538276417803</v>
      </c>
      <c r="AE84" s="55">
        <f t="shared" si="141"/>
        <v>1625.9251791738989</v>
      </c>
      <c r="AF84" s="55">
        <f t="shared" si="141"/>
        <v>1658.4384881344922</v>
      </c>
      <c r="AG84" s="55">
        <f t="shared" si="141"/>
        <v>1691.6019593984365</v>
      </c>
      <c r="AH84" s="55">
        <f t="shared" si="141"/>
        <v>1728.6807656353378</v>
      </c>
      <c r="AI84" s="55">
        <f t="shared" si="141"/>
        <v>1759.9316534937425</v>
      </c>
      <c r="AJ84" s="55">
        <f t="shared" si="141"/>
        <v>1795.1246638071955</v>
      </c>
      <c r="AK84" s="55">
        <f t="shared" si="141"/>
        <v>1831.0214218897534</v>
      </c>
      <c r="AL84" s="55">
        <f t="shared" si="141"/>
        <v>1871.156211365884</v>
      </c>
      <c r="AM84" s="55">
        <f t="shared" si="141"/>
        <v>1904.9827535993547</v>
      </c>
      <c r="AN84" s="55">
        <f t="shared" si="141"/>
        <v>1943.076322495217</v>
      </c>
      <c r="AO84" s="55">
        <f t="shared" si="141"/>
        <v>1981.9316410649187</v>
      </c>
      <c r="AP84" s="55">
        <f t="shared" si="141"/>
        <v>2025.3742836354934</v>
      </c>
      <c r="AQ84" s="55">
        <f t="shared" si="141"/>
        <v>2061.9887620675054</v>
      </c>
      <c r="AR84" s="55">
        <f t="shared" si="141"/>
        <v>2103.2219495186255</v>
      </c>
      <c r="AS84" s="55">
        <f t="shared" si="141"/>
        <v>2145.2796689840102</v>
      </c>
      <c r="AT84" s="55">
        <f t="shared" si="141"/>
        <v>2192.3027932646833</v>
      </c>
      <c r="AU84" s="55">
        <f t="shared" si="141"/>
        <v>2231.9349856890617</v>
      </c>
      <c r="AV84" s="55">
        <f t="shared" si="141"/>
        <v>2276.5665546561754</v>
      </c>
      <c r="AW84" s="55">
        <f t="shared" si="141"/>
        <v>2322.0906124104799</v>
      </c>
      <c r="AX84" s="55">
        <f t="shared" si="141"/>
        <v>2372.9893166852812</v>
      </c>
      <c r="AY84" s="55">
        <f t="shared" si="141"/>
        <v>2415.8879388595547</v>
      </c>
      <c r="AZ84" s="55">
        <f t="shared" si="141"/>
        <v>2464.1979791839326</v>
      </c>
      <c r="BA84" s="55">
        <f t="shared" si="141"/>
        <v>2513.4740659704012</v>
      </c>
      <c r="BB84" s="55">
        <f t="shared" si="141"/>
        <v>2568.5677701103136</v>
      </c>
      <c r="BC84" s="55">
        <f t="shared" si="141"/>
        <v>2615.0020365961373</v>
      </c>
      <c r="BD84" s="55">
        <f t="shared" si="141"/>
        <v>2667.2937227311845</v>
      </c>
      <c r="BE84" s="55">
        <f t="shared" si="141"/>
        <v>2720.6310755236868</v>
      </c>
      <c r="BF84" s="55">
        <f t="shared" si="141"/>
        <v>2780.2655255377499</v>
      </c>
      <c r="BG84" s="55">
        <f t="shared" si="141"/>
        <v>2830.5268391836125</v>
      </c>
      <c r="BH84" s="55">
        <f t="shared" si="141"/>
        <v>2887.1283327962446</v>
      </c>
      <c r="BI84" s="55">
        <f t="shared" si="141"/>
        <v>2944.8616754466007</v>
      </c>
      <c r="BJ84" s="55">
        <f t="shared" si="141"/>
        <v>3009.4111132453086</v>
      </c>
      <c r="BK84" s="55">
        <f t="shared" si="141"/>
        <v>3063.8148939140319</v>
      </c>
      <c r="BL84" s="55">
        <f t="shared" si="141"/>
        <v>3125.0814032957901</v>
      </c>
      <c r="BM84" s="55">
        <f t="shared" si="141"/>
        <v>3187.5730471265265</v>
      </c>
      <c r="BN84" s="55">
        <f t="shared" si="141"/>
        <v>3257.4425591140894</v>
      </c>
      <c r="BO84" s="55">
        <f t="shared" si="141"/>
        <v>3316.330223131486</v>
      </c>
      <c r="BP84" s="55">
        <f t="shared" si="141"/>
        <v>3382.6462323434293</v>
      </c>
      <c r="BQ84" s="55">
        <f t="shared" si="141"/>
        <v>3450.2883498684491</v>
      </c>
      <c r="BR84" s="55">
        <f t="shared" si="141"/>
        <v>3525.9164091027305</v>
      </c>
      <c r="BS84" s="55">
        <f t="shared" si="141"/>
        <v>3589.6575118496453</v>
      </c>
      <c r="BT84" s="55">
        <f t="shared" si="141"/>
        <v>3661.4391935902422</v>
      </c>
      <c r="BU84" s="55">
        <f t="shared" si="141"/>
        <v>3734.6562796323633</v>
      </c>
      <c r="BV84" s="55">
        <f t="shared" si="141"/>
        <v>3816.5174975060763</v>
      </c>
      <c r="BW84" s="55">
        <f t="shared" si="141"/>
        <v>3885.5120525998659</v>
      </c>
      <c r="BX84" s="55">
        <f t="shared" ref="BX84:CO88" si="142" xml:space="preserve"> BX68 * BX$81</f>
        <v>3963.2098799380678</v>
      </c>
      <c r="BY84" s="55">
        <f t="shared" si="142"/>
        <v>4042.4614155884192</v>
      </c>
      <c r="BZ84" s="55">
        <f t="shared" si="142"/>
        <v>4131.0695203000369</v>
      </c>
      <c r="CA84" s="55">
        <f t="shared" si="142"/>
        <v>4205.750509919726</v>
      </c>
      <c r="CB84" s="55">
        <f t="shared" si="142"/>
        <v>4289.8520832834338</v>
      </c>
      <c r="CC84" s="55">
        <f t="shared" si="142"/>
        <v>4375.6354194206515</v>
      </c>
      <c r="CD84" s="55">
        <f t="shared" si="142"/>
        <v>4471.5464799267047</v>
      </c>
      <c r="CE84" s="55">
        <f t="shared" si="142"/>
        <v>4552.3825720356335</v>
      </c>
      <c r="CF84" s="55">
        <f t="shared" si="142"/>
        <v>4643.4156791965797</v>
      </c>
      <c r="CG84" s="55">
        <f t="shared" si="142"/>
        <v>4736.2691576616162</v>
      </c>
      <c r="CH84" s="55">
        <f t="shared" si="142"/>
        <v>4840.0850733426314</v>
      </c>
      <c r="CI84" s="55">
        <f t="shared" si="142"/>
        <v>4927.5835628607792</v>
      </c>
      <c r="CJ84" s="55">
        <f t="shared" si="142"/>
        <v>5026.1194911190751</v>
      </c>
      <c r="CK84" s="55">
        <f t="shared" si="142"/>
        <v>5126.6258231328547</v>
      </c>
      <c r="CL84" s="55">
        <f t="shared" si="142"/>
        <v>5229.1419606820409</v>
      </c>
      <c r="CM84" s="55">
        <f t="shared" si="142"/>
        <v>5333.7080934562691</v>
      </c>
      <c r="CN84" s="55">
        <f t="shared" si="142"/>
        <v>5440.3652148105693</v>
      </c>
      <c r="CO84" s="55">
        <f t="shared" si="142"/>
        <v>5549.1551378361009</v>
      </c>
    </row>
    <row r="85" spans="4:93" outlineLevel="1" x14ac:dyDescent="0.2">
      <c r="E85" s="96">
        <f t="shared" ref="E85:E95" si="143" xml:space="preserve"> E69</f>
        <v>43952</v>
      </c>
      <c r="H85" s="117" t="s">
        <v>8</v>
      </c>
      <c r="I85" s="112">
        <f t="shared" si="139"/>
        <v>227305.13218599971</v>
      </c>
      <c r="K85" s="55">
        <f t="shared" si="140"/>
        <v>0</v>
      </c>
      <c r="L85" s="55">
        <f t="shared" ref="L85:Z85" si="144" xml:space="preserve"> L69 * L$81</f>
        <v>1049.4716490619476</v>
      </c>
      <c r="M85" s="55">
        <f t="shared" si="144"/>
        <v>1151.2092860929213</v>
      </c>
      <c r="N85" s="55">
        <f t="shared" si="144"/>
        <v>1175.036769998095</v>
      </c>
      <c r="O85" s="55">
        <f t="shared" si="144"/>
        <v>1193.2052763339532</v>
      </c>
      <c r="P85" s="55">
        <f t="shared" si="144"/>
        <v>1214.3521406924046</v>
      </c>
      <c r="Q85" s="55">
        <f t="shared" si="144"/>
        <v>1235.7514808499589</v>
      </c>
      <c r="R85" s="55">
        <f t="shared" si="144"/>
        <v>1260.5891214914197</v>
      </c>
      <c r="S85" s="55">
        <f t="shared" si="144"/>
        <v>1282.0790961154264</v>
      </c>
      <c r="T85" s="55">
        <f t="shared" si="144"/>
        <v>1307.7165819590853</v>
      </c>
      <c r="U85" s="55">
        <f t="shared" si="144"/>
        <v>1333.8667356111309</v>
      </c>
      <c r="V85" s="55">
        <f t="shared" si="144"/>
        <v>1363.1042202101451</v>
      </c>
      <c r="W85" s="55">
        <f t="shared" si="144"/>
        <v>1387.7462582150329</v>
      </c>
      <c r="X85" s="55">
        <f t="shared" si="144"/>
        <v>1415.4967497076232</v>
      </c>
      <c r="Y85" s="55">
        <f t="shared" si="144"/>
        <v>1443.8021623707957</v>
      </c>
      <c r="Z85" s="55">
        <f t="shared" si="144"/>
        <v>1475.449359470286</v>
      </c>
      <c r="AA85" s="55">
        <f t="shared" si="141"/>
        <v>1502.1223597084845</v>
      </c>
      <c r="AB85" s="55">
        <f t="shared" si="141"/>
        <v>1532.1600078139352</v>
      </c>
      <c r="AC85" s="55">
        <f t="shared" si="141"/>
        <v>1562.7983129150532</v>
      </c>
      <c r="AD85" s="55">
        <f t="shared" si="141"/>
        <v>1597.0538276417803</v>
      </c>
      <c r="AE85" s="55">
        <f t="shared" si="141"/>
        <v>1625.9251791738989</v>
      </c>
      <c r="AF85" s="55">
        <f t="shared" si="141"/>
        <v>1658.4384881344922</v>
      </c>
      <c r="AG85" s="55">
        <f t="shared" si="141"/>
        <v>1691.6019593984365</v>
      </c>
      <c r="AH85" s="55">
        <f t="shared" si="141"/>
        <v>1728.6807656353378</v>
      </c>
      <c r="AI85" s="55">
        <f t="shared" si="141"/>
        <v>1759.9316534937425</v>
      </c>
      <c r="AJ85" s="55">
        <f t="shared" si="141"/>
        <v>1795.1246638071955</v>
      </c>
      <c r="AK85" s="55">
        <f t="shared" si="141"/>
        <v>1831.0214218897534</v>
      </c>
      <c r="AL85" s="55">
        <f t="shared" si="141"/>
        <v>1871.156211365884</v>
      </c>
      <c r="AM85" s="55">
        <f t="shared" si="141"/>
        <v>1904.9827535993547</v>
      </c>
      <c r="AN85" s="55">
        <f t="shared" si="141"/>
        <v>1943.076322495217</v>
      </c>
      <c r="AO85" s="55">
        <f t="shared" si="141"/>
        <v>1981.9316410649187</v>
      </c>
      <c r="AP85" s="55">
        <f t="shared" si="141"/>
        <v>2025.3742836354934</v>
      </c>
      <c r="AQ85" s="55">
        <f t="shared" si="141"/>
        <v>2061.9887620675054</v>
      </c>
      <c r="AR85" s="55">
        <f t="shared" si="141"/>
        <v>2103.2219495186255</v>
      </c>
      <c r="AS85" s="55">
        <f t="shared" si="141"/>
        <v>2145.2796689840102</v>
      </c>
      <c r="AT85" s="55">
        <f t="shared" si="141"/>
        <v>2192.3027932646833</v>
      </c>
      <c r="AU85" s="55">
        <f t="shared" si="141"/>
        <v>2231.9349856890617</v>
      </c>
      <c r="AV85" s="55">
        <f t="shared" si="141"/>
        <v>2276.5665546561754</v>
      </c>
      <c r="AW85" s="55">
        <f t="shared" si="141"/>
        <v>2322.0906124104799</v>
      </c>
      <c r="AX85" s="55">
        <f t="shared" si="141"/>
        <v>2372.9893166852812</v>
      </c>
      <c r="AY85" s="55">
        <f t="shared" si="141"/>
        <v>2415.8879388595547</v>
      </c>
      <c r="AZ85" s="55">
        <f t="shared" si="141"/>
        <v>2464.1979791839326</v>
      </c>
      <c r="BA85" s="55">
        <f t="shared" si="141"/>
        <v>2513.4740659704012</v>
      </c>
      <c r="BB85" s="55">
        <f t="shared" si="141"/>
        <v>2568.5677701103136</v>
      </c>
      <c r="BC85" s="55">
        <f t="shared" si="141"/>
        <v>2615.0020365961373</v>
      </c>
      <c r="BD85" s="55">
        <f t="shared" si="141"/>
        <v>2667.2937227311845</v>
      </c>
      <c r="BE85" s="55">
        <f t="shared" si="141"/>
        <v>2720.6310755236868</v>
      </c>
      <c r="BF85" s="55">
        <f t="shared" si="141"/>
        <v>2780.2655255377499</v>
      </c>
      <c r="BG85" s="55">
        <f t="shared" si="141"/>
        <v>2830.5268391836125</v>
      </c>
      <c r="BH85" s="55">
        <f t="shared" si="141"/>
        <v>2887.1283327962446</v>
      </c>
      <c r="BI85" s="55">
        <f t="shared" si="141"/>
        <v>2944.8616754466007</v>
      </c>
      <c r="BJ85" s="55">
        <f t="shared" si="141"/>
        <v>3009.4111132453086</v>
      </c>
      <c r="BK85" s="55">
        <f t="shared" si="141"/>
        <v>3063.8148939140319</v>
      </c>
      <c r="BL85" s="55">
        <f t="shared" si="141"/>
        <v>3125.0814032957901</v>
      </c>
      <c r="BM85" s="55">
        <f t="shared" si="141"/>
        <v>3187.5730471265265</v>
      </c>
      <c r="BN85" s="55">
        <f t="shared" si="141"/>
        <v>3257.4425591140894</v>
      </c>
      <c r="BO85" s="55">
        <f t="shared" si="141"/>
        <v>3316.330223131486</v>
      </c>
      <c r="BP85" s="55">
        <f t="shared" si="141"/>
        <v>3382.6462323434293</v>
      </c>
      <c r="BQ85" s="55">
        <f t="shared" si="141"/>
        <v>3450.2883498684491</v>
      </c>
      <c r="BR85" s="55">
        <f t="shared" si="141"/>
        <v>3525.9164091027305</v>
      </c>
      <c r="BS85" s="55">
        <f t="shared" si="141"/>
        <v>3589.6575118496453</v>
      </c>
      <c r="BT85" s="55">
        <f t="shared" si="141"/>
        <v>3661.4391935902422</v>
      </c>
      <c r="BU85" s="55">
        <f t="shared" si="141"/>
        <v>3734.6562796323633</v>
      </c>
      <c r="BV85" s="55">
        <f t="shared" si="141"/>
        <v>3816.5174975060763</v>
      </c>
      <c r="BW85" s="55">
        <f t="shared" si="141"/>
        <v>3885.5120525998659</v>
      </c>
      <c r="BX85" s="55">
        <f t="shared" si="142"/>
        <v>3963.2098799380678</v>
      </c>
      <c r="BY85" s="55">
        <f t="shared" si="142"/>
        <v>4042.4614155884192</v>
      </c>
      <c r="BZ85" s="55">
        <f t="shared" si="142"/>
        <v>4131.0695203000369</v>
      </c>
      <c r="CA85" s="55">
        <f t="shared" si="142"/>
        <v>4205.750509919726</v>
      </c>
      <c r="CB85" s="55">
        <f t="shared" si="142"/>
        <v>4289.8520832834338</v>
      </c>
      <c r="CC85" s="55">
        <f t="shared" si="142"/>
        <v>4375.6354194206515</v>
      </c>
      <c r="CD85" s="55">
        <f t="shared" si="142"/>
        <v>4471.5464799267047</v>
      </c>
      <c r="CE85" s="55">
        <f t="shared" si="142"/>
        <v>4552.3825720356335</v>
      </c>
      <c r="CF85" s="55">
        <f t="shared" si="142"/>
        <v>4643.4156791965797</v>
      </c>
      <c r="CG85" s="55">
        <f t="shared" si="142"/>
        <v>4736.2691576616162</v>
      </c>
      <c r="CH85" s="55">
        <f t="shared" si="142"/>
        <v>4840.0850733426314</v>
      </c>
      <c r="CI85" s="55">
        <f t="shared" si="142"/>
        <v>4927.5835628607792</v>
      </c>
      <c r="CJ85" s="55">
        <f t="shared" si="142"/>
        <v>5026.1194911190751</v>
      </c>
      <c r="CK85" s="55">
        <f t="shared" si="142"/>
        <v>5126.6258231328547</v>
      </c>
      <c r="CL85" s="55">
        <f t="shared" si="142"/>
        <v>5229.1419606820409</v>
      </c>
      <c r="CM85" s="55">
        <f t="shared" si="142"/>
        <v>5333.7080934562691</v>
      </c>
      <c r="CN85" s="55">
        <f t="shared" si="142"/>
        <v>5440.3652148105693</v>
      </c>
      <c r="CO85" s="55">
        <f t="shared" si="142"/>
        <v>5549.1551378361009</v>
      </c>
    </row>
    <row r="86" spans="4:93" outlineLevel="1" x14ac:dyDescent="0.2">
      <c r="E86" s="96">
        <f t="shared" si="143"/>
        <v>43983</v>
      </c>
      <c r="H86" s="117" t="s">
        <v>8</v>
      </c>
      <c r="I86" s="112">
        <f t="shared" si="139"/>
        <v>227400.53869955079</v>
      </c>
      <c r="K86" s="55">
        <f t="shared" si="140"/>
        <v>0</v>
      </c>
      <c r="L86" s="55">
        <f t="shared" ref="L86:BW89" si="145" xml:space="preserve"> L70 * L$81</f>
        <v>1144.8781626130337</v>
      </c>
      <c r="M86" s="55">
        <f t="shared" si="145"/>
        <v>1151.2092860929213</v>
      </c>
      <c r="N86" s="55">
        <f t="shared" si="145"/>
        <v>1175.036769998095</v>
      </c>
      <c r="O86" s="55">
        <f t="shared" si="145"/>
        <v>1193.2052763339532</v>
      </c>
      <c r="P86" s="55">
        <f t="shared" si="145"/>
        <v>1214.3521406924046</v>
      </c>
      <c r="Q86" s="55">
        <f t="shared" si="145"/>
        <v>1235.7514808499589</v>
      </c>
      <c r="R86" s="55">
        <f t="shared" si="145"/>
        <v>1260.5891214914197</v>
      </c>
      <c r="S86" s="55">
        <f t="shared" si="145"/>
        <v>1282.0790961154264</v>
      </c>
      <c r="T86" s="55">
        <f t="shared" si="145"/>
        <v>1307.7165819590853</v>
      </c>
      <c r="U86" s="55">
        <f t="shared" si="145"/>
        <v>1333.8667356111309</v>
      </c>
      <c r="V86" s="55">
        <f t="shared" si="145"/>
        <v>1363.1042202101451</v>
      </c>
      <c r="W86" s="55">
        <f t="shared" si="145"/>
        <v>1387.7462582150329</v>
      </c>
      <c r="X86" s="55">
        <f t="shared" si="145"/>
        <v>1415.4967497076232</v>
      </c>
      <c r="Y86" s="55">
        <f t="shared" si="145"/>
        <v>1443.8021623707957</v>
      </c>
      <c r="Z86" s="55">
        <f t="shared" si="145"/>
        <v>1475.449359470286</v>
      </c>
      <c r="AA86" s="55">
        <f t="shared" si="145"/>
        <v>1502.1223597084845</v>
      </c>
      <c r="AB86" s="55">
        <f t="shared" si="145"/>
        <v>1532.1600078139352</v>
      </c>
      <c r="AC86" s="55">
        <f t="shared" si="145"/>
        <v>1562.7983129150532</v>
      </c>
      <c r="AD86" s="55">
        <f t="shared" si="145"/>
        <v>1597.0538276417803</v>
      </c>
      <c r="AE86" s="55">
        <f t="shared" si="145"/>
        <v>1625.9251791738989</v>
      </c>
      <c r="AF86" s="55">
        <f t="shared" si="145"/>
        <v>1658.4384881344922</v>
      </c>
      <c r="AG86" s="55">
        <f t="shared" si="145"/>
        <v>1691.6019593984365</v>
      </c>
      <c r="AH86" s="55">
        <f t="shared" si="145"/>
        <v>1728.6807656353378</v>
      </c>
      <c r="AI86" s="55">
        <f t="shared" si="145"/>
        <v>1759.9316534937425</v>
      </c>
      <c r="AJ86" s="55">
        <f t="shared" si="145"/>
        <v>1795.1246638071955</v>
      </c>
      <c r="AK86" s="55">
        <f t="shared" si="145"/>
        <v>1831.0214218897534</v>
      </c>
      <c r="AL86" s="55">
        <f t="shared" si="145"/>
        <v>1871.156211365884</v>
      </c>
      <c r="AM86" s="55">
        <f t="shared" si="145"/>
        <v>1904.9827535993547</v>
      </c>
      <c r="AN86" s="55">
        <f t="shared" si="145"/>
        <v>1943.076322495217</v>
      </c>
      <c r="AO86" s="55">
        <f t="shared" si="145"/>
        <v>1981.9316410649187</v>
      </c>
      <c r="AP86" s="55">
        <f t="shared" si="145"/>
        <v>2025.3742836354934</v>
      </c>
      <c r="AQ86" s="55">
        <f t="shared" si="145"/>
        <v>2061.9887620675054</v>
      </c>
      <c r="AR86" s="55">
        <f t="shared" si="145"/>
        <v>2103.2219495186255</v>
      </c>
      <c r="AS86" s="55">
        <f t="shared" si="145"/>
        <v>2145.2796689840102</v>
      </c>
      <c r="AT86" s="55">
        <f t="shared" si="145"/>
        <v>2192.3027932646833</v>
      </c>
      <c r="AU86" s="55">
        <f t="shared" si="145"/>
        <v>2231.9349856890617</v>
      </c>
      <c r="AV86" s="55">
        <f t="shared" si="145"/>
        <v>2276.5665546561754</v>
      </c>
      <c r="AW86" s="55">
        <f t="shared" si="145"/>
        <v>2322.0906124104799</v>
      </c>
      <c r="AX86" s="55">
        <f t="shared" si="145"/>
        <v>2372.9893166852812</v>
      </c>
      <c r="AY86" s="55">
        <f t="shared" si="145"/>
        <v>2415.8879388595547</v>
      </c>
      <c r="AZ86" s="55">
        <f t="shared" si="145"/>
        <v>2464.1979791839326</v>
      </c>
      <c r="BA86" s="55">
        <f t="shared" si="145"/>
        <v>2513.4740659704012</v>
      </c>
      <c r="BB86" s="55">
        <f t="shared" si="145"/>
        <v>2568.5677701103136</v>
      </c>
      <c r="BC86" s="55">
        <f t="shared" si="145"/>
        <v>2615.0020365961373</v>
      </c>
      <c r="BD86" s="55">
        <f t="shared" si="145"/>
        <v>2667.2937227311845</v>
      </c>
      <c r="BE86" s="55">
        <f t="shared" si="145"/>
        <v>2720.6310755236868</v>
      </c>
      <c r="BF86" s="55">
        <f t="shared" si="145"/>
        <v>2780.2655255377499</v>
      </c>
      <c r="BG86" s="55">
        <f t="shared" si="145"/>
        <v>2830.5268391836125</v>
      </c>
      <c r="BH86" s="55">
        <f t="shared" si="145"/>
        <v>2887.1283327962446</v>
      </c>
      <c r="BI86" s="55">
        <f t="shared" si="145"/>
        <v>2944.8616754466007</v>
      </c>
      <c r="BJ86" s="55">
        <f t="shared" si="145"/>
        <v>3009.4111132453086</v>
      </c>
      <c r="BK86" s="55">
        <f t="shared" si="145"/>
        <v>3063.8148939140319</v>
      </c>
      <c r="BL86" s="55">
        <f t="shared" si="145"/>
        <v>3125.0814032957901</v>
      </c>
      <c r="BM86" s="55">
        <f t="shared" si="145"/>
        <v>3187.5730471265265</v>
      </c>
      <c r="BN86" s="55">
        <f t="shared" si="145"/>
        <v>3257.4425591140894</v>
      </c>
      <c r="BO86" s="55">
        <f t="shared" si="145"/>
        <v>3316.330223131486</v>
      </c>
      <c r="BP86" s="55">
        <f t="shared" si="145"/>
        <v>3382.6462323434293</v>
      </c>
      <c r="BQ86" s="55">
        <f t="shared" si="145"/>
        <v>3450.2883498684491</v>
      </c>
      <c r="BR86" s="55">
        <f t="shared" si="145"/>
        <v>3525.9164091027305</v>
      </c>
      <c r="BS86" s="55">
        <f t="shared" si="145"/>
        <v>3589.6575118496453</v>
      </c>
      <c r="BT86" s="55">
        <f t="shared" si="145"/>
        <v>3661.4391935902422</v>
      </c>
      <c r="BU86" s="55">
        <f t="shared" si="145"/>
        <v>3734.6562796323633</v>
      </c>
      <c r="BV86" s="55">
        <f t="shared" si="145"/>
        <v>3816.5174975060763</v>
      </c>
      <c r="BW86" s="55">
        <f t="shared" si="145"/>
        <v>3885.5120525998659</v>
      </c>
      <c r="BX86" s="55">
        <f t="shared" si="142"/>
        <v>3963.2098799380678</v>
      </c>
      <c r="BY86" s="55">
        <f t="shared" si="142"/>
        <v>4042.4614155884192</v>
      </c>
      <c r="BZ86" s="55">
        <f t="shared" si="142"/>
        <v>4131.0695203000369</v>
      </c>
      <c r="CA86" s="55">
        <f t="shared" si="142"/>
        <v>4205.750509919726</v>
      </c>
      <c r="CB86" s="55">
        <f t="shared" si="142"/>
        <v>4289.8520832834338</v>
      </c>
      <c r="CC86" s="55">
        <f t="shared" si="142"/>
        <v>4375.6354194206515</v>
      </c>
      <c r="CD86" s="55">
        <f t="shared" si="142"/>
        <v>4471.5464799267047</v>
      </c>
      <c r="CE86" s="55">
        <f t="shared" si="142"/>
        <v>4552.3825720356335</v>
      </c>
      <c r="CF86" s="55">
        <f t="shared" si="142"/>
        <v>4643.4156791965797</v>
      </c>
      <c r="CG86" s="55">
        <f t="shared" si="142"/>
        <v>4736.2691576616162</v>
      </c>
      <c r="CH86" s="55">
        <f t="shared" si="142"/>
        <v>4840.0850733426314</v>
      </c>
      <c r="CI86" s="55">
        <f t="shared" si="142"/>
        <v>4927.5835628607792</v>
      </c>
      <c r="CJ86" s="55">
        <f t="shared" si="142"/>
        <v>5026.1194911190751</v>
      </c>
      <c r="CK86" s="55">
        <f t="shared" si="142"/>
        <v>5126.6258231328547</v>
      </c>
      <c r="CL86" s="55">
        <f t="shared" si="142"/>
        <v>5229.1419606820409</v>
      </c>
      <c r="CM86" s="55">
        <f t="shared" si="142"/>
        <v>5333.7080934562691</v>
      </c>
      <c r="CN86" s="55">
        <f t="shared" si="142"/>
        <v>5440.3652148105693</v>
      </c>
      <c r="CO86" s="55">
        <f t="shared" si="142"/>
        <v>5549.1551378361009</v>
      </c>
    </row>
    <row r="87" spans="4:93" outlineLevel="1" x14ac:dyDescent="0.2">
      <c r="E87" s="96">
        <f t="shared" si="143"/>
        <v>44013</v>
      </c>
      <c r="H87" s="117" t="s">
        <v>8</v>
      </c>
      <c r="I87" s="112">
        <f t="shared" si="139"/>
        <v>227494.53829677304</v>
      </c>
      <c r="K87" s="55">
        <f t="shared" si="140"/>
        <v>93.999597222222206</v>
      </c>
      <c r="L87" s="55">
        <f t="shared" si="145"/>
        <v>1144.8781626130337</v>
      </c>
      <c r="M87" s="55">
        <f t="shared" si="145"/>
        <v>1151.2092860929213</v>
      </c>
      <c r="N87" s="55">
        <f t="shared" si="145"/>
        <v>1175.036769998095</v>
      </c>
      <c r="O87" s="55">
        <f t="shared" si="145"/>
        <v>1193.2052763339532</v>
      </c>
      <c r="P87" s="55">
        <f t="shared" si="145"/>
        <v>1214.3521406924046</v>
      </c>
      <c r="Q87" s="55">
        <f t="shared" si="145"/>
        <v>1235.7514808499589</v>
      </c>
      <c r="R87" s="55">
        <f t="shared" si="145"/>
        <v>1260.5891214914197</v>
      </c>
      <c r="S87" s="55">
        <f t="shared" si="145"/>
        <v>1282.0790961154264</v>
      </c>
      <c r="T87" s="55">
        <f t="shared" si="145"/>
        <v>1307.7165819590853</v>
      </c>
      <c r="U87" s="55">
        <f t="shared" si="145"/>
        <v>1333.8667356111309</v>
      </c>
      <c r="V87" s="55">
        <f t="shared" si="145"/>
        <v>1363.1042202101451</v>
      </c>
      <c r="W87" s="55">
        <f t="shared" si="145"/>
        <v>1387.7462582150329</v>
      </c>
      <c r="X87" s="55">
        <f t="shared" si="145"/>
        <v>1415.4967497076232</v>
      </c>
      <c r="Y87" s="55">
        <f t="shared" si="145"/>
        <v>1443.8021623707957</v>
      </c>
      <c r="Z87" s="55">
        <f t="shared" si="145"/>
        <v>1475.449359470286</v>
      </c>
      <c r="AA87" s="55">
        <f t="shared" si="145"/>
        <v>1502.1223597084845</v>
      </c>
      <c r="AB87" s="55">
        <f t="shared" si="145"/>
        <v>1532.1600078139352</v>
      </c>
      <c r="AC87" s="55">
        <f t="shared" si="145"/>
        <v>1562.7983129150532</v>
      </c>
      <c r="AD87" s="55">
        <f t="shared" si="145"/>
        <v>1597.0538276417803</v>
      </c>
      <c r="AE87" s="55">
        <f t="shared" si="145"/>
        <v>1625.9251791738989</v>
      </c>
      <c r="AF87" s="55">
        <f t="shared" si="145"/>
        <v>1658.4384881344922</v>
      </c>
      <c r="AG87" s="55">
        <f t="shared" si="145"/>
        <v>1691.6019593984365</v>
      </c>
      <c r="AH87" s="55">
        <f t="shared" si="145"/>
        <v>1728.6807656353378</v>
      </c>
      <c r="AI87" s="55">
        <f t="shared" si="145"/>
        <v>1759.9316534937425</v>
      </c>
      <c r="AJ87" s="55">
        <f t="shared" si="145"/>
        <v>1795.1246638071955</v>
      </c>
      <c r="AK87" s="55">
        <f t="shared" si="145"/>
        <v>1831.0214218897534</v>
      </c>
      <c r="AL87" s="55">
        <f t="shared" si="145"/>
        <v>1871.156211365884</v>
      </c>
      <c r="AM87" s="55">
        <f t="shared" si="145"/>
        <v>1904.9827535993547</v>
      </c>
      <c r="AN87" s="55">
        <f t="shared" si="145"/>
        <v>1943.076322495217</v>
      </c>
      <c r="AO87" s="55">
        <f t="shared" si="145"/>
        <v>1981.9316410649187</v>
      </c>
      <c r="AP87" s="55">
        <f t="shared" si="145"/>
        <v>2025.3742836354934</v>
      </c>
      <c r="AQ87" s="55">
        <f t="shared" si="145"/>
        <v>2061.9887620675054</v>
      </c>
      <c r="AR87" s="55">
        <f t="shared" si="145"/>
        <v>2103.2219495186255</v>
      </c>
      <c r="AS87" s="55">
        <f t="shared" si="145"/>
        <v>2145.2796689840102</v>
      </c>
      <c r="AT87" s="55">
        <f t="shared" si="145"/>
        <v>2192.3027932646833</v>
      </c>
      <c r="AU87" s="55">
        <f t="shared" si="145"/>
        <v>2231.9349856890617</v>
      </c>
      <c r="AV87" s="55">
        <f t="shared" si="145"/>
        <v>2276.5665546561754</v>
      </c>
      <c r="AW87" s="55">
        <f t="shared" si="145"/>
        <v>2322.0906124104799</v>
      </c>
      <c r="AX87" s="55">
        <f t="shared" si="145"/>
        <v>2372.9893166852812</v>
      </c>
      <c r="AY87" s="55">
        <f t="shared" si="145"/>
        <v>2415.8879388595547</v>
      </c>
      <c r="AZ87" s="55">
        <f t="shared" si="145"/>
        <v>2464.1979791839326</v>
      </c>
      <c r="BA87" s="55">
        <f t="shared" si="145"/>
        <v>2513.4740659704012</v>
      </c>
      <c r="BB87" s="55">
        <f t="shared" si="145"/>
        <v>2568.5677701103136</v>
      </c>
      <c r="BC87" s="55">
        <f t="shared" si="145"/>
        <v>2615.0020365961373</v>
      </c>
      <c r="BD87" s="55">
        <f t="shared" si="145"/>
        <v>2667.2937227311845</v>
      </c>
      <c r="BE87" s="55">
        <f t="shared" si="145"/>
        <v>2720.6310755236868</v>
      </c>
      <c r="BF87" s="55">
        <f t="shared" si="145"/>
        <v>2780.2655255377499</v>
      </c>
      <c r="BG87" s="55">
        <f t="shared" si="145"/>
        <v>2830.5268391836125</v>
      </c>
      <c r="BH87" s="55">
        <f t="shared" si="145"/>
        <v>2887.1283327962446</v>
      </c>
      <c r="BI87" s="55">
        <f t="shared" si="145"/>
        <v>2944.8616754466007</v>
      </c>
      <c r="BJ87" s="55">
        <f t="shared" si="145"/>
        <v>3009.4111132453086</v>
      </c>
      <c r="BK87" s="55">
        <f t="shared" si="145"/>
        <v>3063.8148939140319</v>
      </c>
      <c r="BL87" s="55">
        <f t="shared" si="145"/>
        <v>3125.0814032957901</v>
      </c>
      <c r="BM87" s="55">
        <f t="shared" si="145"/>
        <v>3187.5730471265265</v>
      </c>
      <c r="BN87" s="55">
        <f t="shared" si="145"/>
        <v>3257.4425591140894</v>
      </c>
      <c r="BO87" s="55">
        <f t="shared" si="145"/>
        <v>3316.330223131486</v>
      </c>
      <c r="BP87" s="55">
        <f t="shared" si="145"/>
        <v>3382.6462323434293</v>
      </c>
      <c r="BQ87" s="55">
        <f t="shared" si="145"/>
        <v>3450.2883498684491</v>
      </c>
      <c r="BR87" s="55">
        <f t="shared" si="145"/>
        <v>3525.9164091027305</v>
      </c>
      <c r="BS87" s="55">
        <f t="shared" si="145"/>
        <v>3589.6575118496453</v>
      </c>
      <c r="BT87" s="55">
        <f t="shared" si="145"/>
        <v>3661.4391935902422</v>
      </c>
      <c r="BU87" s="55">
        <f t="shared" si="145"/>
        <v>3734.6562796323633</v>
      </c>
      <c r="BV87" s="55">
        <f t="shared" si="145"/>
        <v>3816.5174975060763</v>
      </c>
      <c r="BW87" s="55">
        <f t="shared" si="145"/>
        <v>3885.5120525998659</v>
      </c>
      <c r="BX87" s="55">
        <f t="shared" si="142"/>
        <v>3963.2098799380678</v>
      </c>
      <c r="BY87" s="55">
        <f t="shared" si="142"/>
        <v>4042.4614155884192</v>
      </c>
      <c r="BZ87" s="55">
        <f t="shared" si="142"/>
        <v>4131.0695203000369</v>
      </c>
      <c r="CA87" s="55">
        <f t="shared" si="142"/>
        <v>4205.750509919726</v>
      </c>
      <c r="CB87" s="55">
        <f t="shared" si="142"/>
        <v>4289.8520832834338</v>
      </c>
      <c r="CC87" s="55">
        <f t="shared" si="142"/>
        <v>4375.6354194206515</v>
      </c>
      <c r="CD87" s="55">
        <f t="shared" si="142"/>
        <v>4471.5464799267047</v>
      </c>
      <c r="CE87" s="55">
        <f t="shared" si="142"/>
        <v>4552.3825720356335</v>
      </c>
      <c r="CF87" s="55">
        <f t="shared" si="142"/>
        <v>4643.4156791965797</v>
      </c>
      <c r="CG87" s="55">
        <f t="shared" si="142"/>
        <v>4736.2691576616162</v>
      </c>
      <c r="CH87" s="55">
        <f t="shared" si="142"/>
        <v>4840.0850733426314</v>
      </c>
      <c r="CI87" s="55">
        <f t="shared" si="142"/>
        <v>4927.5835628607792</v>
      </c>
      <c r="CJ87" s="55">
        <f t="shared" si="142"/>
        <v>5026.1194911190751</v>
      </c>
      <c r="CK87" s="55">
        <f t="shared" si="142"/>
        <v>5126.6258231328547</v>
      </c>
      <c r="CL87" s="55">
        <f t="shared" si="142"/>
        <v>5229.1419606820409</v>
      </c>
      <c r="CM87" s="55">
        <f t="shared" si="142"/>
        <v>5333.7080934562691</v>
      </c>
      <c r="CN87" s="55">
        <f t="shared" si="142"/>
        <v>5440.3652148105693</v>
      </c>
      <c r="CO87" s="55">
        <f t="shared" si="142"/>
        <v>5549.1551378361009</v>
      </c>
    </row>
    <row r="88" spans="4:93" outlineLevel="1" x14ac:dyDescent="0.2">
      <c r="E88" s="96">
        <f t="shared" si="143"/>
        <v>44044</v>
      </c>
      <c r="H88" s="117" t="s">
        <v>8</v>
      </c>
      <c r="I88" s="112">
        <f t="shared" si="139"/>
        <v>227588.53789399524</v>
      </c>
      <c r="K88" s="55">
        <f t="shared" si="140"/>
        <v>187.99919444444441</v>
      </c>
      <c r="L88" s="55">
        <f t="shared" si="145"/>
        <v>1144.8781626130337</v>
      </c>
      <c r="M88" s="55">
        <f t="shared" si="145"/>
        <v>1151.2092860929213</v>
      </c>
      <c r="N88" s="55">
        <f t="shared" si="145"/>
        <v>1175.036769998095</v>
      </c>
      <c r="O88" s="55">
        <f t="shared" si="145"/>
        <v>1193.2052763339532</v>
      </c>
      <c r="P88" s="55">
        <f t="shared" si="145"/>
        <v>1214.3521406924046</v>
      </c>
      <c r="Q88" s="55">
        <f t="shared" si="145"/>
        <v>1235.7514808499589</v>
      </c>
      <c r="R88" s="55">
        <f t="shared" si="145"/>
        <v>1260.5891214914197</v>
      </c>
      <c r="S88" s="55">
        <f t="shared" si="145"/>
        <v>1282.0790961154264</v>
      </c>
      <c r="T88" s="55">
        <f t="shared" si="145"/>
        <v>1307.7165819590853</v>
      </c>
      <c r="U88" s="55">
        <f t="shared" si="145"/>
        <v>1333.8667356111309</v>
      </c>
      <c r="V88" s="55">
        <f t="shared" si="145"/>
        <v>1363.1042202101451</v>
      </c>
      <c r="W88" s="55">
        <f t="shared" si="145"/>
        <v>1387.7462582150329</v>
      </c>
      <c r="X88" s="55">
        <f t="shared" si="145"/>
        <v>1415.4967497076232</v>
      </c>
      <c r="Y88" s="55">
        <f t="shared" si="145"/>
        <v>1443.8021623707957</v>
      </c>
      <c r="Z88" s="55">
        <f t="shared" si="145"/>
        <v>1475.449359470286</v>
      </c>
      <c r="AA88" s="55">
        <f t="shared" si="145"/>
        <v>1502.1223597084845</v>
      </c>
      <c r="AB88" s="55">
        <f t="shared" si="145"/>
        <v>1532.1600078139352</v>
      </c>
      <c r="AC88" s="55">
        <f t="shared" si="145"/>
        <v>1562.7983129150532</v>
      </c>
      <c r="AD88" s="55">
        <f t="shared" si="145"/>
        <v>1597.0538276417803</v>
      </c>
      <c r="AE88" s="55">
        <f t="shared" si="145"/>
        <v>1625.9251791738989</v>
      </c>
      <c r="AF88" s="55">
        <f t="shared" si="145"/>
        <v>1658.4384881344922</v>
      </c>
      <c r="AG88" s="55">
        <f t="shared" si="145"/>
        <v>1691.6019593984365</v>
      </c>
      <c r="AH88" s="55">
        <f t="shared" si="145"/>
        <v>1728.6807656353378</v>
      </c>
      <c r="AI88" s="55">
        <f t="shared" si="145"/>
        <v>1759.9316534937425</v>
      </c>
      <c r="AJ88" s="55">
        <f t="shared" si="145"/>
        <v>1795.1246638071955</v>
      </c>
      <c r="AK88" s="55">
        <f t="shared" si="145"/>
        <v>1831.0214218897534</v>
      </c>
      <c r="AL88" s="55">
        <f t="shared" si="145"/>
        <v>1871.156211365884</v>
      </c>
      <c r="AM88" s="55">
        <f t="shared" si="145"/>
        <v>1904.9827535993547</v>
      </c>
      <c r="AN88" s="55">
        <f t="shared" si="145"/>
        <v>1943.076322495217</v>
      </c>
      <c r="AO88" s="55">
        <f t="shared" si="145"/>
        <v>1981.9316410649187</v>
      </c>
      <c r="AP88" s="55">
        <f t="shared" si="145"/>
        <v>2025.3742836354934</v>
      </c>
      <c r="AQ88" s="55">
        <f t="shared" si="145"/>
        <v>2061.9887620675054</v>
      </c>
      <c r="AR88" s="55">
        <f t="shared" si="145"/>
        <v>2103.2219495186255</v>
      </c>
      <c r="AS88" s="55">
        <f t="shared" si="145"/>
        <v>2145.2796689840102</v>
      </c>
      <c r="AT88" s="55">
        <f t="shared" si="145"/>
        <v>2192.3027932646833</v>
      </c>
      <c r="AU88" s="55">
        <f t="shared" si="145"/>
        <v>2231.9349856890617</v>
      </c>
      <c r="AV88" s="55">
        <f t="shared" si="145"/>
        <v>2276.5665546561754</v>
      </c>
      <c r="AW88" s="55">
        <f t="shared" si="145"/>
        <v>2322.0906124104799</v>
      </c>
      <c r="AX88" s="55">
        <f t="shared" si="145"/>
        <v>2372.9893166852812</v>
      </c>
      <c r="AY88" s="55">
        <f t="shared" si="145"/>
        <v>2415.8879388595547</v>
      </c>
      <c r="AZ88" s="55">
        <f t="shared" si="145"/>
        <v>2464.1979791839326</v>
      </c>
      <c r="BA88" s="55">
        <f t="shared" si="145"/>
        <v>2513.4740659704012</v>
      </c>
      <c r="BB88" s="55">
        <f t="shared" si="145"/>
        <v>2568.5677701103136</v>
      </c>
      <c r="BC88" s="55">
        <f t="shared" si="145"/>
        <v>2615.0020365961373</v>
      </c>
      <c r="BD88" s="55">
        <f t="shared" si="145"/>
        <v>2667.2937227311845</v>
      </c>
      <c r="BE88" s="55">
        <f t="shared" si="145"/>
        <v>2720.6310755236868</v>
      </c>
      <c r="BF88" s="55">
        <f t="shared" si="145"/>
        <v>2780.2655255377499</v>
      </c>
      <c r="BG88" s="55">
        <f t="shared" si="145"/>
        <v>2830.5268391836125</v>
      </c>
      <c r="BH88" s="55">
        <f t="shared" si="145"/>
        <v>2887.1283327962446</v>
      </c>
      <c r="BI88" s="55">
        <f t="shared" si="145"/>
        <v>2944.8616754466007</v>
      </c>
      <c r="BJ88" s="55">
        <f t="shared" si="145"/>
        <v>3009.4111132453086</v>
      </c>
      <c r="BK88" s="55">
        <f t="shared" si="145"/>
        <v>3063.8148939140319</v>
      </c>
      <c r="BL88" s="55">
        <f t="shared" si="145"/>
        <v>3125.0814032957901</v>
      </c>
      <c r="BM88" s="55">
        <f t="shared" si="145"/>
        <v>3187.5730471265265</v>
      </c>
      <c r="BN88" s="55">
        <f t="shared" si="145"/>
        <v>3257.4425591140894</v>
      </c>
      <c r="BO88" s="55">
        <f t="shared" si="145"/>
        <v>3316.330223131486</v>
      </c>
      <c r="BP88" s="55">
        <f t="shared" si="145"/>
        <v>3382.6462323434293</v>
      </c>
      <c r="BQ88" s="55">
        <f t="shared" si="145"/>
        <v>3450.2883498684491</v>
      </c>
      <c r="BR88" s="55">
        <f t="shared" si="145"/>
        <v>3525.9164091027305</v>
      </c>
      <c r="BS88" s="55">
        <f t="shared" si="145"/>
        <v>3589.6575118496453</v>
      </c>
      <c r="BT88" s="55">
        <f t="shared" si="145"/>
        <v>3661.4391935902422</v>
      </c>
      <c r="BU88" s="55">
        <f t="shared" si="145"/>
        <v>3734.6562796323633</v>
      </c>
      <c r="BV88" s="55">
        <f t="shared" si="145"/>
        <v>3816.5174975060763</v>
      </c>
      <c r="BW88" s="55">
        <f t="shared" si="145"/>
        <v>3885.5120525998659</v>
      </c>
      <c r="BX88" s="55">
        <f t="shared" si="142"/>
        <v>3963.2098799380678</v>
      </c>
      <c r="BY88" s="55">
        <f t="shared" si="142"/>
        <v>4042.4614155884192</v>
      </c>
      <c r="BZ88" s="55">
        <f t="shared" si="142"/>
        <v>4131.0695203000369</v>
      </c>
      <c r="CA88" s="55">
        <f t="shared" si="142"/>
        <v>4205.750509919726</v>
      </c>
      <c r="CB88" s="55">
        <f t="shared" si="142"/>
        <v>4289.8520832834338</v>
      </c>
      <c r="CC88" s="55">
        <f t="shared" si="142"/>
        <v>4375.6354194206515</v>
      </c>
      <c r="CD88" s="55">
        <f t="shared" si="142"/>
        <v>4471.5464799267047</v>
      </c>
      <c r="CE88" s="55">
        <f t="shared" si="142"/>
        <v>4552.3825720356335</v>
      </c>
      <c r="CF88" s="55">
        <f t="shared" si="142"/>
        <v>4643.4156791965797</v>
      </c>
      <c r="CG88" s="55">
        <f t="shared" si="142"/>
        <v>4736.2691576616162</v>
      </c>
      <c r="CH88" s="55">
        <f t="shared" si="142"/>
        <v>4840.0850733426314</v>
      </c>
      <c r="CI88" s="55">
        <f t="shared" si="142"/>
        <v>4927.5835628607792</v>
      </c>
      <c r="CJ88" s="55">
        <f t="shared" si="142"/>
        <v>5026.1194911190751</v>
      </c>
      <c r="CK88" s="55">
        <f t="shared" si="142"/>
        <v>5126.6258231328547</v>
      </c>
      <c r="CL88" s="55">
        <f t="shared" si="142"/>
        <v>5229.1419606820409</v>
      </c>
      <c r="CM88" s="55">
        <f t="shared" si="142"/>
        <v>5333.7080934562691</v>
      </c>
      <c r="CN88" s="55">
        <f t="shared" si="142"/>
        <v>5440.3652148105693</v>
      </c>
      <c r="CO88" s="55">
        <f t="shared" si="142"/>
        <v>5549.1551378361009</v>
      </c>
    </row>
    <row r="89" spans="4:93" outlineLevel="1" x14ac:dyDescent="0.2">
      <c r="E89" s="96">
        <f t="shared" si="143"/>
        <v>44075</v>
      </c>
      <c r="H89" s="117" t="s">
        <v>8</v>
      </c>
      <c r="I89" s="112">
        <f t="shared" si="139"/>
        <v>227682.53749121749</v>
      </c>
      <c r="K89" s="55">
        <f t="shared" si="140"/>
        <v>281.99879166666665</v>
      </c>
      <c r="L89" s="55">
        <f t="shared" si="145"/>
        <v>1144.8781626130337</v>
      </c>
      <c r="M89" s="55">
        <f t="shared" si="145"/>
        <v>1151.2092860929213</v>
      </c>
      <c r="N89" s="55">
        <f t="shared" si="145"/>
        <v>1175.036769998095</v>
      </c>
      <c r="O89" s="55">
        <f t="shared" si="145"/>
        <v>1193.2052763339532</v>
      </c>
      <c r="P89" s="55">
        <f t="shared" si="145"/>
        <v>1214.3521406924046</v>
      </c>
      <c r="Q89" s="55">
        <f t="shared" si="145"/>
        <v>1235.7514808499589</v>
      </c>
      <c r="R89" s="55">
        <f t="shared" si="145"/>
        <v>1260.5891214914197</v>
      </c>
      <c r="S89" s="55">
        <f t="shared" si="145"/>
        <v>1282.0790961154264</v>
      </c>
      <c r="T89" s="55">
        <f t="shared" si="145"/>
        <v>1307.7165819590853</v>
      </c>
      <c r="U89" s="55">
        <f t="shared" si="145"/>
        <v>1333.8667356111309</v>
      </c>
      <c r="V89" s="55">
        <f t="shared" si="145"/>
        <v>1363.1042202101451</v>
      </c>
      <c r="W89" s="55">
        <f t="shared" si="145"/>
        <v>1387.7462582150329</v>
      </c>
      <c r="X89" s="55">
        <f t="shared" si="145"/>
        <v>1415.4967497076232</v>
      </c>
      <c r="Y89" s="55">
        <f t="shared" si="145"/>
        <v>1443.8021623707957</v>
      </c>
      <c r="Z89" s="55">
        <f t="shared" si="145"/>
        <v>1475.449359470286</v>
      </c>
      <c r="AA89" s="55">
        <f t="shared" si="145"/>
        <v>1502.1223597084845</v>
      </c>
      <c r="AB89" s="55">
        <f t="shared" si="145"/>
        <v>1532.1600078139352</v>
      </c>
      <c r="AC89" s="55">
        <f t="shared" si="145"/>
        <v>1562.7983129150532</v>
      </c>
      <c r="AD89" s="55">
        <f t="shared" si="145"/>
        <v>1597.0538276417803</v>
      </c>
      <c r="AE89" s="55">
        <f t="shared" si="145"/>
        <v>1625.9251791738989</v>
      </c>
      <c r="AF89" s="55">
        <f t="shared" si="145"/>
        <v>1658.4384881344922</v>
      </c>
      <c r="AG89" s="55">
        <f t="shared" si="145"/>
        <v>1691.6019593984365</v>
      </c>
      <c r="AH89" s="55">
        <f t="shared" si="145"/>
        <v>1728.6807656353378</v>
      </c>
      <c r="AI89" s="55">
        <f t="shared" si="145"/>
        <v>1759.9316534937425</v>
      </c>
      <c r="AJ89" s="55">
        <f t="shared" si="145"/>
        <v>1795.1246638071955</v>
      </c>
      <c r="AK89" s="55">
        <f t="shared" si="145"/>
        <v>1831.0214218897534</v>
      </c>
      <c r="AL89" s="55">
        <f t="shared" si="145"/>
        <v>1871.156211365884</v>
      </c>
      <c r="AM89" s="55">
        <f t="shared" si="145"/>
        <v>1904.9827535993547</v>
      </c>
      <c r="AN89" s="55">
        <f t="shared" si="145"/>
        <v>1943.076322495217</v>
      </c>
      <c r="AO89" s="55">
        <f t="shared" si="145"/>
        <v>1981.9316410649187</v>
      </c>
      <c r="AP89" s="55">
        <f t="shared" si="145"/>
        <v>2025.3742836354934</v>
      </c>
      <c r="AQ89" s="55">
        <f t="shared" si="145"/>
        <v>2061.9887620675054</v>
      </c>
      <c r="AR89" s="55">
        <f t="shared" si="145"/>
        <v>2103.2219495186255</v>
      </c>
      <c r="AS89" s="55">
        <f t="shared" si="145"/>
        <v>2145.2796689840102</v>
      </c>
      <c r="AT89" s="55">
        <f t="shared" si="145"/>
        <v>2192.3027932646833</v>
      </c>
      <c r="AU89" s="55">
        <f t="shared" si="145"/>
        <v>2231.9349856890617</v>
      </c>
      <c r="AV89" s="55">
        <f t="shared" si="145"/>
        <v>2276.5665546561754</v>
      </c>
      <c r="AW89" s="55">
        <f t="shared" si="145"/>
        <v>2322.0906124104799</v>
      </c>
      <c r="AX89" s="55">
        <f t="shared" si="145"/>
        <v>2372.9893166852812</v>
      </c>
      <c r="AY89" s="55">
        <f t="shared" si="145"/>
        <v>2415.8879388595547</v>
      </c>
      <c r="AZ89" s="55">
        <f t="shared" si="145"/>
        <v>2464.1979791839326</v>
      </c>
      <c r="BA89" s="55">
        <f t="shared" si="145"/>
        <v>2513.4740659704012</v>
      </c>
      <c r="BB89" s="55">
        <f t="shared" si="145"/>
        <v>2568.5677701103136</v>
      </c>
      <c r="BC89" s="55">
        <f t="shared" si="145"/>
        <v>2615.0020365961373</v>
      </c>
      <c r="BD89" s="55">
        <f t="shared" si="145"/>
        <v>2667.2937227311845</v>
      </c>
      <c r="BE89" s="55">
        <f t="shared" si="145"/>
        <v>2720.6310755236868</v>
      </c>
      <c r="BF89" s="55">
        <f t="shared" si="145"/>
        <v>2780.2655255377499</v>
      </c>
      <c r="BG89" s="55">
        <f t="shared" si="145"/>
        <v>2830.5268391836125</v>
      </c>
      <c r="BH89" s="55">
        <f t="shared" si="145"/>
        <v>2887.1283327962446</v>
      </c>
      <c r="BI89" s="55">
        <f t="shared" si="145"/>
        <v>2944.8616754466007</v>
      </c>
      <c r="BJ89" s="55">
        <f t="shared" si="145"/>
        <v>3009.4111132453086</v>
      </c>
      <c r="BK89" s="55">
        <f t="shared" si="145"/>
        <v>3063.8148939140319</v>
      </c>
      <c r="BL89" s="55">
        <f t="shared" si="145"/>
        <v>3125.0814032957901</v>
      </c>
      <c r="BM89" s="55">
        <f t="shared" si="145"/>
        <v>3187.5730471265265</v>
      </c>
      <c r="BN89" s="55">
        <f t="shared" si="145"/>
        <v>3257.4425591140894</v>
      </c>
      <c r="BO89" s="55">
        <f t="shared" si="145"/>
        <v>3316.330223131486</v>
      </c>
      <c r="BP89" s="55">
        <f t="shared" si="145"/>
        <v>3382.6462323434293</v>
      </c>
      <c r="BQ89" s="55">
        <f t="shared" si="145"/>
        <v>3450.2883498684491</v>
      </c>
      <c r="BR89" s="55">
        <f t="shared" si="145"/>
        <v>3525.9164091027305</v>
      </c>
      <c r="BS89" s="55">
        <f t="shared" si="145"/>
        <v>3589.6575118496453</v>
      </c>
      <c r="BT89" s="55">
        <f t="shared" si="145"/>
        <v>3661.4391935902422</v>
      </c>
      <c r="BU89" s="55">
        <f t="shared" si="145"/>
        <v>3734.6562796323633</v>
      </c>
      <c r="BV89" s="55">
        <f t="shared" si="145"/>
        <v>3816.5174975060763</v>
      </c>
      <c r="BW89" s="55">
        <f t="shared" ref="BW89:CO92" si="146" xml:space="preserve"> BW73 * BW$81</f>
        <v>3885.5120525998659</v>
      </c>
      <c r="BX89" s="55">
        <f t="shared" si="146"/>
        <v>3963.2098799380678</v>
      </c>
      <c r="BY89" s="55">
        <f t="shared" si="146"/>
        <v>4042.4614155884192</v>
      </c>
      <c r="BZ89" s="55">
        <f t="shared" si="146"/>
        <v>4131.0695203000369</v>
      </c>
      <c r="CA89" s="55">
        <f t="shared" si="146"/>
        <v>4205.750509919726</v>
      </c>
      <c r="CB89" s="55">
        <f t="shared" si="146"/>
        <v>4289.8520832834338</v>
      </c>
      <c r="CC89" s="55">
        <f t="shared" si="146"/>
        <v>4375.6354194206515</v>
      </c>
      <c r="CD89" s="55">
        <f t="shared" si="146"/>
        <v>4471.5464799267047</v>
      </c>
      <c r="CE89" s="55">
        <f t="shared" si="146"/>
        <v>4552.3825720356335</v>
      </c>
      <c r="CF89" s="55">
        <f t="shared" si="146"/>
        <v>4643.4156791965797</v>
      </c>
      <c r="CG89" s="55">
        <f t="shared" si="146"/>
        <v>4736.2691576616162</v>
      </c>
      <c r="CH89" s="55">
        <f t="shared" si="146"/>
        <v>4840.0850733426314</v>
      </c>
      <c r="CI89" s="55">
        <f t="shared" si="146"/>
        <v>4927.5835628607792</v>
      </c>
      <c r="CJ89" s="55">
        <f t="shared" si="146"/>
        <v>5026.1194911190751</v>
      </c>
      <c r="CK89" s="55">
        <f t="shared" si="146"/>
        <v>5126.6258231328547</v>
      </c>
      <c r="CL89" s="55">
        <f t="shared" si="146"/>
        <v>5229.1419606820409</v>
      </c>
      <c r="CM89" s="55">
        <f t="shared" si="146"/>
        <v>5333.7080934562691</v>
      </c>
      <c r="CN89" s="55">
        <f t="shared" si="146"/>
        <v>5440.3652148105693</v>
      </c>
      <c r="CO89" s="55">
        <f t="shared" si="146"/>
        <v>5549.1551378361009</v>
      </c>
    </row>
    <row r="90" spans="4:93" outlineLevel="1" x14ac:dyDescent="0.2">
      <c r="E90" s="96">
        <f t="shared" si="143"/>
        <v>44105</v>
      </c>
      <c r="H90" s="117" t="s">
        <v>8</v>
      </c>
      <c r="I90" s="112">
        <f t="shared" si="139"/>
        <v>227776.53708843968</v>
      </c>
      <c r="K90" s="55">
        <f t="shared" si="140"/>
        <v>375.99838888888883</v>
      </c>
      <c r="L90" s="55">
        <f t="shared" ref="L90:BW93" si="147" xml:space="preserve"> L74 * L$81</f>
        <v>1144.8781626130337</v>
      </c>
      <c r="M90" s="55">
        <f t="shared" si="147"/>
        <v>1151.2092860929213</v>
      </c>
      <c r="N90" s="55">
        <f t="shared" si="147"/>
        <v>1175.036769998095</v>
      </c>
      <c r="O90" s="55">
        <f t="shared" si="147"/>
        <v>1193.2052763339532</v>
      </c>
      <c r="P90" s="55">
        <f t="shared" si="147"/>
        <v>1214.3521406924046</v>
      </c>
      <c r="Q90" s="55">
        <f t="shared" si="147"/>
        <v>1235.7514808499589</v>
      </c>
      <c r="R90" s="55">
        <f t="shared" si="147"/>
        <v>1260.5891214914197</v>
      </c>
      <c r="S90" s="55">
        <f t="shared" si="147"/>
        <v>1282.0790961154264</v>
      </c>
      <c r="T90" s="55">
        <f t="shared" si="147"/>
        <v>1307.7165819590853</v>
      </c>
      <c r="U90" s="55">
        <f t="shared" si="147"/>
        <v>1333.8667356111309</v>
      </c>
      <c r="V90" s="55">
        <f t="shared" si="147"/>
        <v>1363.1042202101451</v>
      </c>
      <c r="W90" s="55">
        <f t="shared" si="147"/>
        <v>1387.7462582150329</v>
      </c>
      <c r="X90" s="55">
        <f t="shared" si="147"/>
        <v>1415.4967497076232</v>
      </c>
      <c r="Y90" s="55">
        <f t="shared" si="147"/>
        <v>1443.8021623707957</v>
      </c>
      <c r="Z90" s="55">
        <f t="shared" si="147"/>
        <v>1475.449359470286</v>
      </c>
      <c r="AA90" s="55">
        <f t="shared" si="147"/>
        <v>1502.1223597084845</v>
      </c>
      <c r="AB90" s="55">
        <f t="shared" si="147"/>
        <v>1532.1600078139352</v>
      </c>
      <c r="AC90" s="55">
        <f t="shared" si="147"/>
        <v>1562.7983129150532</v>
      </c>
      <c r="AD90" s="55">
        <f t="shared" si="147"/>
        <v>1597.0538276417803</v>
      </c>
      <c r="AE90" s="55">
        <f t="shared" si="147"/>
        <v>1625.9251791738989</v>
      </c>
      <c r="AF90" s="55">
        <f t="shared" si="147"/>
        <v>1658.4384881344922</v>
      </c>
      <c r="AG90" s="55">
        <f t="shared" si="147"/>
        <v>1691.6019593984365</v>
      </c>
      <c r="AH90" s="55">
        <f t="shared" si="147"/>
        <v>1728.6807656353378</v>
      </c>
      <c r="AI90" s="55">
        <f t="shared" si="147"/>
        <v>1759.9316534937425</v>
      </c>
      <c r="AJ90" s="55">
        <f t="shared" si="147"/>
        <v>1795.1246638071955</v>
      </c>
      <c r="AK90" s="55">
        <f t="shared" si="147"/>
        <v>1831.0214218897534</v>
      </c>
      <c r="AL90" s="55">
        <f t="shared" si="147"/>
        <v>1871.156211365884</v>
      </c>
      <c r="AM90" s="55">
        <f t="shared" si="147"/>
        <v>1904.9827535993547</v>
      </c>
      <c r="AN90" s="55">
        <f t="shared" si="147"/>
        <v>1943.076322495217</v>
      </c>
      <c r="AO90" s="55">
        <f t="shared" si="147"/>
        <v>1981.9316410649187</v>
      </c>
      <c r="AP90" s="55">
        <f t="shared" si="147"/>
        <v>2025.3742836354934</v>
      </c>
      <c r="AQ90" s="55">
        <f t="shared" si="147"/>
        <v>2061.9887620675054</v>
      </c>
      <c r="AR90" s="55">
        <f t="shared" si="147"/>
        <v>2103.2219495186255</v>
      </c>
      <c r="AS90" s="55">
        <f t="shared" si="147"/>
        <v>2145.2796689840102</v>
      </c>
      <c r="AT90" s="55">
        <f t="shared" si="147"/>
        <v>2192.3027932646833</v>
      </c>
      <c r="AU90" s="55">
        <f t="shared" si="147"/>
        <v>2231.9349856890617</v>
      </c>
      <c r="AV90" s="55">
        <f t="shared" si="147"/>
        <v>2276.5665546561754</v>
      </c>
      <c r="AW90" s="55">
        <f t="shared" si="147"/>
        <v>2322.0906124104799</v>
      </c>
      <c r="AX90" s="55">
        <f t="shared" si="147"/>
        <v>2372.9893166852812</v>
      </c>
      <c r="AY90" s="55">
        <f t="shared" si="147"/>
        <v>2415.8879388595547</v>
      </c>
      <c r="AZ90" s="55">
        <f t="shared" si="147"/>
        <v>2464.1979791839326</v>
      </c>
      <c r="BA90" s="55">
        <f t="shared" si="147"/>
        <v>2513.4740659704012</v>
      </c>
      <c r="BB90" s="55">
        <f t="shared" si="147"/>
        <v>2568.5677701103136</v>
      </c>
      <c r="BC90" s="55">
        <f t="shared" si="147"/>
        <v>2615.0020365961373</v>
      </c>
      <c r="BD90" s="55">
        <f t="shared" si="147"/>
        <v>2667.2937227311845</v>
      </c>
      <c r="BE90" s="55">
        <f t="shared" si="147"/>
        <v>2720.6310755236868</v>
      </c>
      <c r="BF90" s="55">
        <f t="shared" si="147"/>
        <v>2780.2655255377499</v>
      </c>
      <c r="BG90" s="55">
        <f t="shared" si="147"/>
        <v>2830.5268391836125</v>
      </c>
      <c r="BH90" s="55">
        <f t="shared" si="147"/>
        <v>2887.1283327962446</v>
      </c>
      <c r="BI90" s="55">
        <f t="shared" si="147"/>
        <v>2944.8616754466007</v>
      </c>
      <c r="BJ90" s="55">
        <f t="shared" si="147"/>
        <v>3009.4111132453086</v>
      </c>
      <c r="BK90" s="55">
        <f t="shared" si="147"/>
        <v>3063.8148939140319</v>
      </c>
      <c r="BL90" s="55">
        <f t="shared" si="147"/>
        <v>3125.0814032957901</v>
      </c>
      <c r="BM90" s="55">
        <f t="shared" si="147"/>
        <v>3187.5730471265265</v>
      </c>
      <c r="BN90" s="55">
        <f t="shared" si="147"/>
        <v>3257.4425591140894</v>
      </c>
      <c r="BO90" s="55">
        <f t="shared" si="147"/>
        <v>3316.330223131486</v>
      </c>
      <c r="BP90" s="55">
        <f t="shared" si="147"/>
        <v>3382.6462323434293</v>
      </c>
      <c r="BQ90" s="55">
        <f t="shared" si="147"/>
        <v>3450.2883498684491</v>
      </c>
      <c r="BR90" s="55">
        <f t="shared" si="147"/>
        <v>3525.9164091027305</v>
      </c>
      <c r="BS90" s="55">
        <f t="shared" si="147"/>
        <v>3589.6575118496453</v>
      </c>
      <c r="BT90" s="55">
        <f t="shared" si="147"/>
        <v>3661.4391935902422</v>
      </c>
      <c r="BU90" s="55">
        <f t="shared" si="147"/>
        <v>3734.6562796323633</v>
      </c>
      <c r="BV90" s="55">
        <f t="shared" si="147"/>
        <v>3816.5174975060763</v>
      </c>
      <c r="BW90" s="55">
        <f t="shared" si="147"/>
        <v>3885.5120525998659</v>
      </c>
      <c r="BX90" s="55">
        <f t="shared" si="146"/>
        <v>3963.2098799380678</v>
      </c>
      <c r="BY90" s="55">
        <f t="shared" si="146"/>
        <v>4042.4614155884192</v>
      </c>
      <c r="BZ90" s="55">
        <f t="shared" si="146"/>
        <v>4131.0695203000369</v>
      </c>
      <c r="CA90" s="55">
        <f t="shared" si="146"/>
        <v>4205.750509919726</v>
      </c>
      <c r="CB90" s="55">
        <f t="shared" si="146"/>
        <v>4289.8520832834338</v>
      </c>
      <c r="CC90" s="55">
        <f t="shared" si="146"/>
        <v>4375.6354194206515</v>
      </c>
      <c r="CD90" s="55">
        <f t="shared" si="146"/>
        <v>4471.5464799267047</v>
      </c>
      <c r="CE90" s="55">
        <f t="shared" si="146"/>
        <v>4552.3825720356335</v>
      </c>
      <c r="CF90" s="55">
        <f t="shared" si="146"/>
        <v>4643.4156791965797</v>
      </c>
      <c r="CG90" s="55">
        <f t="shared" si="146"/>
        <v>4736.2691576616162</v>
      </c>
      <c r="CH90" s="55">
        <f t="shared" si="146"/>
        <v>4840.0850733426314</v>
      </c>
      <c r="CI90" s="55">
        <f t="shared" si="146"/>
        <v>4927.5835628607792</v>
      </c>
      <c r="CJ90" s="55">
        <f t="shared" si="146"/>
        <v>5026.1194911190751</v>
      </c>
      <c r="CK90" s="55">
        <f t="shared" si="146"/>
        <v>5126.6258231328547</v>
      </c>
      <c r="CL90" s="55">
        <f t="shared" si="146"/>
        <v>5229.1419606820409</v>
      </c>
      <c r="CM90" s="55">
        <f t="shared" si="146"/>
        <v>5333.7080934562691</v>
      </c>
      <c r="CN90" s="55">
        <f t="shared" si="146"/>
        <v>5440.3652148105693</v>
      </c>
      <c r="CO90" s="55">
        <f t="shared" si="146"/>
        <v>5549.1551378361009</v>
      </c>
    </row>
    <row r="91" spans="4:93" outlineLevel="1" x14ac:dyDescent="0.2">
      <c r="E91" s="96">
        <f t="shared" si="143"/>
        <v>44136</v>
      </c>
      <c r="H91" s="117" t="s">
        <v>8</v>
      </c>
      <c r="I91" s="112">
        <f t="shared" si="139"/>
        <v>227870.53668566194</v>
      </c>
      <c r="K91" s="55">
        <f t="shared" si="140"/>
        <v>469.99798611111106</v>
      </c>
      <c r="L91" s="55">
        <f t="shared" si="147"/>
        <v>1144.8781626130337</v>
      </c>
      <c r="M91" s="55">
        <f t="shared" si="147"/>
        <v>1151.2092860929213</v>
      </c>
      <c r="N91" s="55">
        <f t="shared" si="147"/>
        <v>1175.036769998095</v>
      </c>
      <c r="O91" s="55">
        <f t="shared" si="147"/>
        <v>1193.2052763339532</v>
      </c>
      <c r="P91" s="55">
        <f t="shared" si="147"/>
        <v>1214.3521406924046</v>
      </c>
      <c r="Q91" s="55">
        <f t="shared" si="147"/>
        <v>1235.7514808499589</v>
      </c>
      <c r="R91" s="55">
        <f t="shared" si="147"/>
        <v>1260.5891214914197</v>
      </c>
      <c r="S91" s="55">
        <f t="shared" si="147"/>
        <v>1282.0790961154264</v>
      </c>
      <c r="T91" s="55">
        <f t="shared" si="147"/>
        <v>1307.7165819590853</v>
      </c>
      <c r="U91" s="55">
        <f t="shared" si="147"/>
        <v>1333.8667356111309</v>
      </c>
      <c r="V91" s="55">
        <f t="shared" si="147"/>
        <v>1363.1042202101451</v>
      </c>
      <c r="W91" s="55">
        <f t="shared" si="147"/>
        <v>1387.7462582150329</v>
      </c>
      <c r="X91" s="55">
        <f t="shared" si="147"/>
        <v>1415.4967497076232</v>
      </c>
      <c r="Y91" s="55">
        <f t="shared" si="147"/>
        <v>1443.8021623707957</v>
      </c>
      <c r="Z91" s="55">
        <f t="shared" si="147"/>
        <v>1475.449359470286</v>
      </c>
      <c r="AA91" s="55">
        <f t="shared" si="147"/>
        <v>1502.1223597084845</v>
      </c>
      <c r="AB91" s="55">
        <f t="shared" si="147"/>
        <v>1532.1600078139352</v>
      </c>
      <c r="AC91" s="55">
        <f t="shared" si="147"/>
        <v>1562.7983129150532</v>
      </c>
      <c r="AD91" s="55">
        <f t="shared" si="147"/>
        <v>1597.0538276417803</v>
      </c>
      <c r="AE91" s="55">
        <f t="shared" si="147"/>
        <v>1625.9251791738989</v>
      </c>
      <c r="AF91" s="55">
        <f t="shared" si="147"/>
        <v>1658.4384881344922</v>
      </c>
      <c r="AG91" s="55">
        <f t="shared" si="147"/>
        <v>1691.6019593984365</v>
      </c>
      <c r="AH91" s="55">
        <f t="shared" si="147"/>
        <v>1728.6807656353378</v>
      </c>
      <c r="AI91" s="55">
        <f t="shared" si="147"/>
        <v>1759.9316534937425</v>
      </c>
      <c r="AJ91" s="55">
        <f t="shared" si="147"/>
        <v>1795.1246638071955</v>
      </c>
      <c r="AK91" s="55">
        <f t="shared" si="147"/>
        <v>1831.0214218897534</v>
      </c>
      <c r="AL91" s="55">
        <f t="shared" si="147"/>
        <v>1871.156211365884</v>
      </c>
      <c r="AM91" s="55">
        <f t="shared" si="147"/>
        <v>1904.9827535993547</v>
      </c>
      <c r="AN91" s="55">
        <f t="shared" si="147"/>
        <v>1943.076322495217</v>
      </c>
      <c r="AO91" s="55">
        <f t="shared" si="147"/>
        <v>1981.9316410649187</v>
      </c>
      <c r="AP91" s="55">
        <f t="shared" si="147"/>
        <v>2025.3742836354934</v>
      </c>
      <c r="AQ91" s="55">
        <f t="shared" si="147"/>
        <v>2061.9887620675054</v>
      </c>
      <c r="AR91" s="55">
        <f t="shared" si="147"/>
        <v>2103.2219495186255</v>
      </c>
      <c r="AS91" s="55">
        <f t="shared" si="147"/>
        <v>2145.2796689840102</v>
      </c>
      <c r="AT91" s="55">
        <f t="shared" si="147"/>
        <v>2192.3027932646833</v>
      </c>
      <c r="AU91" s="55">
        <f t="shared" si="147"/>
        <v>2231.9349856890617</v>
      </c>
      <c r="AV91" s="55">
        <f t="shared" si="147"/>
        <v>2276.5665546561754</v>
      </c>
      <c r="AW91" s="55">
        <f t="shared" si="147"/>
        <v>2322.0906124104799</v>
      </c>
      <c r="AX91" s="55">
        <f t="shared" si="147"/>
        <v>2372.9893166852812</v>
      </c>
      <c r="AY91" s="55">
        <f t="shared" si="147"/>
        <v>2415.8879388595547</v>
      </c>
      <c r="AZ91" s="55">
        <f t="shared" si="147"/>
        <v>2464.1979791839326</v>
      </c>
      <c r="BA91" s="55">
        <f t="shared" si="147"/>
        <v>2513.4740659704012</v>
      </c>
      <c r="BB91" s="55">
        <f t="shared" si="147"/>
        <v>2568.5677701103136</v>
      </c>
      <c r="BC91" s="55">
        <f t="shared" si="147"/>
        <v>2615.0020365961373</v>
      </c>
      <c r="BD91" s="55">
        <f t="shared" si="147"/>
        <v>2667.2937227311845</v>
      </c>
      <c r="BE91" s="55">
        <f t="shared" si="147"/>
        <v>2720.6310755236868</v>
      </c>
      <c r="BF91" s="55">
        <f t="shared" si="147"/>
        <v>2780.2655255377499</v>
      </c>
      <c r="BG91" s="55">
        <f t="shared" si="147"/>
        <v>2830.5268391836125</v>
      </c>
      <c r="BH91" s="55">
        <f t="shared" si="147"/>
        <v>2887.1283327962446</v>
      </c>
      <c r="BI91" s="55">
        <f t="shared" si="147"/>
        <v>2944.8616754466007</v>
      </c>
      <c r="BJ91" s="55">
        <f t="shared" si="147"/>
        <v>3009.4111132453086</v>
      </c>
      <c r="BK91" s="55">
        <f t="shared" si="147"/>
        <v>3063.8148939140319</v>
      </c>
      <c r="BL91" s="55">
        <f t="shared" si="147"/>
        <v>3125.0814032957901</v>
      </c>
      <c r="BM91" s="55">
        <f t="shared" si="147"/>
        <v>3187.5730471265265</v>
      </c>
      <c r="BN91" s="55">
        <f t="shared" si="147"/>
        <v>3257.4425591140894</v>
      </c>
      <c r="BO91" s="55">
        <f t="shared" si="147"/>
        <v>3316.330223131486</v>
      </c>
      <c r="BP91" s="55">
        <f t="shared" si="147"/>
        <v>3382.6462323434293</v>
      </c>
      <c r="BQ91" s="55">
        <f t="shared" si="147"/>
        <v>3450.2883498684491</v>
      </c>
      <c r="BR91" s="55">
        <f t="shared" si="147"/>
        <v>3525.9164091027305</v>
      </c>
      <c r="BS91" s="55">
        <f t="shared" si="147"/>
        <v>3589.6575118496453</v>
      </c>
      <c r="BT91" s="55">
        <f t="shared" si="147"/>
        <v>3661.4391935902422</v>
      </c>
      <c r="BU91" s="55">
        <f t="shared" si="147"/>
        <v>3734.6562796323633</v>
      </c>
      <c r="BV91" s="55">
        <f t="shared" si="147"/>
        <v>3816.5174975060763</v>
      </c>
      <c r="BW91" s="55">
        <f t="shared" si="147"/>
        <v>3885.5120525998659</v>
      </c>
      <c r="BX91" s="55">
        <f t="shared" si="146"/>
        <v>3963.2098799380678</v>
      </c>
      <c r="BY91" s="55">
        <f t="shared" si="146"/>
        <v>4042.4614155884192</v>
      </c>
      <c r="BZ91" s="55">
        <f t="shared" si="146"/>
        <v>4131.0695203000369</v>
      </c>
      <c r="CA91" s="55">
        <f t="shared" si="146"/>
        <v>4205.750509919726</v>
      </c>
      <c r="CB91" s="55">
        <f t="shared" si="146"/>
        <v>4289.8520832834338</v>
      </c>
      <c r="CC91" s="55">
        <f t="shared" si="146"/>
        <v>4375.6354194206515</v>
      </c>
      <c r="CD91" s="55">
        <f t="shared" si="146"/>
        <v>4471.5464799267047</v>
      </c>
      <c r="CE91" s="55">
        <f t="shared" si="146"/>
        <v>4552.3825720356335</v>
      </c>
      <c r="CF91" s="55">
        <f t="shared" si="146"/>
        <v>4643.4156791965797</v>
      </c>
      <c r="CG91" s="55">
        <f t="shared" si="146"/>
        <v>4736.2691576616162</v>
      </c>
      <c r="CH91" s="55">
        <f t="shared" si="146"/>
        <v>4840.0850733426314</v>
      </c>
      <c r="CI91" s="55">
        <f t="shared" si="146"/>
        <v>4927.5835628607792</v>
      </c>
      <c r="CJ91" s="55">
        <f t="shared" si="146"/>
        <v>5026.1194911190751</v>
      </c>
      <c r="CK91" s="55">
        <f t="shared" si="146"/>
        <v>5126.6258231328547</v>
      </c>
      <c r="CL91" s="55">
        <f t="shared" si="146"/>
        <v>5229.1419606820409</v>
      </c>
      <c r="CM91" s="55">
        <f t="shared" si="146"/>
        <v>5333.7080934562691</v>
      </c>
      <c r="CN91" s="55">
        <f t="shared" si="146"/>
        <v>5440.3652148105693</v>
      </c>
      <c r="CO91" s="55">
        <f t="shared" si="146"/>
        <v>5549.1551378361009</v>
      </c>
    </row>
    <row r="92" spans="4:93" outlineLevel="1" x14ac:dyDescent="0.2">
      <c r="E92" s="96">
        <f t="shared" si="143"/>
        <v>44166</v>
      </c>
      <c r="H92" s="117" t="s">
        <v>8</v>
      </c>
      <c r="I92" s="112">
        <f t="shared" si="139"/>
        <v>227964.53628288413</v>
      </c>
      <c r="K92" s="55">
        <f t="shared" si="140"/>
        <v>563.99758333333318</v>
      </c>
      <c r="L92" s="55">
        <f t="shared" si="147"/>
        <v>1144.8781626130337</v>
      </c>
      <c r="M92" s="55">
        <f t="shared" si="147"/>
        <v>1151.2092860929213</v>
      </c>
      <c r="N92" s="55">
        <f t="shared" si="147"/>
        <v>1175.036769998095</v>
      </c>
      <c r="O92" s="55">
        <f t="shared" si="147"/>
        <v>1193.2052763339532</v>
      </c>
      <c r="P92" s="55">
        <f t="shared" si="147"/>
        <v>1214.3521406924046</v>
      </c>
      <c r="Q92" s="55">
        <f t="shared" si="147"/>
        <v>1235.7514808499589</v>
      </c>
      <c r="R92" s="55">
        <f t="shared" si="147"/>
        <v>1260.5891214914197</v>
      </c>
      <c r="S92" s="55">
        <f t="shared" si="147"/>
        <v>1282.0790961154264</v>
      </c>
      <c r="T92" s="55">
        <f t="shared" si="147"/>
        <v>1307.7165819590853</v>
      </c>
      <c r="U92" s="55">
        <f t="shared" si="147"/>
        <v>1333.8667356111309</v>
      </c>
      <c r="V92" s="55">
        <f t="shared" si="147"/>
        <v>1363.1042202101451</v>
      </c>
      <c r="W92" s="55">
        <f t="shared" si="147"/>
        <v>1387.7462582150329</v>
      </c>
      <c r="X92" s="55">
        <f t="shared" si="147"/>
        <v>1415.4967497076232</v>
      </c>
      <c r="Y92" s="55">
        <f t="shared" si="147"/>
        <v>1443.8021623707957</v>
      </c>
      <c r="Z92" s="55">
        <f t="shared" si="147"/>
        <v>1475.449359470286</v>
      </c>
      <c r="AA92" s="55">
        <f t="shared" si="147"/>
        <v>1502.1223597084845</v>
      </c>
      <c r="AB92" s="55">
        <f t="shared" si="147"/>
        <v>1532.1600078139352</v>
      </c>
      <c r="AC92" s="55">
        <f t="shared" si="147"/>
        <v>1562.7983129150532</v>
      </c>
      <c r="AD92" s="55">
        <f t="shared" si="147"/>
        <v>1597.0538276417803</v>
      </c>
      <c r="AE92" s="55">
        <f t="shared" si="147"/>
        <v>1625.9251791738989</v>
      </c>
      <c r="AF92" s="55">
        <f t="shared" si="147"/>
        <v>1658.4384881344922</v>
      </c>
      <c r="AG92" s="55">
        <f t="shared" si="147"/>
        <v>1691.6019593984365</v>
      </c>
      <c r="AH92" s="55">
        <f t="shared" si="147"/>
        <v>1728.6807656353378</v>
      </c>
      <c r="AI92" s="55">
        <f t="shared" si="147"/>
        <v>1759.9316534937425</v>
      </c>
      <c r="AJ92" s="55">
        <f t="shared" si="147"/>
        <v>1795.1246638071955</v>
      </c>
      <c r="AK92" s="55">
        <f t="shared" si="147"/>
        <v>1831.0214218897534</v>
      </c>
      <c r="AL92" s="55">
        <f t="shared" si="147"/>
        <v>1871.156211365884</v>
      </c>
      <c r="AM92" s="55">
        <f t="shared" si="147"/>
        <v>1904.9827535993547</v>
      </c>
      <c r="AN92" s="55">
        <f t="shared" si="147"/>
        <v>1943.076322495217</v>
      </c>
      <c r="AO92" s="55">
        <f t="shared" si="147"/>
        <v>1981.9316410649187</v>
      </c>
      <c r="AP92" s="55">
        <f t="shared" si="147"/>
        <v>2025.3742836354934</v>
      </c>
      <c r="AQ92" s="55">
        <f t="shared" si="147"/>
        <v>2061.9887620675054</v>
      </c>
      <c r="AR92" s="55">
        <f t="shared" si="147"/>
        <v>2103.2219495186255</v>
      </c>
      <c r="AS92" s="55">
        <f t="shared" si="147"/>
        <v>2145.2796689840102</v>
      </c>
      <c r="AT92" s="55">
        <f t="shared" si="147"/>
        <v>2192.3027932646833</v>
      </c>
      <c r="AU92" s="55">
        <f t="shared" si="147"/>
        <v>2231.9349856890617</v>
      </c>
      <c r="AV92" s="55">
        <f t="shared" si="147"/>
        <v>2276.5665546561754</v>
      </c>
      <c r="AW92" s="55">
        <f t="shared" si="147"/>
        <v>2322.0906124104799</v>
      </c>
      <c r="AX92" s="55">
        <f t="shared" si="147"/>
        <v>2372.9893166852812</v>
      </c>
      <c r="AY92" s="55">
        <f t="shared" si="147"/>
        <v>2415.8879388595547</v>
      </c>
      <c r="AZ92" s="55">
        <f t="shared" si="147"/>
        <v>2464.1979791839326</v>
      </c>
      <c r="BA92" s="55">
        <f t="shared" si="147"/>
        <v>2513.4740659704012</v>
      </c>
      <c r="BB92" s="55">
        <f t="shared" si="147"/>
        <v>2568.5677701103136</v>
      </c>
      <c r="BC92" s="55">
        <f t="shared" si="147"/>
        <v>2615.0020365961373</v>
      </c>
      <c r="BD92" s="55">
        <f t="shared" si="147"/>
        <v>2667.2937227311845</v>
      </c>
      <c r="BE92" s="55">
        <f t="shared" si="147"/>
        <v>2720.6310755236868</v>
      </c>
      <c r="BF92" s="55">
        <f t="shared" si="147"/>
        <v>2780.2655255377499</v>
      </c>
      <c r="BG92" s="55">
        <f t="shared" si="147"/>
        <v>2830.5268391836125</v>
      </c>
      <c r="BH92" s="55">
        <f t="shared" si="147"/>
        <v>2887.1283327962446</v>
      </c>
      <c r="BI92" s="55">
        <f t="shared" si="147"/>
        <v>2944.8616754466007</v>
      </c>
      <c r="BJ92" s="55">
        <f t="shared" si="147"/>
        <v>3009.4111132453086</v>
      </c>
      <c r="BK92" s="55">
        <f t="shared" si="147"/>
        <v>3063.8148939140319</v>
      </c>
      <c r="BL92" s="55">
        <f t="shared" si="147"/>
        <v>3125.0814032957901</v>
      </c>
      <c r="BM92" s="55">
        <f t="shared" si="147"/>
        <v>3187.5730471265265</v>
      </c>
      <c r="BN92" s="55">
        <f t="shared" si="147"/>
        <v>3257.4425591140894</v>
      </c>
      <c r="BO92" s="55">
        <f t="shared" si="147"/>
        <v>3316.330223131486</v>
      </c>
      <c r="BP92" s="55">
        <f t="shared" si="147"/>
        <v>3382.6462323434293</v>
      </c>
      <c r="BQ92" s="55">
        <f t="shared" si="147"/>
        <v>3450.2883498684491</v>
      </c>
      <c r="BR92" s="55">
        <f t="shared" si="147"/>
        <v>3525.9164091027305</v>
      </c>
      <c r="BS92" s="55">
        <f t="shared" si="147"/>
        <v>3589.6575118496453</v>
      </c>
      <c r="BT92" s="55">
        <f t="shared" si="147"/>
        <v>3661.4391935902422</v>
      </c>
      <c r="BU92" s="55">
        <f t="shared" si="147"/>
        <v>3734.6562796323633</v>
      </c>
      <c r="BV92" s="55">
        <f t="shared" si="147"/>
        <v>3816.5174975060763</v>
      </c>
      <c r="BW92" s="55">
        <f t="shared" si="147"/>
        <v>3885.5120525998659</v>
      </c>
      <c r="BX92" s="55">
        <f t="shared" si="146"/>
        <v>3963.2098799380678</v>
      </c>
      <c r="BY92" s="55">
        <f t="shared" si="146"/>
        <v>4042.4614155884192</v>
      </c>
      <c r="BZ92" s="55">
        <f t="shared" si="146"/>
        <v>4131.0695203000369</v>
      </c>
      <c r="CA92" s="55">
        <f t="shared" si="146"/>
        <v>4205.750509919726</v>
      </c>
      <c r="CB92" s="55">
        <f t="shared" si="146"/>
        <v>4289.8520832834338</v>
      </c>
      <c r="CC92" s="55">
        <f t="shared" si="146"/>
        <v>4375.6354194206515</v>
      </c>
      <c r="CD92" s="55">
        <f t="shared" si="146"/>
        <v>4471.5464799267047</v>
      </c>
      <c r="CE92" s="55">
        <f t="shared" si="146"/>
        <v>4552.3825720356335</v>
      </c>
      <c r="CF92" s="55">
        <f t="shared" si="146"/>
        <v>4643.4156791965797</v>
      </c>
      <c r="CG92" s="55">
        <f t="shared" si="146"/>
        <v>4736.2691576616162</v>
      </c>
      <c r="CH92" s="55">
        <f t="shared" si="146"/>
        <v>4840.0850733426314</v>
      </c>
      <c r="CI92" s="55">
        <f t="shared" si="146"/>
        <v>4927.5835628607792</v>
      </c>
      <c r="CJ92" s="55">
        <f t="shared" si="146"/>
        <v>5026.1194911190751</v>
      </c>
      <c r="CK92" s="55">
        <f t="shared" si="146"/>
        <v>5126.6258231328547</v>
      </c>
      <c r="CL92" s="55">
        <f t="shared" si="146"/>
        <v>5229.1419606820409</v>
      </c>
      <c r="CM92" s="55">
        <f t="shared" si="146"/>
        <v>5333.7080934562691</v>
      </c>
      <c r="CN92" s="55">
        <f t="shared" si="146"/>
        <v>5440.3652148105693</v>
      </c>
      <c r="CO92" s="55">
        <f t="shared" si="146"/>
        <v>5549.1551378361009</v>
      </c>
    </row>
    <row r="93" spans="4:93" outlineLevel="1" x14ac:dyDescent="0.2">
      <c r="E93" s="96">
        <f t="shared" si="143"/>
        <v>44197</v>
      </c>
      <c r="H93" s="117" t="s">
        <v>8</v>
      </c>
      <c r="I93" s="112">
        <f t="shared" si="139"/>
        <v>228058.53588010638</v>
      </c>
      <c r="K93" s="55">
        <f t="shared" si="140"/>
        <v>657.99718055555547</v>
      </c>
      <c r="L93" s="55">
        <f t="shared" si="147"/>
        <v>1144.8781626130337</v>
      </c>
      <c r="M93" s="55">
        <f t="shared" si="147"/>
        <v>1151.2092860929213</v>
      </c>
      <c r="N93" s="55">
        <f t="shared" si="147"/>
        <v>1175.036769998095</v>
      </c>
      <c r="O93" s="55">
        <f t="shared" si="147"/>
        <v>1193.2052763339532</v>
      </c>
      <c r="P93" s="55">
        <f t="shared" si="147"/>
        <v>1214.3521406924046</v>
      </c>
      <c r="Q93" s="55">
        <f t="shared" si="147"/>
        <v>1235.7514808499589</v>
      </c>
      <c r="R93" s="55">
        <f t="shared" si="147"/>
        <v>1260.5891214914197</v>
      </c>
      <c r="S93" s="55">
        <f t="shared" si="147"/>
        <v>1282.0790961154264</v>
      </c>
      <c r="T93" s="55">
        <f t="shared" si="147"/>
        <v>1307.7165819590853</v>
      </c>
      <c r="U93" s="55">
        <f t="shared" si="147"/>
        <v>1333.8667356111309</v>
      </c>
      <c r="V93" s="55">
        <f t="shared" si="147"/>
        <v>1363.1042202101451</v>
      </c>
      <c r="W93" s="55">
        <f t="shared" si="147"/>
        <v>1387.7462582150329</v>
      </c>
      <c r="X93" s="55">
        <f t="shared" si="147"/>
        <v>1415.4967497076232</v>
      </c>
      <c r="Y93" s="55">
        <f t="shared" si="147"/>
        <v>1443.8021623707957</v>
      </c>
      <c r="Z93" s="55">
        <f t="shared" si="147"/>
        <v>1475.449359470286</v>
      </c>
      <c r="AA93" s="55">
        <f t="shared" si="147"/>
        <v>1502.1223597084845</v>
      </c>
      <c r="AB93" s="55">
        <f t="shared" si="147"/>
        <v>1532.1600078139352</v>
      </c>
      <c r="AC93" s="55">
        <f t="shared" si="147"/>
        <v>1562.7983129150532</v>
      </c>
      <c r="AD93" s="55">
        <f t="shared" si="147"/>
        <v>1597.0538276417803</v>
      </c>
      <c r="AE93" s="55">
        <f t="shared" si="147"/>
        <v>1625.9251791738989</v>
      </c>
      <c r="AF93" s="55">
        <f t="shared" si="147"/>
        <v>1658.4384881344922</v>
      </c>
      <c r="AG93" s="55">
        <f t="shared" si="147"/>
        <v>1691.6019593984365</v>
      </c>
      <c r="AH93" s="55">
        <f t="shared" si="147"/>
        <v>1728.6807656353378</v>
      </c>
      <c r="AI93" s="55">
        <f t="shared" si="147"/>
        <v>1759.9316534937425</v>
      </c>
      <c r="AJ93" s="55">
        <f t="shared" si="147"/>
        <v>1795.1246638071955</v>
      </c>
      <c r="AK93" s="55">
        <f t="shared" si="147"/>
        <v>1831.0214218897534</v>
      </c>
      <c r="AL93" s="55">
        <f t="shared" si="147"/>
        <v>1871.156211365884</v>
      </c>
      <c r="AM93" s="55">
        <f t="shared" si="147"/>
        <v>1904.9827535993547</v>
      </c>
      <c r="AN93" s="55">
        <f t="shared" si="147"/>
        <v>1943.076322495217</v>
      </c>
      <c r="AO93" s="55">
        <f t="shared" si="147"/>
        <v>1981.9316410649187</v>
      </c>
      <c r="AP93" s="55">
        <f t="shared" si="147"/>
        <v>2025.3742836354934</v>
      </c>
      <c r="AQ93" s="55">
        <f t="shared" si="147"/>
        <v>2061.9887620675054</v>
      </c>
      <c r="AR93" s="55">
        <f t="shared" si="147"/>
        <v>2103.2219495186255</v>
      </c>
      <c r="AS93" s="55">
        <f t="shared" si="147"/>
        <v>2145.2796689840102</v>
      </c>
      <c r="AT93" s="55">
        <f t="shared" si="147"/>
        <v>2192.3027932646833</v>
      </c>
      <c r="AU93" s="55">
        <f t="shared" si="147"/>
        <v>2231.9349856890617</v>
      </c>
      <c r="AV93" s="55">
        <f t="shared" si="147"/>
        <v>2276.5665546561754</v>
      </c>
      <c r="AW93" s="55">
        <f t="shared" si="147"/>
        <v>2322.0906124104799</v>
      </c>
      <c r="AX93" s="55">
        <f t="shared" si="147"/>
        <v>2372.9893166852812</v>
      </c>
      <c r="AY93" s="55">
        <f t="shared" si="147"/>
        <v>2415.8879388595547</v>
      </c>
      <c r="AZ93" s="55">
        <f t="shared" si="147"/>
        <v>2464.1979791839326</v>
      </c>
      <c r="BA93" s="55">
        <f t="shared" si="147"/>
        <v>2513.4740659704012</v>
      </c>
      <c r="BB93" s="55">
        <f t="shared" si="147"/>
        <v>2568.5677701103136</v>
      </c>
      <c r="BC93" s="55">
        <f t="shared" si="147"/>
        <v>2615.0020365961373</v>
      </c>
      <c r="BD93" s="55">
        <f t="shared" si="147"/>
        <v>2667.2937227311845</v>
      </c>
      <c r="BE93" s="55">
        <f t="shared" si="147"/>
        <v>2720.6310755236868</v>
      </c>
      <c r="BF93" s="55">
        <f t="shared" si="147"/>
        <v>2780.2655255377499</v>
      </c>
      <c r="BG93" s="55">
        <f t="shared" si="147"/>
        <v>2830.5268391836125</v>
      </c>
      <c r="BH93" s="55">
        <f t="shared" si="147"/>
        <v>2887.1283327962446</v>
      </c>
      <c r="BI93" s="55">
        <f t="shared" si="147"/>
        <v>2944.8616754466007</v>
      </c>
      <c r="BJ93" s="55">
        <f t="shared" si="147"/>
        <v>3009.4111132453086</v>
      </c>
      <c r="BK93" s="55">
        <f t="shared" si="147"/>
        <v>3063.8148939140319</v>
      </c>
      <c r="BL93" s="55">
        <f t="shared" si="147"/>
        <v>3125.0814032957901</v>
      </c>
      <c r="BM93" s="55">
        <f t="shared" si="147"/>
        <v>3187.5730471265265</v>
      </c>
      <c r="BN93" s="55">
        <f t="shared" si="147"/>
        <v>3257.4425591140894</v>
      </c>
      <c r="BO93" s="55">
        <f t="shared" si="147"/>
        <v>3316.330223131486</v>
      </c>
      <c r="BP93" s="55">
        <f t="shared" si="147"/>
        <v>3382.6462323434293</v>
      </c>
      <c r="BQ93" s="55">
        <f t="shared" si="147"/>
        <v>3450.2883498684491</v>
      </c>
      <c r="BR93" s="55">
        <f t="shared" si="147"/>
        <v>3525.9164091027305</v>
      </c>
      <c r="BS93" s="55">
        <f t="shared" si="147"/>
        <v>3589.6575118496453</v>
      </c>
      <c r="BT93" s="55">
        <f t="shared" si="147"/>
        <v>3661.4391935902422</v>
      </c>
      <c r="BU93" s="55">
        <f t="shared" si="147"/>
        <v>3734.6562796323633</v>
      </c>
      <c r="BV93" s="55">
        <f t="shared" si="147"/>
        <v>3816.5174975060763</v>
      </c>
      <c r="BW93" s="55">
        <f t="shared" ref="BW93:CO95" si="148" xml:space="preserve"> BW77 * BW$81</f>
        <v>3885.5120525998659</v>
      </c>
      <c r="BX93" s="55">
        <f t="shared" si="148"/>
        <v>3963.2098799380678</v>
      </c>
      <c r="BY93" s="55">
        <f t="shared" si="148"/>
        <v>4042.4614155884192</v>
      </c>
      <c r="BZ93" s="55">
        <f t="shared" si="148"/>
        <v>4131.0695203000369</v>
      </c>
      <c r="CA93" s="55">
        <f t="shared" si="148"/>
        <v>4205.750509919726</v>
      </c>
      <c r="CB93" s="55">
        <f t="shared" si="148"/>
        <v>4289.8520832834338</v>
      </c>
      <c r="CC93" s="55">
        <f t="shared" si="148"/>
        <v>4375.6354194206515</v>
      </c>
      <c r="CD93" s="55">
        <f t="shared" si="148"/>
        <v>4471.5464799267047</v>
      </c>
      <c r="CE93" s="55">
        <f t="shared" si="148"/>
        <v>4552.3825720356335</v>
      </c>
      <c r="CF93" s="55">
        <f t="shared" si="148"/>
        <v>4643.4156791965797</v>
      </c>
      <c r="CG93" s="55">
        <f t="shared" si="148"/>
        <v>4736.2691576616162</v>
      </c>
      <c r="CH93" s="55">
        <f t="shared" si="148"/>
        <v>4840.0850733426314</v>
      </c>
      <c r="CI93" s="55">
        <f t="shared" si="148"/>
        <v>4927.5835628607792</v>
      </c>
      <c r="CJ93" s="55">
        <f t="shared" si="148"/>
        <v>5026.1194911190751</v>
      </c>
      <c r="CK93" s="55">
        <f t="shared" si="148"/>
        <v>5126.6258231328547</v>
      </c>
      <c r="CL93" s="55">
        <f t="shared" si="148"/>
        <v>5229.1419606820409</v>
      </c>
      <c r="CM93" s="55">
        <f t="shared" si="148"/>
        <v>5333.7080934562691</v>
      </c>
      <c r="CN93" s="55">
        <f t="shared" si="148"/>
        <v>5440.3652148105693</v>
      </c>
      <c r="CO93" s="55">
        <f t="shared" si="148"/>
        <v>5549.1551378361009</v>
      </c>
    </row>
    <row r="94" spans="4:93" outlineLevel="1" x14ac:dyDescent="0.2">
      <c r="E94" s="96">
        <f t="shared" si="143"/>
        <v>44228</v>
      </c>
      <c r="H94" s="117" t="s">
        <v>8</v>
      </c>
      <c r="I94" s="112">
        <f t="shared" si="139"/>
        <v>228152.53547732858</v>
      </c>
      <c r="K94" s="55">
        <f t="shared" si="140"/>
        <v>751.99677777777765</v>
      </c>
      <c r="L94" s="55">
        <f t="shared" ref="L94:BW95" si="149" xml:space="preserve"> L78 * L$81</f>
        <v>1144.8781626130337</v>
      </c>
      <c r="M94" s="55">
        <f t="shared" si="149"/>
        <v>1151.2092860929213</v>
      </c>
      <c r="N94" s="55">
        <f t="shared" si="149"/>
        <v>1175.036769998095</v>
      </c>
      <c r="O94" s="55">
        <f t="shared" si="149"/>
        <v>1193.2052763339532</v>
      </c>
      <c r="P94" s="55">
        <f t="shared" si="149"/>
        <v>1214.3521406924046</v>
      </c>
      <c r="Q94" s="55">
        <f t="shared" si="149"/>
        <v>1235.7514808499589</v>
      </c>
      <c r="R94" s="55">
        <f t="shared" si="149"/>
        <v>1260.5891214914197</v>
      </c>
      <c r="S94" s="55">
        <f t="shared" si="149"/>
        <v>1282.0790961154264</v>
      </c>
      <c r="T94" s="55">
        <f t="shared" si="149"/>
        <v>1307.7165819590853</v>
      </c>
      <c r="U94" s="55">
        <f t="shared" si="149"/>
        <v>1333.8667356111309</v>
      </c>
      <c r="V94" s="55">
        <f t="shared" si="149"/>
        <v>1363.1042202101451</v>
      </c>
      <c r="W94" s="55">
        <f t="shared" si="149"/>
        <v>1387.7462582150329</v>
      </c>
      <c r="X94" s="55">
        <f t="shared" si="149"/>
        <v>1415.4967497076232</v>
      </c>
      <c r="Y94" s="55">
        <f t="shared" si="149"/>
        <v>1443.8021623707957</v>
      </c>
      <c r="Z94" s="55">
        <f t="shared" si="149"/>
        <v>1475.449359470286</v>
      </c>
      <c r="AA94" s="55">
        <f t="shared" si="149"/>
        <v>1502.1223597084845</v>
      </c>
      <c r="AB94" s="55">
        <f t="shared" si="149"/>
        <v>1532.1600078139352</v>
      </c>
      <c r="AC94" s="55">
        <f t="shared" si="149"/>
        <v>1562.7983129150532</v>
      </c>
      <c r="AD94" s="55">
        <f t="shared" si="149"/>
        <v>1597.0538276417803</v>
      </c>
      <c r="AE94" s="55">
        <f t="shared" si="149"/>
        <v>1625.9251791738989</v>
      </c>
      <c r="AF94" s="55">
        <f t="shared" si="149"/>
        <v>1658.4384881344922</v>
      </c>
      <c r="AG94" s="55">
        <f t="shared" si="149"/>
        <v>1691.6019593984365</v>
      </c>
      <c r="AH94" s="55">
        <f t="shared" si="149"/>
        <v>1728.6807656353378</v>
      </c>
      <c r="AI94" s="55">
        <f t="shared" si="149"/>
        <v>1759.9316534937425</v>
      </c>
      <c r="AJ94" s="55">
        <f t="shared" si="149"/>
        <v>1795.1246638071955</v>
      </c>
      <c r="AK94" s="55">
        <f t="shared" si="149"/>
        <v>1831.0214218897534</v>
      </c>
      <c r="AL94" s="55">
        <f t="shared" si="149"/>
        <v>1871.156211365884</v>
      </c>
      <c r="AM94" s="55">
        <f t="shared" si="149"/>
        <v>1904.9827535993547</v>
      </c>
      <c r="AN94" s="55">
        <f t="shared" si="149"/>
        <v>1943.076322495217</v>
      </c>
      <c r="AO94" s="55">
        <f t="shared" si="149"/>
        <v>1981.9316410649187</v>
      </c>
      <c r="AP94" s="55">
        <f t="shared" si="149"/>
        <v>2025.3742836354934</v>
      </c>
      <c r="AQ94" s="55">
        <f t="shared" si="149"/>
        <v>2061.9887620675054</v>
      </c>
      <c r="AR94" s="55">
        <f t="shared" si="149"/>
        <v>2103.2219495186255</v>
      </c>
      <c r="AS94" s="55">
        <f t="shared" si="149"/>
        <v>2145.2796689840102</v>
      </c>
      <c r="AT94" s="55">
        <f t="shared" si="149"/>
        <v>2192.3027932646833</v>
      </c>
      <c r="AU94" s="55">
        <f t="shared" si="149"/>
        <v>2231.9349856890617</v>
      </c>
      <c r="AV94" s="55">
        <f t="shared" si="149"/>
        <v>2276.5665546561754</v>
      </c>
      <c r="AW94" s="55">
        <f t="shared" si="149"/>
        <v>2322.0906124104799</v>
      </c>
      <c r="AX94" s="55">
        <f t="shared" si="149"/>
        <v>2372.9893166852812</v>
      </c>
      <c r="AY94" s="55">
        <f t="shared" si="149"/>
        <v>2415.8879388595547</v>
      </c>
      <c r="AZ94" s="55">
        <f t="shared" si="149"/>
        <v>2464.1979791839326</v>
      </c>
      <c r="BA94" s="55">
        <f t="shared" si="149"/>
        <v>2513.4740659704012</v>
      </c>
      <c r="BB94" s="55">
        <f t="shared" si="149"/>
        <v>2568.5677701103136</v>
      </c>
      <c r="BC94" s="55">
        <f t="shared" si="149"/>
        <v>2615.0020365961373</v>
      </c>
      <c r="BD94" s="55">
        <f t="shared" si="149"/>
        <v>2667.2937227311845</v>
      </c>
      <c r="BE94" s="55">
        <f t="shared" si="149"/>
        <v>2720.6310755236868</v>
      </c>
      <c r="BF94" s="55">
        <f t="shared" si="149"/>
        <v>2780.2655255377499</v>
      </c>
      <c r="BG94" s="55">
        <f t="shared" si="149"/>
        <v>2830.5268391836125</v>
      </c>
      <c r="BH94" s="55">
        <f t="shared" si="149"/>
        <v>2887.1283327962446</v>
      </c>
      <c r="BI94" s="55">
        <f t="shared" si="149"/>
        <v>2944.8616754466007</v>
      </c>
      <c r="BJ94" s="55">
        <f t="shared" si="149"/>
        <v>3009.4111132453086</v>
      </c>
      <c r="BK94" s="55">
        <f t="shared" si="149"/>
        <v>3063.8148939140319</v>
      </c>
      <c r="BL94" s="55">
        <f t="shared" si="149"/>
        <v>3125.0814032957901</v>
      </c>
      <c r="BM94" s="55">
        <f t="shared" si="149"/>
        <v>3187.5730471265265</v>
      </c>
      <c r="BN94" s="55">
        <f t="shared" si="149"/>
        <v>3257.4425591140894</v>
      </c>
      <c r="BO94" s="55">
        <f t="shared" si="149"/>
        <v>3316.330223131486</v>
      </c>
      <c r="BP94" s="55">
        <f t="shared" si="149"/>
        <v>3382.6462323434293</v>
      </c>
      <c r="BQ94" s="55">
        <f t="shared" si="149"/>
        <v>3450.2883498684491</v>
      </c>
      <c r="BR94" s="55">
        <f t="shared" si="149"/>
        <v>3525.9164091027305</v>
      </c>
      <c r="BS94" s="55">
        <f t="shared" si="149"/>
        <v>3589.6575118496453</v>
      </c>
      <c r="BT94" s="55">
        <f t="shared" si="149"/>
        <v>3661.4391935902422</v>
      </c>
      <c r="BU94" s="55">
        <f t="shared" si="149"/>
        <v>3734.6562796323633</v>
      </c>
      <c r="BV94" s="55">
        <f t="shared" si="149"/>
        <v>3816.5174975060763</v>
      </c>
      <c r="BW94" s="55">
        <f t="shared" si="149"/>
        <v>3885.5120525998659</v>
      </c>
      <c r="BX94" s="55">
        <f t="shared" si="148"/>
        <v>3963.2098799380678</v>
      </c>
      <c r="BY94" s="55">
        <f t="shared" si="148"/>
        <v>4042.4614155884192</v>
      </c>
      <c r="BZ94" s="55">
        <f t="shared" si="148"/>
        <v>4131.0695203000369</v>
      </c>
      <c r="CA94" s="55">
        <f t="shared" si="148"/>
        <v>4205.750509919726</v>
      </c>
      <c r="CB94" s="55">
        <f t="shared" si="148"/>
        <v>4289.8520832834338</v>
      </c>
      <c r="CC94" s="55">
        <f t="shared" si="148"/>
        <v>4375.6354194206515</v>
      </c>
      <c r="CD94" s="55">
        <f t="shared" si="148"/>
        <v>4471.5464799267047</v>
      </c>
      <c r="CE94" s="55">
        <f t="shared" si="148"/>
        <v>4552.3825720356335</v>
      </c>
      <c r="CF94" s="55">
        <f t="shared" si="148"/>
        <v>4643.4156791965797</v>
      </c>
      <c r="CG94" s="55">
        <f t="shared" si="148"/>
        <v>4736.2691576616162</v>
      </c>
      <c r="CH94" s="55">
        <f t="shared" si="148"/>
        <v>4840.0850733426314</v>
      </c>
      <c r="CI94" s="55">
        <f t="shared" si="148"/>
        <v>4927.5835628607792</v>
      </c>
      <c r="CJ94" s="55">
        <f t="shared" si="148"/>
        <v>5026.1194911190751</v>
      </c>
      <c r="CK94" s="55">
        <f t="shared" si="148"/>
        <v>5126.6258231328547</v>
      </c>
      <c r="CL94" s="55">
        <f t="shared" si="148"/>
        <v>5229.1419606820409</v>
      </c>
      <c r="CM94" s="55">
        <f t="shared" si="148"/>
        <v>5333.7080934562691</v>
      </c>
      <c r="CN94" s="55">
        <f t="shared" si="148"/>
        <v>5440.3652148105693</v>
      </c>
      <c r="CO94" s="55">
        <f t="shared" si="148"/>
        <v>5549.1551378361009</v>
      </c>
    </row>
    <row r="95" spans="4:93" outlineLevel="1" x14ac:dyDescent="0.2">
      <c r="E95" s="96">
        <f t="shared" si="143"/>
        <v>44256</v>
      </c>
      <c r="H95" s="117" t="s">
        <v>8</v>
      </c>
      <c r="I95" s="112">
        <f xml:space="preserve"> SUM( K95:CO95 )</f>
        <v>228246.53507455083</v>
      </c>
      <c r="K95" s="55">
        <f t="shared" si="140"/>
        <v>845.99637499999994</v>
      </c>
      <c r="L95" s="55">
        <f t="shared" si="149"/>
        <v>1144.8781626130337</v>
      </c>
      <c r="M95" s="55">
        <f t="shared" si="149"/>
        <v>1151.2092860929213</v>
      </c>
      <c r="N95" s="55">
        <f t="shared" si="149"/>
        <v>1175.036769998095</v>
      </c>
      <c r="O95" s="55">
        <f t="shared" si="149"/>
        <v>1193.2052763339532</v>
      </c>
      <c r="P95" s="55">
        <f t="shared" si="149"/>
        <v>1214.3521406924046</v>
      </c>
      <c r="Q95" s="55">
        <f t="shared" si="149"/>
        <v>1235.7514808499589</v>
      </c>
      <c r="R95" s="55">
        <f t="shared" si="149"/>
        <v>1260.5891214914197</v>
      </c>
      <c r="S95" s="55">
        <f t="shared" si="149"/>
        <v>1282.0790961154264</v>
      </c>
      <c r="T95" s="55">
        <f t="shared" si="149"/>
        <v>1307.7165819590853</v>
      </c>
      <c r="U95" s="55">
        <f t="shared" si="149"/>
        <v>1333.8667356111309</v>
      </c>
      <c r="V95" s="55">
        <f t="shared" si="149"/>
        <v>1363.1042202101451</v>
      </c>
      <c r="W95" s="55">
        <f t="shared" si="149"/>
        <v>1387.7462582150329</v>
      </c>
      <c r="X95" s="55">
        <f t="shared" si="149"/>
        <v>1415.4967497076232</v>
      </c>
      <c r="Y95" s="55">
        <f t="shared" si="149"/>
        <v>1443.8021623707957</v>
      </c>
      <c r="Z95" s="55">
        <f t="shared" si="149"/>
        <v>1475.449359470286</v>
      </c>
      <c r="AA95" s="55">
        <f t="shared" si="149"/>
        <v>1502.1223597084845</v>
      </c>
      <c r="AB95" s="55">
        <f t="shared" si="149"/>
        <v>1532.1600078139352</v>
      </c>
      <c r="AC95" s="55">
        <f t="shared" si="149"/>
        <v>1562.7983129150532</v>
      </c>
      <c r="AD95" s="55">
        <f t="shared" si="149"/>
        <v>1597.0538276417803</v>
      </c>
      <c r="AE95" s="55">
        <f t="shared" si="149"/>
        <v>1625.9251791738989</v>
      </c>
      <c r="AF95" s="55">
        <f t="shared" si="149"/>
        <v>1658.4384881344922</v>
      </c>
      <c r="AG95" s="55">
        <f t="shared" si="149"/>
        <v>1691.6019593984365</v>
      </c>
      <c r="AH95" s="55">
        <f t="shared" si="149"/>
        <v>1728.6807656353378</v>
      </c>
      <c r="AI95" s="55">
        <f t="shared" si="149"/>
        <v>1759.9316534937425</v>
      </c>
      <c r="AJ95" s="55">
        <f t="shared" si="149"/>
        <v>1795.1246638071955</v>
      </c>
      <c r="AK95" s="55">
        <f t="shared" si="149"/>
        <v>1831.0214218897534</v>
      </c>
      <c r="AL95" s="55">
        <f t="shared" si="149"/>
        <v>1871.156211365884</v>
      </c>
      <c r="AM95" s="55">
        <f t="shared" si="149"/>
        <v>1904.9827535993547</v>
      </c>
      <c r="AN95" s="55">
        <f t="shared" si="149"/>
        <v>1943.076322495217</v>
      </c>
      <c r="AO95" s="55">
        <f t="shared" si="149"/>
        <v>1981.9316410649187</v>
      </c>
      <c r="AP95" s="55">
        <f t="shared" si="149"/>
        <v>2025.3742836354934</v>
      </c>
      <c r="AQ95" s="55">
        <f t="shared" si="149"/>
        <v>2061.9887620675054</v>
      </c>
      <c r="AR95" s="55">
        <f t="shared" si="149"/>
        <v>2103.2219495186255</v>
      </c>
      <c r="AS95" s="55">
        <f t="shared" si="149"/>
        <v>2145.2796689840102</v>
      </c>
      <c r="AT95" s="55">
        <f t="shared" si="149"/>
        <v>2192.3027932646833</v>
      </c>
      <c r="AU95" s="55">
        <f t="shared" si="149"/>
        <v>2231.9349856890617</v>
      </c>
      <c r="AV95" s="55">
        <f t="shared" si="149"/>
        <v>2276.5665546561754</v>
      </c>
      <c r="AW95" s="55">
        <f t="shared" si="149"/>
        <v>2322.0906124104799</v>
      </c>
      <c r="AX95" s="55">
        <f t="shared" si="149"/>
        <v>2372.9893166852812</v>
      </c>
      <c r="AY95" s="55">
        <f t="shared" si="149"/>
        <v>2415.8879388595547</v>
      </c>
      <c r="AZ95" s="55">
        <f t="shared" si="149"/>
        <v>2464.1979791839326</v>
      </c>
      <c r="BA95" s="55">
        <f t="shared" si="149"/>
        <v>2513.4740659704012</v>
      </c>
      <c r="BB95" s="55">
        <f t="shared" si="149"/>
        <v>2568.5677701103136</v>
      </c>
      <c r="BC95" s="55">
        <f t="shared" si="149"/>
        <v>2615.0020365961373</v>
      </c>
      <c r="BD95" s="55">
        <f t="shared" si="149"/>
        <v>2667.2937227311845</v>
      </c>
      <c r="BE95" s="55">
        <f t="shared" si="149"/>
        <v>2720.6310755236868</v>
      </c>
      <c r="BF95" s="55">
        <f t="shared" si="149"/>
        <v>2780.2655255377499</v>
      </c>
      <c r="BG95" s="55">
        <f t="shared" si="149"/>
        <v>2830.5268391836125</v>
      </c>
      <c r="BH95" s="55">
        <f t="shared" si="149"/>
        <v>2887.1283327962446</v>
      </c>
      <c r="BI95" s="55">
        <f t="shared" si="149"/>
        <v>2944.8616754466007</v>
      </c>
      <c r="BJ95" s="55">
        <f t="shared" si="149"/>
        <v>3009.4111132453086</v>
      </c>
      <c r="BK95" s="55">
        <f t="shared" si="149"/>
        <v>3063.8148939140319</v>
      </c>
      <c r="BL95" s="55">
        <f t="shared" si="149"/>
        <v>3125.0814032957901</v>
      </c>
      <c r="BM95" s="55">
        <f t="shared" si="149"/>
        <v>3187.5730471265265</v>
      </c>
      <c r="BN95" s="55">
        <f t="shared" si="149"/>
        <v>3257.4425591140894</v>
      </c>
      <c r="BO95" s="55">
        <f t="shared" si="149"/>
        <v>3316.330223131486</v>
      </c>
      <c r="BP95" s="55">
        <f t="shared" si="149"/>
        <v>3382.6462323434293</v>
      </c>
      <c r="BQ95" s="55">
        <f t="shared" si="149"/>
        <v>3450.2883498684491</v>
      </c>
      <c r="BR95" s="55">
        <f t="shared" si="149"/>
        <v>3525.9164091027305</v>
      </c>
      <c r="BS95" s="55">
        <f t="shared" si="149"/>
        <v>3589.6575118496453</v>
      </c>
      <c r="BT95" s="55">
        <f t="shared" si="149"/>
        <v>3661.4391935902422</v>
      </c>
      <c r="BU95" s="55">
        <f t="shared" si="149"/>
        <v>3734.6562796323633</v>
      </c>
      <c r="BV95" s="55">
        <f t="shared" si="149"/>
        <v>3816.5174975060763</v>
      </c>
      <c r="BW95" s="55">
        <f t="shared" si="149"/>
        <v>3885.5120525998659</v>
      </c>
      <c r="BX95" s="55">
        <f t="shared" si="148"/>
        <v>3963.2098799380678</v>
      </c>
      <c r="BY95" s="55">
        <f t="shared" si="148"/>
        <v>4042.4614155884192</v>
      </c>
      <c r="BZ95" s="55">
        <f t="shared" si="148"/>
        <v>4131.0695203000369</v>
      </c>
      <c r="CA95" s="55">
        <f t="shared" si="148"/>
        <v>4205.750509919726</v>
      </c>
      <c r="CB95" s="55">
        <f t="shared" si="148"/>
        <v>4289.8520832834338</v>
      </c>
      <c r="CC95" s="55">
        <f t="shared" si="148"/>
        <v>4375.6354194206515</v>
      </c>
      <c r="CD95" s="55">
        <f t="shared" si="148"/>
        <v>4471.5464799267047</v>
      </c>
      <c r="CE95" s="55">
        <f t="shared" si="148"/>
        <v>4552.3825720356335</v>
      </c>
      <c r="CF95" s="55">
        <f t="shared" si="148"/>
        <v>4643.4156791965797</v>
      </c>
      <c r="CG95" s="55">
        <f t="shared" si="148"/>
        <v>4736.2691576616162</v>
      </c>
      <c r="CH95" s="55">
        <f t="shared" si="148"/>
        <v>4840.0850733426314</v>
      </c>
      <c r="CI95" s="55">
        <f t="shared" si="148"/>
        <v>4927.5835628607792</v>
      </c>
      <c r="CJ95" s="55">
        <f t="shared" si="148"/>
        <v>5026.1194911190751</v>
      </c>
      <c r="CK95" s="55">
        <f t="shared" si="148"/>
        <v>5126.6258231328547</v>
      </c>
      <c r="CL95" s="55">
        <f t="shared" si="148"/>
        <v>5229.1419606820409</v>
      </c>
      <c r="CM95" s="55">
        <f t="shared" si="148"/>
        <v>5333.7080934562691</v>
      </c>
      <c r="CN95" s="55">
        <f t="shared" si="148"/>
        <v>5440.3652148105693</v>
      </c>
      <c r="CO95" s="55">
        <f t="shared" si="148"/>
        <v>5549.1551378361009</v>
      </c>
    </row>
    <row r="96" spans="4:93" ht="3.75" customHeight="1" outlineLevel="1" x14ac:dyDescent="0.2"/>
    <row r="97" spans="1:93" s="61" customFormat="1" outlineLevel="1" x14ac:dyDescent="0.2">
      <c r="A97" s="104"/>
      <c r="D97" s="105"/>
      <c r="E97" s="61" t="s">
        <v>122</v>
      </c>
      <c r="H97" s="121" t="s">
        <v>8</v>
      </c>
      <c r="I97" s="111">
        <f xml:space="preserve"> SUM( K97:CO97 )</f>
        <v>2732750.2267289557</v>
      </c>
      <c r="K97" s="106">
        <f>SUM(K84:K96)</f>
        <v>4229.9818749999995</v>
      </c>
      <c r="L97" s="106">
        <f t="shared" ref="L97:BW97" si="150">SUM(L84:L96)</f>
        <v>13452.318410703145</v>
      </c>
      <c r="M97" s="106">
        <f t="shared" si="150"/>
        <v>13814.511433115053</v>
      </c>
      <c r="N97" s="106">
        <f t="shared" si="150"/>
        <v>14100.441239977137</v>
      </c>
      <c r="O97" s="106">
        <f t="shared" si="150"/>
        <v>14318.463316007435</v>
      </c>
      <c r="P97" s="106">
        <f t="shared" si="150"/>
        <v>14572.225688308856</v>
      </c>
      <c r="Q97" s="106">
        <f t="shared" si="150"/>
        <v>14829.017770199504</v>
      </c>
      <c r="R97" s="106">
        <f t="shared" si="150"/>
        <v>15127.069457897034</v>
      </c>
      <c r="S97" s="106">
        <f t="shared" si="150"/>
        <v>15384.94915338512</v>
      </c>
      <c r="T97" s="106">
        <f t="shared" si="150"/>
        <v>15692.59898350902</v>
      </c>
      <c r="U97" s="106">
        <f t="shared" si="150"/>
        <v>16006.400827333571</v>
      </c>
      <c r="V97" s="106">
        <f t="shared" si="150"/>
        <v>16357.250642521742</v>
      </c>
      <c r="W97" s="106">
        <f t="shared" si="150"/>
        <v>16652.955098580394</v>
      </c>
      <c r="X97" s="106">
        <f t="shared" si="150"/>
        <v>16985.960996491478</v>
      </c>
      <c r="Y97" s="106">
        <f t="shared" si="150"/>
        <v>17325.625948449549</v>
      </c>
      <c r="Z97" s="106">
        <f t="shared" si="150"/>
        <v>17705.392313643428</v>
      </c>
      <c r="AA97" s="106">
        <f t="shared" si="150"/>
        <v>18025.468316501814</v>
      </c>
      <c r="AB97" s="106">
        <f t="shared" si="150"/>
        <v>18385.920093767218</v>
      </c>
      <c r="AC97" s="106">
        <f t="shared" si="150"/>
        <v>18753.579754980634</v>
      </c>
      <c r="AD97" s="106">
        <f t="shared" si="150"/>
        <v>19164.645931701365</v>
      </c>
      <c r="AE97" s="106">
        <f t="shared" si="150"/>
        <v>19511.102150086786</v>
      </c>
      <c r="AF97" s="106">
        <f t="shared" si="150"/>
        <v>19901.261857613907</v>
      </c>
      <c r="AG97" s="106">
        <f t="shared" si="150"/>
        <v>20299.223512781238</v>
      </c>
      <c r="AH97" s="106">
        <f t="shared" si="150"/>
        <v>20744.169187624055</v>
      </c>
      <c r="AI97" s="106">
        <f t="shared" si="150"/>
        <v>21119.17984192491</v>
      </c>
      <c r="AJ97" s="106">
        <f t="shared" si="150"/>
        <v>21541.49596568635</v>
      </c>
      <c r="AK97" s="106">
        <f t="shared" si="150"/>
        <v>21972.257062677036</v>
      </c>
      <c r="AL97" s="106">
        <f t="shared" si="150"/>
        <v>22453.874536390609</v>
      </c>
      <c r="AM97" s="106">
        <f t="shared" si="150"/>
        <v>22859.793043192254</v>
      </c>
      <c r="AN97" s="106">
        <f t="shared" si="150"/>
        <v>23316.915869942604</v>
      </c>
      <c r="AO97" s="106">
        <f t="shared" si="150"/>
        <v>23783.179692779024</v>
      </c>
      <c r="AP97" s="106">
        <f t="shared" si="150"/>
        <v>24304.491403625925</v>
      </c>
      <c r="AQ97" s="106">
        <f t="shared" si="150"/>
        <v>24743.865144810072</v>
      </c>
      <c r="AR97" s="106">
        <f t="shared" si="150"/>
        <v>25238.663394223506</v>
      </c>
      <c r="AS97" s="106">
        <f t="shared" si="150"/>
        <v>25743.356027808124</v>
      </c>
      <c r="AT97" s="106">
        <f t="shared" si="150"/>
        <v>26307.633519176201</v>
      </c>
      <c r="AU97" s="106">
        <f t="shared" si="150"/>
        <v>26783.219828268742</v>
      </c>
      <c r="AV97" s="106">
        <f t="shared" si="150"/>
        <v>27318.798655874107</v>
      </c>
      <c r="AW97" s="106">
        <f t="shared" si="150"/>
        <v>27865.087348925761</v>
      </c>
      <c r="AX97" s="106">
        <f t="shared" si="150"/>
        <v>28475.871800223376</v>
      </c>
      <c r="AY97" s="106">
        <f t="shared" si="150"/>
        <v>28990.655266314661</v>
      </c>
      <c r="AZ97" s="106">
        <f t="shared" si="150"/>
        <v>29570.375750207193</v>
      </c>
      <c r="BA97" s="106">
        <f t="shared" si="150"/>
        <v>30161.688791644807</v>
      </c>
      <c r="BB97" s="106">
        <f t="shared" si="150"/>
        <v>30822.813241323758</v>
      </c>
      <c r="BC97" s="106">
        <f t="shared" si="150"/>
        <v>31380.024439153654</v>
      </c>
      <c r="BD97" s="106">
        <f t="shared" si="150"/>
        <v>32007.524672774216</v>
      </c>
      <c r="BE97" s="106">
        <f t="shared" si="150"/>
        <v>32647.572906284247</v>
      </c>
      <c r="BF97" s="106">
        <f t="shared" si="150"/>
        <v>33363.186306452997</v>
      </c>
      <c r="BG97" s="106">
        <f t="shared" si="150"/>
        <v>33966.322070203358</v>
      </c>
      <c r="BH97" s="106">
        <f t="shared" si="150"/>
        <v>34645.539993554936</v>
      </c>
      <c r="BI97" s="106">
        <f t="shared" si="150"/>
        <v>35338.340105359217</v>
      </c>
      <c r="BJ97" s="106">
        <f t="shared" si="150"/>
        <v>36112.933358943701</v>
      </c>
      <c r="BK97" s="106">
        <f t="shared" si="150"/>
        <v>36765.778726968376</v>
      </c>
      <c r="BL97" s="106">
        <f t="shared" si="150"/>
        <v>37500.976839549483</v>
      </c>
      <c r="BM97" s="106">
        <f t="shared" si="150"/>
        <v>38250.876565518316</v>
      </c>
      <c r="BN97" s="106">
        <f t="shared" si="150"/>
        <v>39089.310709369071</v>
      </c>
      <c r="BO97" s="106">
        <f t="shared" si="150"/>
        <v>39795.962677577831</v>
      </c>
      <c r="BP97" s="106">
        <f t="shared" si="150"/>
        <v>40591.75478812115</v>
      </c>
      <c r="BQ97" s="106">
        <f t="shared" si="150"/>
        <v>41403.46019842138</v>
      </c>
      <c r="BR97" s="106">
        <f t="shared" si="150"/>
        <v>42310.996909232766</v>
      </c>
      <c r="BS97" s="106">
        <f t="shared" si="150"/>
        <v>43075.890142195742</v>
      </c>
      <c r="BT97" s="106">
        <f t="shared" si="150"/>
        <v>43937.270323082892</v>
      </c>
      <c r="BU97" s="106">
        <f t="shared" si="150"/>
        <v>44815.87535558836</v>
      </c>
      <c r="BV97" s="106">
        <f t="shared" si="150"/>
        <v>45798.20997007293</v>
      </c>
      <c r="BW97" s="106">
        <f t="shared" si="150"/>
        <v>46626.144631198382</v>
      </c>
      <c r="BX97" s="106">
        <f t="shared" ref="BX97:CO97" si="151">SUM(BX84:BX96)</f>
        <v>47558.518559256823</v>
      </c>
      <c r="BY97" s="106">
        <f t="shared" si="151"/>
        <v>48509.53698706103</v>
      </c>
      <c r="BZ97" s="106">
        <f t="shared" si="151"/>
        <v>49572.834243600439</v>
      </c>
      <c r="CA97" s="106">
        <f t="shared" si="151"/>
        <v>50469.006119036727</v>
      </c>
      <c r="CB97" s="106">
        <f t="shared" si="151"/>
        <v>51478.224999401202</v>
      </c>
      <c r="CC97" s="106">
        <f t="shared" si="151"/>
        <v>52507.625033047814</v>
      </c>
      <c r="CD97" s="106">
        <f t="shared" si="151"/>
        <v>53658.557759120471</v>
      </c>
      <c r="CE97" s="106">
        <f t="shared" si="151"/>
        <v>54628.590864427599</v>
      </c>
      <c r="CF97" s="106">
        <f t="shared" si="151"/>
        <v>55720.988150358957</v>
      </c>
      <c r="CG97" s="106">
        <f t="shared" si="151"/>
        <v>56835.229891939409</v>
      </c>
      <c r="CH97" s="106">
        <f t="shared" si="151"/>
        <v>58081.020880111588</v>
      </c>
      <c r="CI97" s="106">
        <f t="shared" si="151"/>
        <v>59131.002754329362</v>
      </c>
      <c r="CJ97" s="106">
        <f t="shared" si="151"/>
        <v>60313.433893428904</v>
      </c>
      <c r="CK97" s="106">
        <f t="shared" si="151"/>
        <v>61519.509877594253</v>
      </c>
      <c r="CL97" s="106">
        <f t="shared" si="151"/>
        <v>62749.703528184495</v>
      </c>
      <c r="CM97" s="106">
        <f t="shared" si="151"/>
        <v>64004.49712147523</v>
      </c>
      <c r="CN97" s="106">
        <f t="shared" si="151"/>
        <v>65284.382577726828</v>
      </c>
      <c r="CO97" s="106">
        <f t="shared" si="151"/>
        <v>66589.86165403323</v>
      </c>
    </row>
    <row r="98" spans="1:93" outlineLevel="1" x14ac:dyDescent="0.2">
      <c r="E98" s="18" t="str">
        <f xml:space="preserve"> UserInput!E37</f>
        <v>Occupancy once development complete</v>
      </c>
      <c r="G98" s="60">
        <f xml:space="preserve"> UserInput!G37</f>
        <v>0.98</v>
      </c>
      <c r="H98" s="119" t="str">
        <f xml:space="preserve"> UserInput!H37</f>
        <v>%</v>
      </c>
      <c r="I98" s="80"/>
    </row>
    <row r="99" spans="1:93" s="61" customFormat="1" outlineLevel="1" x14ac:dyDescent="0.2">
      <c r="A99" s="104"/>
      <c r="D99" s="105"/>
      <c r="E99" s="61" t="s">
        <v>136</v>
      </c>
      <c r="H99" s="123" t="s">
        <v>8</v>
      </c>
      <c r="I99" s="111">
        <f xml:space="preserve"> SUM( K99:CO99 )</f>
        <v>2678448.8682000907</v>
      </c>
      <c r="K99" s="106">
        <f t="shared" ref="K99:AP99" si="152" xml:space="preserve"> IF( K68 = 1, K97 * $G$98, K97 )</f>
        <v>4229.9818749999995</v>
      </c>
      <c r="L99" s="106">
        <f t="shared" si="152"/>
        <v>13452.318410703145</v>
      </c>
      <c r="M99" s="106">
        <f t="shared" si="152"/>
        <v>13538.221204452751</v>
      </c>
      <c r="N99" s="106">
        <f t="shared" si="152"/>
        <v>13818.432415177595</v>
      </c>
      <c r="O99" s="106">
        <f t="shared" si="152"/>
        <v>14032.094049687286</v>
      </c>
      <c r="P99" s="106">
        <f t="shared" si="152"/>
        <v>14280.781174542679</v>
      </c>
      <c r="Q99" s="106">
        <f t="shared" si="152"/>
        <v>14532.437414795513</v>
      </c>
      <c r="R99" s="106">
        <f t="shared" si="152"/>
        <v>14824.528068739093</v>
      </c>
      <c r="S99" s="106">
        <f t="shared" si="152"/>
        <v>15077.250170317417</v>
      </c>
      <c r="T99" s="106">
        <f t="shared" si="152"/>
        <v>15378.74700383884</v>
      </c>
      <c r="U99" s="106">
        <f t="shared" si="152"/>
        <v>15686.272810786899</v>
      </c>
      <c r="V99" s="106">
        <f t="shared" si="152"/>
        <v>16030.105629671307</v>
      </c>
      <c r="W99" s="106">
        <f t="shared" si="152"/>
        <v>16319.895996608786</v>
      </c>
      <c r="X99" s="106">
        <f t="shared" si="152"/>
        <v>16646.241776561648</v>
      </c>
      <c r="Y99" s="106">
        <f t="shared" si="152"/>
        <v>16979.11342948056</v>
      </c>
      <c r="Z99" s="106">
        <f t="shared" si="152"/>
        <v>17351.284467370559</v>
      </c>
      <c r="AA99" s="106">
        <f t="shared" si="152"/>
        <v>17664.958950171778</v>
      </c>
      <c r="AB99" s="106">
        <f t="shared" si="152"/>
        <v>18018.201691891874</v>
      </c>
      <c r="AC99" s="106">
        <f t="shared" si="152"/>
        <v>18378.508159881021</v>
      </c>
      <c r="AD99" s="106">
        <f t="shared" si="152"/>
        <v>18781.353013067339</v>
      </c>
      <c r="AE99" s="106">
        <f t="shared" si="152"/>
        <v>19120.88010708505</v>
      </c>
      <c r="AF99" s="106">
        <f t="shared" si="152"/>
        <v>19503.236620461626</v>
      </c>
      <c r="AG99" s="106">
        <f t="shared" si="152"/>
        <v>19893.239042525613</v>
      </c>
      <c r="AH99" s="106">
        <f t="shared" si="152"/>
        <v>20329.285803871575</v>
      </c>
      <c r="AI99" s="106">
        <f t="shared" si="152"/>
        <v>20696.796245086411</v>
      </c>
      <c r="AJ99" s="106">
        <f t="shared" si="152"/>
        <v>21110.666046372622</v>
      </c>
      <c r="AK99" s="106">
        <f t="shared" si="152"/>
        <v>21532.811921423494</v>
      </c>
      <c r="AL99" s="106">
        <f t="shared" si="152"/>
        <v>22004.797045662795</v>
      </c>
      <c r="AM99" s="106">
        <f t="shared" si="152"/>
        <v>22402.597182328409</v>
      </c>
      <c r="AN99" s="106">
        <f t="shared" si="152"/>
        <v>22850.577552543753</v>
      </c>
      <c r="AO99" s="106">
        <f t="shared" si="152"/>
        <v>23307.516098923443</v>
      </c>
      <c r="AP99" s="106">
        <f t="shared" si="152"/>
        <v>23818.401575553406</v>
      </c>
      <c r="AQ99" s="106">
        <f t="shared" ref="AQ99:BV99" si="153" xml:space="preserve"> IF( AQ68 = 1, AQ97 * $G$98, AQ97 )</f>
        <v>24248.987841913869</v>
      </c>
      <c r="AR99" s="106">
        <f t="shared" si="153"/>
        <v>24733.890126339036</v>
      </c>
      <c r="AS99" s="106">
        <f t="shared" si="153"/>
        <v>25228.488907251962</v>
      </c>
      <c r="AT99" s="106">
        <f t="shared" si="153"/>
        <v>25781.480848792675</v>
      </c>
      <c r="AU99" s="106">
        <f t="shared" si="153"/>
        <v>26247.555431703368</v>
      </c>
      <c r="AV99" s="106">
        <f t="shared" si="153"/>
        <v>26772.422682756624</v>
      </c>
      <c r="AW99" s="106">
        <f t="shared" si="153"/>
        <v>27307.785601947246</v>
      </c>
      <c r="AX99" s="106">
        <f t="shared" si="153"/>
        <v>27906.354364218907</v>
      </c>
      <c r="AY99" s="106">
        <f t="shared" si="153"/>
        <v>28410.842160988366</v>
      </c>
      <c r="AZ99" s="106">
        <f t="shared" si="153"/>
        <v>28978.96823520305</v>
      </c>
      <c r="BA99" s="106">
        <f t="shared" si="153"/>
        <v>29558.455015811909</v>
      </c>
      <c r="BB99" s="106">
        <f t="shared" si="153"/>
        <v>30206.356976497282</v>
      </c>
      <c r="BC99" s="106">
        <f t="shared" si="153"/>
        <v>30752.423950370579</v>
      </c>
      <c r="BD99" s="106">
        <f t="shared" si="153"/>
        <v>31367.374179318733</v>
      </c>
      <c r="BE99" s="106">
        <f t="shared" si="153"/>
        <v>31994.621448158563</v>
      </c>
      <c r="BF99" s="106">
        <f t="shared" si="153"/>
        <v>32695.922580323935</v>
      </c>
      <c r="BG99" s="106">
        <f t="shared" si="153"/>
        <v>33286.99562879929</v>
      </c>
      <c r="BH99" s="106">
        <f t="shared" si="153"/>
        <v>33952.629193683839</v>
      </c>
      <c r="BI99" s="106">
        <f t="shared" si="153"/>
        <v>34631.573303252029</v>
      </c>
      <c r="BJ99" s="106">
        <f t="shared" si="153"/>
        <v>35390.674691764827</v>
      </c>
      <c r="BK99" s="106">
        <f t="shared" si="153"/>
        <v>36030.463152429009</v>
      </c>
      <c r="BL99" s="106">
        <f t="shared" si="153"/>
        <v>36750.957302758492</v>
      </c>
      <c r="BM99" s="106">
        <f t="shared" si="153"/>
        <v>37485.859034207948</v>
      </c>
      <c r="BN99" s="106">
        <f t="shared" si="153"/>
        <v>38307.524495181686</v>
      </c>
      <c r="BO99" s="106">
        <f t="shared" si="153"/>
        <v>39000.043424026277</v>
      </c>
      <c r="BP99" s="106">
        <f t="shared" si="153"/>
        <v>39779.91969235873</v>
      </c>
      <c r="BQ99" s="106">
        <f t="shared" si="153"/>
        <v>40575.390994452951</v>
      </c>
      <c r="BR99" s="106">
        <f t="shared" si="153"/>
        <v>41464.776971048108</v>
      </c>
      <c r="BS99" s="106">
        <f t="shared" si="153"/>
        <v>42214.372339351823</v>
      </c>
      <c r="BT99" s="106">
        <f t="shared" si="153"/>
        <v>43058.524916621231</v>
      </c>
      <c r="BU99" s="106">
        <f t="shared" si="153"/>
        <v>43919.557848476594</v>
      </c>
      <c r="BV99" s="106">
        <f t="shared" si="153"/>
        <v>44882.24577067147</v>
      </c>
      <c r="BW99" s="106">
        <f t="shared" ref="BW99:CO99" si="154" xml:space="preserve"> IF( BW68 = 1, BW97 * $G$98, BW97 )</f>
        <v>45693.621738574417</v>
      </c>
      <c r="BX99" s="106">
        <f t="shared" si="154"/>
        <v>46607.348188071686</v>
      </c>
      <c r="BY99" s="106">
        <f t="shared" si="154"/>
        <v>47539.346247319809</v>
      </c>
      <c r="BZ99" s="106">
        <f t="shared" si="154"/>
        <v>48581.377558728425</v>
      </c>
      <c r="CA99" s="106">
        <f t="shared" si="154"/>
        <v>49459.625996655988</v>
      </c>
      <c r="CB99" s="106">
        <f t="shared" si="154"/>
        <v>50448.660499413178</v>
      </c>
      <c r="CC99" s="106">
        <f t="shared" si="154"/>
        <v>51457.472532386855</v>
      </c>
      <c r="CD99" s="106">
        <f t="shared" si="154"/>
        <v>52585.386603938059</v>
      </c>
      <c r="CE99" s="106">
        <f t="shared" si="154"/>
        <v>53536.019047139045</v>
      </c>
      <c r="CF99" s="106">
        <f t="shared" si="154"/>
        <v>54606.568387351777</v>
      </c>
      <c r="CG99" s="106">
        <f t="shared" si="154"/>
        <v>55698.525294100618</v>
      </c>
      <c r="CH99" s="106">
        <f t="shared" si="154"/>
        <v>56919.400462509358</v>
      </c>
      <c r="CI99" s="106">
        <f t="shared" si="154"/>
        <v>57948.382699242771</v>
      </c>
      <c r="CJ99" s="106">
        <f t="shared" si="154"/>
        <v>59107.165215560322</v>
      </c>
      <c r="CK99" s="106">
        <f t="shared" si="154"/>
        <v>60289.119680042364</v>
      </c>
      <c r="CL99" s="106">
        <f t="shared" si="154"/>
        <v>61494.709457620804</v>
      </c>
      <c r="CM99" s="106">
        <f t="shared" si="154"/>
        <v>62724.407179045724</v>
      </c>
      <c r="CN99" s="106">
        <f t="shared" si="154"/>
        <v>63978.694926172291</v>
      </c>
      <c r="CO99" s="106">
        <f t="shared" si="154"/>
        <v>65258.064420952564</v>
      </c>
    </row>
    <row r="100" spans="1:93" ht="3.75" customHeight="1" outlineLevel="1" x14ac:dyDescent="0.2"/>
    <row r="101" spans="1:93" s="28" customFormat="1" outlineLevel="1" x14ac:dyDescent="0.2">
      <c r="A101" s="180"/>
      <c r="D101" s="39"/>
      <c r="E101" s="28" t="str">
        <f xml:space="preserve"> E50</f>
        <v>Annual income from site - inflated</v>
      </c>
      <c r="H101" s="181" t="s">
        <v>8</v>
      </c>
      <c r="I101" s="111">
        <f xml:space="preserve"> SUM( K101:CO101 )</f>
        <v>2742342.4063946093</v>
      </c>
      <c r="K101" s="303">
        <f t="shared" ref="K101:AP101" si="155" xml:space="preserve"> K50</f>
        <v>13535.941999999999</v>
      </c>
      <c r="L101" s="303">
        <f t="shared" si="155"/>
        <v>13738.537951356404</v>
      </c>
      <c r="M101" s="303">
        <f t="shared" si="155"/>
        <v>13814.511433115054</v>
      </c>
      <c r="N101" s="303">
        <f t="shared" si="155"/>
        <v>14100.441239977139</v>
      </c>
      <c r="O101" s="303">
        <f t="shared" si="155"/>
        <v>14318.463316007437</v>
      </c>
      <c r="P101" s="303">
        <f t="shared" si="155"/>
        <v>14572.225688308856</v>
      </c>
      <c r="Q101" s="303">
        <f t="shared" si="155"/>
        <v>14829.017770199505</v>
      </c>
      <c r="R101" s="303">
        <f t="shared" si="155"/>
        <v>15127.069457897036</v>
      </c>
      <c r="S101" s="303">
        <f t="shared" si="155"/>
        <v>15384.949153385118</v>
      </c>
      <c r="T101" s="303">
        <f t="shared" si="155"/>
        <v>15692.598983509022</v>
      </c>
      <c r="U101" s="303">
        <f t="shared" si="155"/>
        <v>16006.400827333571</v>
      </c>
      <c r="V101" s="303">
        <f t="shared" si="155"/>
        <v>16357.25064252174</v>
      </c>
      <c r="W101" s="303">
        <f t="shared" si="155"/>
        <v>16652.955098580394</v>
      </c>
      <c r="X101" s="303">
        <f t="shared" si="155"/>
        <v>16985.960996491478</v>
      </c>
      <c r="Y101" s="303">
        <f t="shared" si="155"/>
        <v>17325.625948449549</v>
      </c>
      <c r="Z101" s="303">
        <f t="shared" si="155"/>
        <v>17705.392313643431</v>
      </c>
      <c r="AA101" s="303">
        <f t="shared" si="155"/>
        <v>18025.468316501814</v>
      </c>
      <c r="AB101" s="303">
        <f t="shared" si="155"/>
        <v>18385.920093767221</v>
      </c>
      <c r="AC101" s="303">
        <f t="shared" si="155"/>
        <v>18753.579754980638</v>
      </c>
      <c r="AD101" s="303">
        <f t="shared" si="155"/>
        <v>19164.645931701365</v>
      </c>
      <c r="AE101" s="303">
        <f t="shared" si="155"/>
        <v>19511.102150086786</v>
      </c>
      <c r="AF101" s="303">
        <f t="shared" si="155"/>
        <v>19901.261857613907</v>
      </c>
      <c r="AG101" s="303">
        <f t="shared" si="155"/>
        <v>20299.223512781238</v>
      </c>
      <c r="AH101" s="303">
        <f t="shared" si="155"/>
        <v>20744.169187624055</v>
      </c>
      <c r="AI101" s="303">
        <f t="shared" si="155"/>
        <v>21119.17984192491</v>
      </c>
      <c r="AJ101" s="303">
        <f t="shared" si="155"/>
        <v>21541.495965686347</v>
      </c>
      <c r="AK101" s="303">
        <f t="shared" si="155"/>
        <v>21972.257062677039</v>
      </c>
      <c r="AL101" s="303">
        <f t="shared" si="155"/>
        <v>22453.874536390609</v>
      </c>
      <c r="AM101" s="303">
        <f t="shared" si="155"/>
        <v>22859.793043192258</v>
      </c>
      <c r="AN101" s="303">
        <f t="shared" si="155"/>
        <v>23316.915869942604</v>
      </c>
      <c r="AO101" s="303">
        <f t="shared" si="155"/>
        <v>23783.179692779024</v>
      </c>
      <c r="AP101" s="303">
        <f t="shared" si="155"/>
        <v>24304.491403625922</v>
      </c>
      <c r="AQ101" s="303">
        <f t="shared" ref="AQ101:BV101" si="156" xml:space="preserve"> AQ50</f>
        <v>24743.865144810065</v>
      </c>
      <c r="AR101" s="303">
        <f t="shared" si="156"/>
        <v>25238.663394223506</v>
      </c>
      <c r="AS101" s="303">
        <f t="shared" si="156"/>
        <v>25743.35602780812</v>
      </c>
      <c r="AT101" s="303">
        <f t="shared" si="156"/>
        <v>26307.633519176197</v>
      </c>
      <c r="AU101" s="303">
        <f t="shared" si="156"/>
        <v>26783.219828268739</v>
      </c>
      <c r="AV101" s="303">
        <f t="shared" si="156"/>
        <v>27318.798655874103</v>
      </c>
      <c r="AW101" s="303">
        <f t="shared" si="156"/>
        <v>27865.087348925757</v>
      </c>
      <c r="AX101" s="303">
        <f t="shared" si="156"/>
        <v>28475.871800223376</v>
      </c>
      <c r="AY101" s="303">
        <f t="shared" si="156"/>
        <v>28990.655266314654</v>
      </c>
      <c r="AZ101" s="303">
        <f t="shared" si="156"/>
        <v>29570.375750207189</v>
      </c>
      <c r="BA101" s="303">
        <f t="shared" si="156"/>
        <v>30161.688791644814</v>
      </c>
      <c r="BB101" s="303">
        <f t="shared" si="156"/>
        <v>30822.813241323762</v>
      </c>
      <c r="BC101" s="303">
        <f t="shared" si="156"/>
        <v>31380.024439153647</v>
      </c>
      <c r="BD101" s="303">
        <f t="shared" si="156"/>
        <v>32007.524672774216</v>
      </c>
      <c r="BE101" s="303">
        <f t="shared" si="156"/>
        <v>32647.572906284244</v>
      </c>
      <c r="BF101" s="303">
        <f t="shared" si="156"/>
        <v>33363.186306452997</v>
      </c>
      <c r="BG101" s="303">
        <f t="shared" si="156"/>
        <v>33966.32207020335</v>
      </c>
      <c r="BH101" s="303">
        <f t="shared" si="156"/>
        <v>34645.539993554936</v>
      </c>
      <c r="BI101" s="303">
        <f t="shared" si="156"/>
        <v>35338.34010535921</v>
      </c>
      <c r="BJ101" s="303">
        <f t="shared" si="156"/>
        <v>36112.933358943701</v>
      </c>
      <c r="BK101" s="303">
        <f t="shared" si="156"/>
        <v>36765.778726968383</v>
      </c>
      <c r="BL101" s="303">
        <f t="shared" si="156"/>
        <v>37500.976839549483</v>
      </c>
      <c r="BM101" s="303">
        <f t="shared" si="156"/>
        <v>38250.876565518316</v>
      </c>
      <c r="BN101" s="303">
        <f t="shared" si="156"/>
        <v>39089.310709369071</v>
      </c>
      <c r="BO101" s="303">
        <f t="shared" si="156"/>
        <v>39795.962677577831</v>
      </c>
      <c r="BP101" s="303">
        <f t="shared" si="156"/>
        <v>40591.75478812115</v>
      </c>
      <c r="BQ101" s="303">
        <f t="shared" si="156"/>
        <v>41403.460198421388</v>
      </c>
      <c r="BR101" s="303">
        <f t="shared" si="156"/>
        <v>42310.996909232766</v>
      </c>
      <c r="BS101" s="303">
        <f t="shared" si="156"/>
        <v>43075.890142195742</v>
      </c>
      <c r="BT101" s="303">
        <f t="shared" si="156"/>
        <v>43937.270323082907</v>
      </c>
      <c r="BU101" s="303">
        <f t="shared" si="156"/>
        <v>44815.87535558836</v>
      </c>
      <c r="BV101" s="303">
        <f t="shared" si="156"/>
        <v>45798.209970072916</v>
      </c>
      <c r="BW101" s="303">
        <f t="shared" ref="BW101:CO101" si="157" xml:space="preserve"> BW50</f>
        <v>46626.144631198389</v>
      </c>
      <c r="BX101" s="303">
        <f t="shared" si="157"/>
        <v>47558.518559256816</v>
      </c>
      <c r="BY101" s="303">
        <f t="shared" si="157"/>
        <v>48509.53698706103</v>
      </c>
      <c r="BZ101" s="303">
        <f t="shared" si="157"/>
        <v>49572.834243600446</v>
      </c>
      <c r="CA101" s="303">
        <f t="shared" si="157"/>
        <v>50469.006119036712</v>
      </c>
      <c r="CB101" s="303">
        <f t="shared" si="157"/>
        <v>51478.224999401209</v>
      </c>
      <c r="CC101" s="303">
        <f t="shared" si="157"/>
        <v>52507.625033047821</v>
      </c>
      <c r="CD101" s="303">
        <f t="shared" si="157"/>
        <v>53658.557759120456</v>
      </c>
      <c r="CE101" s="303">
        <f t="shared" si="157"/>
        <v>54628.590864427606</v>
      </c>
      <c r="CF101" s="303">
        <f t="shared" si="157"/>
        <v>55720.988150358957</v>
      </c>
      <c r="CG101" s="303">
        <f t="shared" si="157"/>
        <v>56835.229891939394</v>
      </c>
      <c r="CH101" s="303">
        <f t="shared" si="157"/>
        <v>58081.02088011158</v>
      </c>
      <c r="CI101" s="303">
        <f t="shared" si="157"/>
        <v>59131.002754329355</v>
      </c>
      <c r="CJ101" s="303">
        <f t="shared" si="157"/>
        <v>60313.433893428897</v>
      </c>
      <c r="CK101" s="303">
        <f t="shared" si="157"/>
        <v>61519.509877594253</v>
      </c>
      <c r="CL101" s="303">
        <f t="shared" si="157"/>
        <v>62749.703528184487</v>
      </c>
      <c r="CM101" s="303">
        <f t="shared" si="157"/>
        <v>64004.49712147523</v>
      </c>
      <c r="CN101" s="303">
        <f t="shared" si="157"/>
        <v>65284.382577726836</v>
      </c>
      <c r="CO101" s="303">
        <f t="shared" si="157"/>
        <v>66589.861654033215</v>
      </c>
    </row>
    <row r="102" spans="1:93" s="42" customFormat="1" outlineLevel="1" x14ac:dyDescent="0.2">
      <c r="A102" s="310"/>
      <c r="D102" s="44"/>
      <c r="H102" s="311"/>
      <c r="I102" s="309"/>
    </row>
    <row r="103" spans="1:93" s="182" customFormat="1" outlineLevel="1" x14ac:dyDescent="0.2">
      <c r="D103" s="183"/>
      <c r="E103" s="182" t="s">
        <v>221</v>
      </c>
      <c r="H103" s="184" t="s">
        <v>14</v>
      </c>
      <c r="I103" s="185"/>
      <c r="K103" s="186">
        <f xml:space="preserve"> K99 / K101</f>
        <v>0.3125</v>
      </c>
      <c r="L103" s="186">
        <f t="shared" ref="L103:BW103" si="158" xml:space="preserve"> L99 / L101</f>
        <v>0.97916666666666663</v>
      </c>
      <c r="M103" s="186">
        <f t="shared" si="158"/>
        <v>0.97999999999999987</v>
      </c>
      <c r="N103" s="186">
        <f t="shared" si="158"/>
        <v>0.97999999999999987</v>
      </c>
      <c r="O103" s="186">
        <f t="shared" si="158"/>
        <v>0.97999999999999987</v>
      </c>
      <c r="P103" s="186">
        <f t="shared" si="158"/>
        <v>0.98</v>
      </c>
      <c r="Q103" s="186">
        <f t="shared" si="158"/>
        <v>0.97999999999999987</v>
      </c>
      <c r="R103" s="186">
        <f t="shared" si="158"/>
        <v>0.97999999999999987</v>
      </c>
      <c r="S103" s="186">
        <f t="shared" si="158"/>
        <v>0.98000000000000009</v>
      </c>
      <c r="T103" s="186">
        <f t="shared" si="158"/>
        <v>0.97999999999999987</v>
      </c>
      <c r="U103" s="186">
        <f t="shared" si="158"/>
        <v>0.98</v>
      </c>
      <c r="V103" s="186">
        <f t="shared" si="158"/>
        <v>0.98000000000000009</v>
      </c>
      <c r="W103" s="186">
        <f t="shared" si="158"/>
        <v>0.98</v>
      </c>
      <c r="X103" s="186">
        <f t="shared" si="158"/>
        <v>0.98</v>
      </c>
      <c r="Y103" s="186">
        <f t="shared" si="158"/>
        <v>0.98000000000000009</v>
      </c>
      <c r="Z103" s="186">
        <f t="shared" si="158"/>
        <v>0.97999999999999976</v>
      </c>
      <c r="AA103" s="186">
        <f t="shared" si="158"/>
        <v>0.98</v>
      </c>
      <c r="AB103" s="186">
        <f t="shared" si="158"/>
        <v>0.97999999999999987</v>
      </c>
      <c r="AC103" s="186">
        <f t="shared" si="158"/>
        <v>0.97999999999999976</v>
      </c>
      <c r="AD103" s="186">
        <f t="shared" si="158"/>
        <v>0.98000000000000009</v>
      </c>
      <c r="AE103" s="186">
        <f t="shared" si="158"/>
        <v>0.98</v>
      </c>
      <c r="AF103" s="186">
        <f t="shared" si="158"/>
        <v>0.97999999999999987</v>
      </c>
      <c r="AG103" s="186">
        <f t="shared" si="158"/>
        <v>0.98</v>
      </c>
      <c r="AH103" s="186">
        <f t="shared" si="158"/>
        <v>0.98000000000000009</v>
      </c>
      <c r="AI103" s="186">
        <f t="shared" si="158"/>
        <v>0.98</v>
      </c>
      <c r="AJ103" s="186">
        <f t="shared" si="158"/>
        <v>0.98000000000000009</v>
      </c>
      <c r="AK103" s="186">
        <f t="shared" si="158"/>
        <v>0.97999999999999976</v>
      </c>
      <c r="AL103" s="186">
        <f t="shared" si="158"/>
        <v>0.98</v>
      </c>
      <c r="AM103" s="186">
        <f t="shared" si="158"/>
        <v>0.97999999999999987</v>
      </c>
      <c r="AN103" s="186">
        <f t="shared" si="158"/>
        <v>0.98</v>
      </c>
      <c r="AO103" s="186">
        <f t="shared" si="158"/>
        <v>0.98</v>
      </c>
      <c r="AP103" s="186">
        <f t="shared" si="158"/>
        <v>0.98000000000000009</v>
      </c>
      <c r="AQ103" s="186">
        <f t="shared" si="158"/>
        <v>0.9800000000000002</v>
      </c>
      <c r="AR103" s="186">
        <f t="shared" si="158"/>
        <v>0.98</v>
      </c>
      <c r="AS103" s="186">
        <f t="shared" si="158"/>
        <v>0.98000000000000009</v>
      </c>
      <c r="AT103" s="186">
        <f t="shared" si="158"/>
        <v>0.98000000000000009</v>
      </c>
      <c r="AU103" s="186">
        <f t="shared" si="158"/>
        <v>0.98000000000000009</v>
      </c>
      <c r="AV103" s="186">
        <f t="shared" si="158"/>
        <v>0.98000000000000009</v>
      </c>
      <c r="AW103" s="186">
        <f t="shared" si="158"/>
        <v>0.98000000000000009</v>
      </c>
      <c r="AX103" s="186">
        <f t="shared" si="158"/>
        <v>0.98</v>
      </c>
      <c r="AY103" s="186">
        <f t="shared" si="158"/>
        <v>0.9800000000000002</v>
      </c>
      <c r="AZ103" s="186">
        <f t="shared" si="158"/>
        <v>0.9800000000000002</v>
      </c>
      <c r="BA103" s="186">
        <f t="shared" si="158"/>
        <v>0.97999999999999976</v>
      </c>
      <c r="BB103" s="186">
        <f t="shared" si="158"/>
        <v>0.97999999999999987</v>
      </c>
      <c r="BC103" s="186">
        <f t="shared" si="158"/>
        <v>0.9800000000000002</v>
      </c>
      <c r="BD103" s="186">
        <f t="shared" si="158"/>
        <v>0.98</v>
      </c>
      <c r="BE103" s="186">
        <f t="shared" si="158"/>
        <v>0.98000000000000009</v>
      </c>
      <c r="BF103" s="186">
        <f t="shared" si="158"/>
        <v>0.98</v>
      </c>
      <c r="BG103" s="186">
        <f t="shared" si="158"/>
        <v>0.9800000000000002</v>
      </c>
      <c r="BH103" s="186">
        <f t="shared" si="158"/>
        <v>0.98000000000000009</v>
      </c>
      <c r="BI103" s="186">
        <f t="shared" si="158"/>
        <v>0.98000000000000009</v>
      </c>
      <c r="BJ103" s="186">
        <f t="shared" si="158"/>
        <v>0.98</v>
      </c>
      <c r="BK103" s="186">
        <f t="shared" si="158"/>
        <v>0.97999999999999987</v>
      </c>
      <c r="BL103" s="186">
        <f t="shared" si="158"/>
        <v>0.98</v>
      </c>
      <c r="BM103" s="186">
        <f t="shared" si="158"/>
        <v>0.98</v>
      </c>
      <c r="BN103" s="186">
        <f t="shared" si="158"/>
        <v>0.97999999999999987</v>
      </c>
      <c r="BO103" s="186">
        <f t="shared" si="158"/>
        <v>0.98000000000000009</v>
      </c>
      <c r="BP103" s="186">
        <f t="shared" si="158"/>
        <v>0.98000000000000009</v>
      </c>
      <c r="BQ103" s="186">
        <f t="shared" si="158"/>
        <v>0.97999999999999976</v>
      </c>
      <c r="BR103" s="186">
        <f t="shared" si="158"/>
        <v>0.97999999999999987</v>
      </c>
      <c r="BS103" s="186">
        <f t="shared" si="158"/>
        <v>0.97999999999999987</v>
      </c>
      <c r="BT103" s="186">
        <f t="shared" si="158"/>
        <v>0.97999999999999965</v>
      </c>
      <c r="BU103" s="186">
        <f t="shared" si="158"/>
        <v>0.98</v>
      </c>
      <c r="BV103" s="186">
        <f t="shared" si="158"/>
        <v>0.98000000000000032</v>
      </c>
      <c r="BW103" s="186">
        <f t="shared" si="158"/>
        <v>0.97999999999999987</v>
      </c>
      <c r="BX103" s="186">
        <f t="shared" ref="BX103:CO103" si="159" xml:space="preserve"> BX99 / BX101</f>
        <v>0.98000000000000009</v>
      </c>
      <c r="BY103" s="186">
        <f t="shared" si="159"/>
        <v>0.98</v>
      </c>
      <c r="BZ103" s="186">
        <f t="shared" si="159"/>
        <v>0.97999999999999976</v>
      </c>
      <c r="CA103" s="186">
        <f t="shared" si="159"/>
        <v>0.9800000000000002</v>
      </c>
      <c r="CB103" s="186">
        <f t="shared" si="159"/>
        <v>0.97999999999999987</v>
      </c>
      <c r="CC103" s="186">
        <f t="shared" si="159"/>
        <v>0.97999999999999976</v>
      </c>
      <c r="CD103" s="186">
        <f t="shared" si="159"/>
        <v>0.9800000000000002</v>
      </c>
      <c r="CE103" s="186">
        <f t="shared" si="159"/>
        <v>0.97999999999999987</v>
      </c>
      <c r="CF103" s="186">
        <f t="shared" si="159"/>
        <v>0.98</v>
      </c>
      <c r="CG103" s="186">
        <f t="shared" si="159"/>
        <v>0.9800000000000002</v>
      </c>
      <c r="CH103" s="186">
        <f t="shared" si="159"/>
        <v>0.9800000000000002</v>
      </c>
      <c r="CI103" s="186">
        <f t="shared" si="159"/>
        <v>0.98000000000000009</v>
      </c>
      <c r="CJ103" s="186">
        <f t="shared" si="159"/>
        <v>0.98000000000000009</v>
      </c>
      <c r="CK103" s="186">
        <f t="shared" si="159"/>
        <v>0.98</v>
      </c>
      <c r="CL103" s="186">
        <f t="shared" si="159"/>
        <v>0.98000000000000009</v>
      </c>
      <c r="CM103" s="186">
        <f t="shared" si="159"/>
        <v>0.98</v>
      </c>
      <c r="CN103" s="186">
        <f t="shared" si="159"/>
        <v>0.97999999999999987</v>
      </c>
      <c r="CO103" s="186">
        <f t="shared" si="159"/>
        <v>0.9800000000000002</v>
      </c>
    </row>
    <row r="104" spans="1:93" outlineLevel="1" x14ac:dyDescent="0.2"/>
    <row r="105" spans="1:93" ht="13.5" thickBot="1" x14ac:dyDescent="0.25">
      <c r="A105" s="58" t="s">
        <v>126</v>
      </c>
      <c r="B105" s="9"/>
      <c r="C105" s="8"/>
      <c r="D105" s="72"/>
      <c r="E105" s="11"/>
      <c r="F105" s="12"/>
      <c r="G105" s="12"/>
      <c r="H105" s="12"/>
      <c r="I105" s="12"/>
      <c r="J105" s="13"/>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row>
    <row r="106" spans="1:93" ht="3.75" customHeight="1" thickTop="1" x14ac:dyDescent="0.2"/>
    <row r="107" spans="1:93" x14ac:dyDescent="0.2">
      <c r="E107" s="18" t="str">
        <f xml:space="preserve"> InpC!E51</f>
        <v>Period</v>
      </c>
      <c r="F107" s="18"/>
      <c r="G107" s="19">
        <f xml:space="preserve"> InpC!G51</f>
        <v>12</v>
      </c>
      <c r="H107" s="119" t="str">
        <f xml:space="preserve"> InpC!H51</f>
        <v>Yrs</v>
      </c>
      <c r="I107" s="18"/>
    </row>
    <row r="108" spans="1:93" x14ac:dyDescent="0.2">
      <c r="E108" t="s">
        <v>130</v>
      </c>
      <c r="I108" s="112">
        <f xml:space="preserve"> SUM( K108:CO108 )</f>
        <v>12</v>
      </c>
      <c r="K108" s="55">
        <f t="shared" ref="K108:AP108" si="160" xml:space="preserve"> IF( K4 - $G4 + 1 &lt;= $G$107, 1, 0 )</f>
        <v>1</v>
      </c>
      <c r="L108" s="55">
        <f t="shared" si="160"/>
        <v>1</v>
      </c>
      <c r="M108" s="55">
        <f t="shared" si="160"/>
        <v>1</v>
      </c>
      <c r="N108" s="55">
        <f t="shared" si="160"/>
        <v>1</v>
      </c>
      <c r="O108" s="55">
        <f t="shared" si="160"/>
        <v>1</v>
      </c>
      <c r="P108" s="55">
        <f t="shared" si="160"/>
        <v>1</v>
      </c>
      <c r="Q108" s="55">
        <f t="shared" si="160"/>
        <v>1</v>
      </c>
      <c r="R108" s="55">
        <f t="shared" si="160"/>
        <v>1</v>
      </c>
      <c r="S108" s="55">
        <f t="shared" si="160"/>
        <v>1</v>
      </c>
      <c r="T108" s="55">
        <f t="shared" si="160"/>
        <v>1</v>
      </c>
      <c r="U108" s="55">
        <f t="shared" si="160"/>
        <v>1</v>
      </c>
      <c r="V108" s="55">
        <f t="shared" si="160"/>
        <v>1</v>
      </c>
      <c r="W108" s="55">
        <f t="shared" si="160"/>
        <v>0</v>
      </c>
      <c r="X108" s="55">
        <f t="shared" si="160"/>
        <v>0</v>
      </c>
      <c r="Y108" s="55">
        <f t="shared" si="160"/>
        <v>0</v>
      </c>
      <c r="Z108" s="55">
        <f t="shared" si="160"/>
        <v>0</v>
      </c>
      <c r="AA108" s="55">
        <f t="shared" si="160"/>
        <v>0</v>
      </c>
      <c r="AB108" s="55">
        <f t="shared" si="160"/>
        <v>0</v>
      </c>
      <c r="AC108" s="55">
        <f t="shared" si="160"/>
        <v>0</v>
      </c>
      <c r="AD108" s="55">
        <f t="shared" si="160"/>
        <v>0</v>
      </c>
      <c r="AE108" s="55">
        <f t="shared" si="160"/>
        <v>0</v>
      </c>
      <c r="AF108" s="55">
        <f t="shared" si="160"/>
        <v>0</v>
      </c>
      <c r="AG108" s="55">
        <f t="shared" si="160"/>
        <v>0</v>
      </c>
      <c r="AH108" s="55">
        <f t="shared" si="160"/>
        <v>0</v>
      </c>
      <c r="AI108" s="55">
        <f t="shared" si="160"/>
        <v>0</v>
      </c>
      <c r="AJ108" s="55">
        <f t="shared" si="160"/>
        <v>0</v>
      </c>
      <c r="AK108" s="55">
        <f t="shared" si="160"/>
        <v>0</v>
      </c>
      <c r="AL108" s="55">
        <f t="shared" si="160"/>
        <v>0</v>
      </c>
      <c r="AM108" s="55">
        <f t="shared" si="160"/>
        <v>0</v>
      </c>
      <c r="AN108" s="55">
        <f t="shared" si="160"/>
        <v>0</v>
      </c>
      <c r="AO108" s="55">
        <f t="shared" si="160"/>
        <v>0</v>
      </c>
      <c r="AP108" s="55">
        <f t="shared" si="160"/>
        <v>0</v>
      </c>
      <c r="AQ108" s="55">
        <f t="shared" ref="AQ108:BV108" si="161" xml:space="preserve"> IF( AQ4 - $G4 + 1 &lt;= $G$107, 1, 0 )</f>
        <v>0</v>
      </c>
      <c r="AR108" s="55">
        <f t="shared" si="161"/>
        <v>0</v>
      </c>
      <c r="AS108" s="55">
        <f t="shared" si="161"/>
        <v>0</v>
      </c>
      <c r="AT108" s="55">
        <f t="shared" si="161"/>
        <v>0</v>
      </c>
      <c r="AU108" s="55">
        <f t="shared" si="161"/>
        <v>0</v>
      </c>
      <c r="AV108" s="55">
        <f t="shared" si="161"/>
        <v>0</v>
      </c>
      <c r="AW108" s="55">
        <f t="shared" si="161"/>
        <v>0</v>
      </c>
      <c r="AX108" s="55">
        <f t="shared" si="161"/>
        <v>0</v>
      </c>
      <c r="AY108" s="55">
        <f t="shared" si="161"/>
        <v>0</v>
      </c>
      <c r="AZ108" s="55">
        <f t="shared" si="161"/>
        <v>0</v>
      </c>
      <c r="BA108" s="55">
        <f t="shared" si="161"/>
        <v>0</v>
      </c>
      <c r="BB108" s="55">
        <f t="shared" si="161"/>
        <v>0</v>
      </c>
      <c r="BC108" s="55">
        <f t="shared" si="161"/>
        <v>0</v>
      </c>
      <c r="BD108" s="55">
        <f t="shared" si="161"/>
        <v>0</v>
      </c>
      <c r="BE108" s="55">
        <f t="shared" si="161"/>
        <v>0</v>
      </c>
      <c r="BF108" s="55">
        <f t="shared" si="161"/>
        <v>0</v>
      </c>
      <c r="BG108" s="55">
        <f t="shared" si="161"/>
        <v>0</v>
      </c>
      <c r="BH108" s="55">
        <f t="shared" si="161"/>
        <v>0</v>
      </c>
      <c r="BI108" s="55">
        <f t="shared" si="161"/>
        <v>0</v>
      </c>
      <c r="BJ108" s="55">
        <f t="shared" si="161"/>
        <v>0</v>
      </c>
      <c r="BK108" s="55">
        <f t="shared" si="161"/>
        <v>0</v>
      </c>
      <c r="BL108" s="55">
        <f t="shared" si="161"/>
        <v>0</v>
      </c>
      <c r="BM108" s="55">
        <f t="shared" si="161"/>
        <v>0</v>
      </c>
      <c r="BN108" s="55">
        <f t="shared" si="161"/>
        <v>0</v>
      </c>
      <c r="BO108" s="55">
        <f t="shared" si="161"/>
        <v>0</v>
      </c>
      <c r="BP108" s="55">
        <f t="shared" si="161"/>
        <v>0</v>
      </c>
      <c r="BQ108" s="55">
        <f t="shared" si="161"/>
        <v>0</v>
      </c>
      <c r="BR108" s="55">
        <f t="shared" si="161"/>
        <v>0</v>
      </c>
      <c r="BS108" s="55">
        <f t="shared" si="161"/>
        <v>0</v>
      </c>
      <c r="BT108" s="55">
        <f t="shared" si="161"/>
        <v>0</v>
      </c>
      <c r="BU108" s="55">
        <f t="shared" si="161"/>
        <v>0</v>
      </c>
      <c r="BV108" s="55">
        <f t="shared" si="161"/>
        <v>0</v>
      </c>
      <c r="BW108" s="55">
        <f t="shared" ref="BW108:CO108" si="162" xml:space="preserve"> IF( BW4 - $G4 + 1 &lt;= $G$107, 1, 0 )</f>
        <v>0</v>
      </c>
      <c r="BX108" s="55">
        <f t="shared" si="162"/>
        <v>0</v>
      </c>
      <c r="BY108" s="55">
        <f t="shared" si="162"/>
        <v>0</v>
      </c>
      <c r="BZ108" s="55">
        <f t="shared" si="162"/>
        <v>0</v>
      </c>
      <c r="CA108" s="55">
        <f t="shared" si="162"/>
        <v>0</v>
      </c>
      <c r="CB108" s="55">
        <f t="shared" si="162"/>
        <v>0</v>
      </c>
      <c r="CC108" s="55">
        <f t="shared" si="162"/>
        <v>0</v>
      </c>
      <c r="CD108" s="55">
        <f t="shared" si="162"/>
        <v>0</v>
      </c>
      <c r="CE108" s="55">
        <f t="shared" si="162"/>
        <v>0</v>
      </c>
      <c r="CF108" s="55">
        <f t="shared" si="162"/>
        <v>0</v>
      </c>
      <c r="CG108" s="55">
        <f t="shared" si="162"/>
        <v>0</v>
      </c>
      <c r="CH108" s="55">
        <f t="shared" si="162"/>
        <v>0</v>
      </c>
      <c r="CI108" s="55">
        <f t="shared" si="162"/>
        <v>0</v>
      </c>
      <c r="CJ108" s="55">
        <f t="shared" si="162"/>
        <v>0</v>
      </c>
      <c r="CK108" s="55">
        <f t="shared" si="162"/>
        <v>0</v>
      </c>
      <c r="CL108" s="55">
        <f t="shared" si="162"/>
        <v>0</v>
      </c>
      <c r="CM108" s="55">
        <f t="shared" si="162"/>
        <v>0</v>
      </c>
      <c r="CN108" s="55">
        <f t="shared" si="162"/>
        <v>0</v>
      </c>
      <c r="CO108" s="55">
        <f t="shared" si="162"/>
        <v>0</v>
      </c>
    </row>
    <row r="109" spans="1:93" x14ac:dyDescent="0.2">
      <c r="E109" s="18" t="s">
        <v>127</v>
      </c>
      <c r="F109" s="18"/>
      <c r="G109" s="81">
        <f xml:space="preserve"> InpC!G52</f>
        <v>0.03</v>
      </c>
      <c r="H109" s="124" t="str">
        <f xml:space="preserve"> InpC!H52</f>
        <v>%</v>
      </c>
      <c r="I109" s="75"/>
      <c r="K109" s="108">
        <f xml:space="preserve"> IF( J109 = "", 1, J109 ) / ( 1 + $G109 )</f>
        <v>0.970873786407767</v>
      </c>
      <c r="L109" s="109">
        <f t="shared" ref="L109:BW109" si="163" xml:space="preserve"> IF( K109 = "", 1, K109 ) / ( 1 + $G109 )</f>
        <v>0.94259590913375435</v>
      </c>
      <c r="M109" s="109">
        <f t="shared" si="163"/>
        <v>0.9151416593531595</v>
      </c>
      <c r="N109" s="109">
        <f t="shared" si="163"/>
        <v>0.88848704791568878</v>
      </c>
      <c r="O109" s="109">
        <f t="shared" si="163"/>
        <v>0.86260878438416388</v>
      </c>
      <c r="P109" s="109">
        <f t="shared" si="163"/>
        <v>0.83748425668365423</v>
      </c>
      <c r="Q109" s="109">
        <f t="shared" si="163"/>
        <v>0.81309151134335356</v>
      </c>
      <c r="R109" s="109">
        <f t="shared" si="163"/>
        <v>0.7894092343139355</v>
      </c>
      <c r="S109" s="109">
        <f t="shared" si="163"/>
        <v>0.76641673234362673</v>
      </c>
      <c r="T109" s="109">
        <f t="shared" si="163"/>
        <v>0.74409391489672494</v>
      </c>
      <c r="U109" s="109">
        <f t="shared" si="163"/>
        <v>0.7224212765987621</v>
      </c>
      <c r="V109" s="109">
        <f t="shared" si="163"/>
        <v>0.70137988019297293</v>
      </c>
      <c r="W109" s="109">
        <f t="shared" si="163"/>
        <v>0.68095133999317758</v>
      </c>
      <c r="X109" s="109">
        <f t="shared" si="163"/>
        <v>0.66111780581861901</v>
      </c>
      <c r="Y109" s="109">
        <f t="shared" si="163"/>
        <v>0.64186194739671742</v>
      </c>
      <c r="Z109" s="109">
        <f t="shared" si="163"/>
        <v>0.62316693922011401</v>
      </c>
      <c r="AA109" s="109">
        <f t="shared" si="163"/>
        <v>0.60501644584477088</v>
      </c>
      <c r="AB109" s="109">
        <f t="shared" si="163"/>
        <v>0.58739460761628237</v>
      </c>
      <c r="AC109" s="109">
        <f t="shared" si="163"/>
        <v>0.57028602681192464</v>
      </c>
      <c r="AD109" s="109">
        <f t="shared" si="163"/>
        <v>0.55367575418633463</v>
      </c>
      <c r="AE109" s="109">
        <f t="shared" si="163"/>
        <v>0.53754927590906276</v>
      </c>
      <c r="AF109" s="109">
        <f t="shared" si="163"/>
        <v>0.52189250088258521</v>
      </c>
      <c r="AG109" s="109">
        <f t="shared" si="163"/>
        <v>0.50669174842969433</v>
      </c>
      <c r="AH109" s="109">
        <f t="shared" si="163"/>
        <v>0.49193373633950904</v>
      </c>
      <c r="AI109" s="109">
        <f t="shared" si="163"/>
        <v>0.47760556926165926</v>
      </c>
      <c r="AJ109" s="109">
        <f t="shared" si="163"/>
        <v>0.4636947274385041</v>
      </c>
      <c r="AK109" s="109">
        <f t="shared" si="163"/>
        <v>0.45018905576553797</v>
      </c>
      <c r="AL109" s="109">
        <f t="shared" si="163"/>
        <v>0.43707675317042521</v>
      </c>
      <c r="AM109" s="109">
        <f t="shared" si="163"/>
        <v>0.42434636230138367</v>
      </c>
      <c r="AN109" s="109">
        <f t="shared" si="163"/>
        <v>0.41198675951590646</v>
      </c>
      <c r="AO109" s="109">
        <f t="shared" si="163"/>
        <v>0.39998714516107425</v>
      </c>
      <c r="AP109" s="109">
        <f t="shared" si="163"/>
        <v>0.3883370341369653</v>
      </c>
      <c r="AQ109" s="109">
        <f t="shared" si="163"/>
        <v>0.37702624673491775</v>
      </c>
      <c r="AR109" s="109">
        <f t="shared" si="163"/>
        <v>0.3660448997426386</v>
      </c>
      <c r="AS109" s="109">
        <f t="shared" si="163"/>
        <v>0.35538339780838696</v>
      </c>
      <c r="AT109" s="109">
        <f t="shared" si="163"/>
        <v>0.34503242505668635</v>
      </c>
      <c r="AU109" s="109">
        <f t="shared" si="163"/>
        <v>0.33498293694823916</v>
      </c>
      <c r="AV109" s="109">
        <f t="shared" si="163"/>
        <v>0.3252261523769312</v>
      </c>
      <c r="AW109" s="109">
        <f t="shared" si="163"/>
        <v>0.31575354599702055</v>
      </c>
      <c r="AX109" s="109">
        <f t="shared" si="163"/>
        <v>0.30655684077380635</v>
      </c>
      <c r="AY109" s="109">
        <f t="shared" si="163"/>
        <v>0.29762800075126827</v>
      </c>
      <c r="AZ109" s="109">
        <f t="shared" si="163"/>
        <v>0.28895922403035756</v>
      </c>
      <c r="BA109" s="109">
        <f t="shared" si="163"/>
        <v>0.28054293595180346</v>
      </c>
      <c r="BB109" s="109">
        <f t="shared" si="163"/>
        <v>0.27237178247747906</v>
      </c>
      <c r="BC109" s="109">
        <f t="shared" si="163"/>
        <v>0.26443862376454275</v>
      </c>
      <c r="BD109" s="109">
        <f t="shared" si="163"/>
        <v>0.25673652792674051</v>
      </c>
      <c r="BE109" s="109">
        <f t="shared" si="163"/>
        <v>0.24925876497741797</v>
      </c>
      <c r="BF109" s="109">
        <f t="shared" si="163"/>
        <v>0.24199880094894949</v>
      </c>
      <c r="BG109" s="109">
        <f t="shared" si="163"/>
        <v>0.2349502921834461</v>
      </c>
      <c r="BH109" s="109">
        <f t="shared" si="163"/>
        <v>0.22810707978975348</v>
      </c>
      <c r="BI109" s="109">
        <f t="shared" si="163"/>
        <v>0.22146318426189657</v>
      </c>
      <c r="BJ109" s="109">
        <f t="shared" si="163"/>
        <v>0.2150128002542685</v>
      </c>
      <c r="BK109" s="109">
        <f t="shared" si="163"/>
        <v>0.20875029150899854</v>
      </c>
      <c r="BL109" s="109">
        <f t="shared" si="163"/>
        <v>0.20267018593106653</v>
      </c>
      <c r="BM109" s="109">
        <f t="shared" si="163"/>
        <v>0.19676717080686071</v>
      </c>
      <c r="BN109" s="109">
        <f t="shared" si="163"/>
        <v>0.19103608816200068</v>
      </c>
      <c r="BO109" s="109">
        <f t="shared" si="163"/>
        <v>0.18547193025436959</v>
      </c>
      <c r="BP109" s="109">
        <f t="shared" si="163"/>
        <v>0.18006983519841707</v>
      </c>
      <c r="BQ109" s="109">
        <f t="shared" si="163"/>
        <v>0.17482508271690977</v>
      </c>
      <c r="BR109" s="109">
        <f t="shared" si="163"/>
        <v>0.16973309001641726</v>
      </c>
      <c r="BS109" s="109">
        <f t="shared" si="163"/>
        <v>0.16478940778292939</v>
      </c>
      <c r="BT109" s="109">
        <f t="shared" si="163"/>
        <v>0.15998971629410619</v>
      </c>
      <c r="BU109" s="109">
        <f t="shared" si="163"/>
        <v>0.15532982164476328</v>
      </c>
      <c r="BV109" s="109">
        <f t="shared" si="163"/>
        <v>0.15080565208229443</v>
      </c>
      <c r="BW109" s="109">
        <f t="shared" si="163"/>
        <v>0.14641325444882955</v>
      </c>
      <c r="BX109" s="109">
        <f t="shared" ref="BX109:CO109" si="164" xml:space="preserve"> IF( BW109 = "", 1, BW109 ) / ( 1 + $G109 )</f>
        <v>0.14214879072701897</v>
      </c>
      <c r="BY109" s="109">
        <f t="shared" si="164"/>
        <v>0.13800853468642618</v>
      </c>
      <c r="BZ109" s="109">
        <f t="shared" si="164"/>
        <v>0.13398886862759823</v>
      </c>
      <c r="CA109" s="109">
        <f t="shared" si="164"/>
        <v>0.13008628022096916</v>
      </c>
      <c r="CB109" s="109">
        <f t="shared" si="164"/>
        <v>0.12629735943783413</v>
      </c>
      <c r="CC109" s="109">
        <f t="shared" si="164"/>
        <v>0.12261879557071274</v>
      </c>
      <c r="CD109" s="109">
        <f t="shared" si="164"/>
        <v>0.11904737434049781</v>
      </c>
      <c r="CE109" s="109">
        <f t="shared" si="164"/>
        <v>0.11557997508786194</v>
      </c>
      <c r="CF109" s="109">
        <f t="shared" si="164"/>
        <v>0.1122135680464679</v>
      </c>
      <c r="CG109" s="109">
        <f t="shared" si="164"/>
        <v>0.1089452116955999</v>
      </c>
      <c r="CH109" s="109">
        <f t="shared" si="164"/>
        <v>0.10577205018990281</v>
      </c>
      <c r="CI109" s="109">
        <f t="shared" si="164"/>
        <v>0.10269131086398331</v>
      </c>
      <c r="CJ109" s="109">
        <f t="shared" si="164"/>
        <v>9.9700301809692526E-2</v>
      </c>
      <c r="CK109" s="109">
        <f t="shared" si="164"/>
        <v>9.6796409523973323E-2</v>
      </c>
      <c r="CL109" s="109">
        <f t="shared" si="164"/>
        <v>9.3977096625216819E-2</v>
      </c>
      <c r="CM109" s="109">
        <f t="shared" si="164"/>
        <v>9.1239899636132826E-2</v>
      </c>
      <c r="CN109" s="109">
        <f t="shared" si="164"/>
        <v>8.8582426831196923E-2</v>
      </c>
      <c r="CO109" s="109">
        <f t="shared" si="164"/>
        <v>8.6002356146793121E-2</v>
      </c>
    </row>
    <row r="110" spans="1:93" x14ac:dyDescent="0.2">
      <c r="E110" t="s">
        <v>131</v>
      </c>
      <c r="G110" s="110">
        <f xml:space="preserve"> SUMIF( $K$108:$CO$108, 1, $K$109:$CO$109 )</f>
        <v>9.9540039935675644</v>
      </c>
      <c r="H110" s="117" t="s">
        <v>9</v>
      </c>
    </row>
    <row r="112" spans="1:93" x14ac:dyDescent="0.2">
      <c r="E112" t="str">
        <f xml:space="preserve"> Costs!E46 &amp; " annuity "</f>
        <v xml:space="preserve">Mains cost annuity </v>
      </c>
      <c r="G112" s="129">
        <f xml:space="preserve"> Costs!G46</f>
        <v>59879.961361223643</v>
      </c>
      <c r="H112" s="122" t="str">
        <f xml:space="preserve"> Costs!H46</f>
        <v>£</v>
      </c>
      <c r="I112" s="112">
        <f xml:space="preserve"> SUM( K112:CO112 )</f>
        <v>72187.989556667671</v>
      </c>
      <c r="K112" s="89">
        <f xml:space="preserve"> $G112 / $G$110 * K$108</f>
        <v>6015.6657963889729</v>
      </c>
      <c r="L112" s="55">
        <f t="shared" ref="L112:BW112" si="165" xml:space="preserve"> $G112 / $G$110 * L$108</f>
        <v>6015.6657963889729</v>
      </c>
      <c r="M112" s="55">
        <f t="shared" si="165"/>
        <v>6015.6657963889729</v>
      </c>
      <c r="N112" s="55">
        <f t="shared" si="165"/>
        <v>6015.6657963889729</v>
      </c>
      <c r="O112" s="55">
        <f t="shared" si="165"/>
        <v>6015.6657963889729</v>
      </c>
      <c r="P112" s="55">
        <f t="shared" si="165"/>
        <v>6015.6657963889729</v>
      </c>
      <c r="Q112" s="55">
        <f t="shared" si="165"/>
        <v>6015.6657963889729</v>
      </c>
      <c r="R112" s="55">
        <f t="shared" si="165"/>
        <v>6015.6657963889729</v>
      </c>
      <c r="S112" s="55">
        <f t="shared" si="165"/>
        <v>6015.6657963889729</v>
      </c>
      <c r="T112" s="55">
        <f t="shared" si="165"/>
        <v>6015.6657963889729</v>
      </c>
      <c r="U112" s="55">
        <f t="shared" si="165"/>
        <v>6015.6657963889729</v>
      </c>
      <c r="V112" s="55">
        <f t="shared" si="165"/>
        <v>6015.6657963889729</v>
      </c>
      <c r="W112" s="55">
        <f t="shared" si="165"/>
        <v>0</v>
      </c>
      <c r="X112" s="55">
        <f t="shared" si="165"/>
        <v>0</v>
      </c>
      <c r="Y112" s="55">
        <f t="shared" si="165"/>
        <v>0</v>
      </c>
      <c r="Z112" s="55">
        <f t="shared" si="165"/>
        <v>0</v>
      </c>
      <c r="AA112" s="55">
        <f t="shared" si="165"/>
        <v>0</v>
      </c>
      <c r="AB112" s="55">
        <f t="shared" si="165"/>
        <v>0</v>
      </c>
      <c r="AC112" s="55">
        <f t="shared" si="165"/>
        <v>0</v>
      </c>
      <c r="AD112" s="55">
        <f t="shared" si="165"/>
        <v>0</v>
      </c>
      <c r="AE112" s="55">
        <f t="shared" si="165"/>
        <v>0</v>
      </c>
      <c r="AF112" s="55">
        <f t="shared" si="165"/>
        <v>0</v>
      </c>
      <c r="AG112" s="55">
        <f t="shared" si="165"/>
        <v>0</v>
      </c>
      <c r="AH112" s="55">
        <f t="shared" si="165"/>
        <v>0</v>
      </c>
      <c r="AI112" s="55">
        <f t="shared" si="165"/>
        <v>0</v>
      </c>
      <c r="AJ112" s="55">
        <f t="shared" si="165"/>
        <v>0</v>
      </c>
      <c r="AK112" s="55">
        <f t="shared" si="165"/>
        <v>0</v>
      </c>
      <c r="AL112" s="55">
        <f t="shared" si="165"/>
        <v>0</v>
      </c>
      <c r="AM112" s="55">
        <f t="shared" si="165"/>
        <v>0</v>
      </c>
      <c r="AN112" s="55">
        <f t="shared" si="165"/>
        <v>0</v>
      </c>
      <c r="AO112" s="55">
        <f t="shared" si="165"/>
        <v>0</v>
      </c>
      <c r="AP112" s="55">
        <f t="shared" si="165"/>
        <v>0</v>
      </c>
      <c r="AQ112" s="55">
        <f t="shared" si="165"/>
        <v>0</v>
      </c>
      <c r="AR112" s="55">
        <f t="shared" si="165"/>
        <v>0</v>
      </c>
      <c r="AS112" s="55">
        <f t="shared" si="165"/>
        <v>0</v>
      </c>
      <c r="AT112" s="55">
        <f t="shared" si="165"/>
        <v>0</v>
      </c>
      <c r="AU112" s="55">
        <f t="shared" si="165"/>
        <v>0</v>
      </c>
      <c r="AV112" s="55">
        <f t="shared" si="165"/>
        <v>0</v>
      </c>
      <c r="AW112" s="55">
        <f t="shared" si="165"/>
        <v>0</v>
      </c>
      <c r="AX112" s="55">
        <f t="shared" si="165"/>
        <v>0</v>
      </c>
      <c r="AY112" s="55">
        <f t="shared" si="165"/>
        <v>0</v>
      </c>
      <c r="AZ112" s="55">
        <f t="shared" si="165"/>
        <v>0</v>
      </c>
      <c r="BA112" s="55">
        <f t="shared" si="165"/>
        <v>0</v>
      </c>
      <c r="BB112" s="55">
        <f t="shared" si="165"/>
        <v>0</v>
      </c>
      <c r="BC112" s="55">
        <f t="shared" si="165"/>
        <v>0</v>
      </c>
      <c r="BD112" s="55">
        <f t="shared" si="165"/>
        <v>0</v>
      </c>
      <c r="BE112" s="55">
        <f t="shared" si="165"/>
        <v>0</v>
      </c>
      <c r="BF112" s="55">
        <f t="shared" si="165"/>
        <v>0</v>
      </c>
      <c r="BG112" s="55">
        <f t="shared" si="165"/>
        <v>0</v>
      </c>
      <c r="BH112" s="55">
        <f t="shared" si="165"/>
        <v>0</v>
      </c>
      <c r="BI112" s="55">
        <f t="shared" si="165"/>
        <v>0</v>
      </c>
      <c r="BJ112" s="55">
        <f t="shared" si="165"/>
        <v>0</v>
      </c>
      <c r="BK112" s="55">
        <f t="shared" si="165"/>
        <v>0</v>
      </c>
      <c r="BL112" s="55">
        <f t="shared" si="165"/>
        <v>0</v>
      </c>
      <c r="BM112" s="55">
        <f t="shared" si="165"/>
        <v>0</v>
      </c>
      <c r="BN112" s="55">
        <f t="shared" si="165"/>
        <v>0</v>
      </c>
      <c r="BO112" s="55">
        <f t="shared" si="165"/>
        <v>0</v>
      </c>
      <c r="BP112" s="55">
        <f t="shared" si="165"/>
        <v>0</v>
      </c>
      <c r="BQ112" s="55">
        <f t="shared" si="165"/>
        <v>0</v>
      </c>
      <c r="BR112" s="55">
        <f t="shared" si="165"/>
        <v>0</v>
      </c>
      <c r="BS112" s="55">
        <f t="shared" si="165"/>
        <v>0</v>
      </c>
      <c r="BT112" s="55">
        <f t="shared" si="165"/>
        <v>0</v>
      </c>
      <c r="BU112" s="55">
        <f t="shared" si="165"/>
        <v>0</v>
      </c>
      <c r="BV112" s="55">
        <f t="shared" si="165"/>
        <v>0</v>
      </c>
      <c r="BW112" s="55">
        <f t="shared" si="165"/>
        <v>0</v>
      </c>
      <c r="BX112" s="55">
        <f t="shared" ref="BX112:CO112" si="166" xml:space="preserve"> $G112 / $G$110 * BX$108</f>
        <v>0</v>
      </c>
      <c r="BY112" s="55">
        <f t="shared" si="166"/>
        <v>0</v>
      </c>
      <c r="BZ112" s="55">
        <f t="shared" si="166"/>
        <v>0</v>
      </c>
      <c r="CA112" s="55">
        <f t="shared" si="166"/>
        <v>0</v>
      </c>
      <c r="CB112" s="55">
        <f t="shared" si="166"/>
        <v>0</v>
      </c>
      <c r="CC112" s="55">
        <f t="shared" si="166"/>
        <v>0</v>
      </c>
      <c r="CD112" s="55">
        <f t="shared" si="166"/>
        <v>0</v>
      </c>
      <c r="CE112" s="55">
        <f t="shared" si="166"/>
        <v>0</v>
      </c>
      <c r="CF112" s="55">
        <f t="shared" si="166"/>
        <v>0</v>
      </c>
      <c r="CG112" s="55">
        <f t="shared" si="166"/>
        <v>0</v>
      </c>
      <c r="CH112" s="55">
        <f t="shared" si="166"/>
        <v>0</v>
      </c>
      <c r="CI112" s="55">
        <f t="shared" si="166"/>
        <v>0</v>
      </c>
      <c r="CJ112" s="55">
        <f t="shared" si="166"/>
        <v>0</v>
      </c>
      <c r="CK112" s="55">
        <f t="shared" si="166"/>
        <v>0</v>
      </c>
      <c r="CL112" s="55">
        <f t="shared" si="166"/>
        <v>0</v>
      </c>
      <c r="CM112" s="55">
        <f t="shared" si="166"/>
        <v>0</v>
      </c>
      <c r="CN112" s="55">
        <f t="shared" si="166"/>
        <v>0</v>
      </c>
      <c r="CO112" s="55">
        <f t="shared" si="166"/>
        <v>0</v>
      </c>
    </row>
    <row r="113" spans="2:93" x14ac:dyDescent="0.2">
      <c r="E113" t="str">
        <f xml:space="preserve"> E99</f>
        <v>Total income for relevant deficit calculation</v>
      </c>
      <c r="H113" s="122" t="str">
        <f xml:space="preserve"> H99</f>
        <v>£</v>
      </c>
      <c r="I113" s="112">
        <f xml:space="preserve"> SUM( K113:CO113 )</f>
        <v>164881.17022771252</v>
      </c>
      <c r="K113" s="55">
        <f xml:space="preserve"> K99 * K$108</f>
        <v>4229.9818749999995</v>
      </c>
      <c r="L113" s="55">
        <f t="shared" ref="L113:BW113" si="167" xml:space="preserve"> L99 * L$108</f>
        <v>13452.318410703145</v>
      </c>
      <c r="M113" s="55">
        <f t="shared" si="167"/>
        <v>13538.221204452751</v>
      </c>
      <c r="N113" s="55">
        <f t="shared" si="167"/>
        <v>13818.432415177595</v>
      </c>
      <c r="O113" s="55">
        <f t="shared" si="167"/>
        <v>14032.094049687286</v>
      </c>
      <c r="P113" s="55">
        <f t="shared" si="167"/>
        <v>14280.781174542679</v>
      </c>
      <c r="Q113" s="55">
        <f t="shared" si="167"/>
        <v>14532.437414795513</v>
      </c>
      <c r="R113" s="55">
        <f t="shared" si="167"/>
        <v>14824.528068739093</v>
      </c>
      <c r="S113" s="55">
        <f t="shared" si="167"/>
        <v>15077.250170317417</v>
      </c>
      <c r="T113" s="55">
        <f t="shared" si="167"/>
        <v>15378.74700383884</v>
      </c>
      <c r="U113" s="55">
        <f t="shared" si="167"/>
        <v>15686.272810786899</v>
      </c>
      <c r="V113" s="55">
        <f t="shared" si="167"/>
        <v>16030.105629671307</v>
      </c>
      <c r="W113" s="55">
        <f t="shared" si="167"/>
        <v>0</v>
      </c>
      <c r="X113" s="55">
        <f t="shared" si="167"/>
        <v>0</v>
      </c>
      <c r="Y113" s="55">
        <f t="shared" si="167"/>
        <v>0</v>
      </c>
      <c r="Z113" s="55">
        <f t="shared" si="167"/>
        <v>0</v>
      </c>
      <c r="AA113" s="55">
        <f t="shared" si="167"/>
        <v>0</v>
      </c>
      <c r="AB113" s="55">
        <f t="shared" si="167"/>
        <v>0</v>
      </c>
      <c r="AC113" s="55">
        <f t="shared" si="167"/>
        <v>0</v>
      </c>
      <c r="AD113" s="55">
        <f t="shared" si="167"/>
        <v>0</v>
      </c>
      <c r="AE113" s="55">
        <f t="shared" si="167"/>
        <v>0</v>
      </c>
      <c r="AF113" s="55">
        <f t="shared" si="167"/>
        <v>0</v>
      </c>
      <c r="AG113" s="55">
        <f t="shared" si="167"/>
        <v>0</v>
      </c>
      <c r="AH113" s="55">
        <f t="shared" si="167"/>
        <v>0</v>
      </c>
      <c r="AI113" s="55">
        <f t="shared" si="167"/>
        <v>0</v>
      </c>
      <c r="AJ113" s="55">
        <f t="shared" si="167"/>
        <v>0</v>
      </c>
      <c r="AK113" s="55">
        <f t="shared" si="167"/>
        <v>0</v>
      </c>
      <c r="AL113" s="55">
        <f t="shared" si="167"/>
        <v>0</v>
      </c>
      <c r="AM113" s="55">
        <f t="shared" si="167"/>
        <v>0</v>
      </c>
      <c r="AN113" s="55">
        <f t="shared" si="167"/>
        <v>0</v>
      </c>
      <c r="AO113" s="55">
        <f t="shared" si="167"/>
        <v>0</v>
      </c>
      <c r="AP113" s="55">
        <f t="shared" si="167"/>
        <v>0</v>
      </c>
      <c r="AQ113" s="55">
        <f t="shared" si="167"/>
        <v>0</v>
      </c>
      <c r="AR113" s="55">
        <f t="shared" si="167"/>
        <v>0</v>
      </c>
      <c r="AS113" s="55">
        <f t="shared" si="167"/>
        <v>0</v>
      </c>
      <c r="AT113" s="55">
        <f t="shared" si="167"/>
        <v>0</v>
      </c>
      <c r="AU113" s="55">
        <f t="shared" si="167"/>
        <v>0</v>
      </c>
      <c r="AV113" s="55">
        <f t="shared" si="167"/>
        <v>0</v>
      </c>
      <c r="AW113" s="55">
        <f t="shared" si="167"/>
        <v>0</v>
      </c>
      <c r="AX113" s="55">
        <f t="shared" si="167"/>
        <v>0</v>
      </c>
      <c r="AY113" s="55">
        <f t="shared" si="167"/>
        <v>0</v>
      </c>
      <c r="AZ113" s="55">
        <f t="shared" si="167"/>
        <v>0</v>
      </c>
      <c r="BA113" s="55">
        <f t="shared" si="167"/>
        <v>0</v>
      </c>
      <c r="BB113" s="55">
        <f t="shared" si="167"/>
        <v>0</v>
      </c>
      <c r="BC113" s="55">
        <f t="shared" si="167"/>
        <v>0</v>
      </c>
      <c r="BD113" s="55">
        <f t="shared" si="167"/>
        <v>0</v>
      </c>
      <c r="BE113" s="55">
        <f t="shared" si="167"/>
        <v>0</v>
      </c>
      <c r="BF113" s="55">
        <f t="shared" si="167"/>
        <v>0</v>
      </c>
      <c r="BG113" s="55">
        <f t="shared" si="167"/>
        <v>0</v>
      </c>
      <c r="BH113" s="55">
        <f t="shared" si="167"/>
        <v>0</v>
      </c>
      <c r="BI113" s="55">
        <f t="shared" si="167"/>
        <v>0</v>
      </c>
      <c r="BJ113" s="55">
        <f t="shared" si="167"/>
        <v>0</v>
      </c>
      <c r="BK113" s="55">
        <f t="shared" si="167"/>
        <v>0</v>
      </c>
      <c r="BL113" s="55">
        <f t="shared" si="167"/>
        <v>0</v>
      </c>
      <c r="BM113" s="55">
        <f t="shared" si="167"/>
        <v>0</v>
      </c>
      <c r="BN113" s="55">
        <f t="shared" si="167"/>
        <v>0</v>
      </c>
      <c r="BO113" s="55">
        <f t="shared" si="167"/>
        <v>0</v>
      </c>
      <c r="BP113" s="55">
        <f t="shared" si="167"/>
        <v>0</v>
      </c>
      <c r="BQ113" s="55">
        <f t="shared" si="167"/>
        <v>0</v>
      </c>
      <c r="BR113" s="55">
        <f t="shared" si="167"/>
        <v>0</v>
      </c>
      <c r="BS113" s="55">
        <f t="shared" si="167"/>
        <v>0</v>
      </c>
      <c r="BT113" s="55">
        <f t="shared" si="167"/>
        <v>0</v>
      </c>
      <c r="BU113" s="55">
        <f t="shared" si="167"/>
        <v>0</v>
      </c>
      <c r="BV113" s="55">
        <f t="shared" si="167"/>
        <v>0</v>
      </c>
      <c r="BW113" s="55">
        <f t="shared" si="167"/>
        <v>0</v>
      </c>
      <c r="BX113" s="55">
        <f t="shared" ref="BX113:CO113" si="168" xml:space="preserve"> BX99 * BX$108</f>
        <v>0</v>
      </c>
      <c r="BY113" s="55">
        <f t="shared" si="168"/>
        <v>0</v>
      </c>
      <c r="BZ113" s="55">
        <f t="shared" si="168"/>
        <v>0</v>
      </c>
      <c r="CA113" s="55">
        <f t="shared" si="168"/>
        <v>0</v>
      </c>
      <c r="CB113" s="55">
        <f t="shared" si="168"/>
        <v>0</v>
      </c>
      <c r="CC113" s="55">
        <f t="shared" si="168"/>
        <v>0</v>
      </c>
      <c r="CD113" s="55">
        <f t="shared" si="168"/>
        <v>0</v>
      </c>
      <c r="CE113" s="55">
        <f t="shared" si="168"/>
        <v>0</v>
      </c>
      <c r="CF113" s="55">
        <f t="shared" si="168"/>
        <v>0</v>
      </c>
      <c r="CG113" s="55">
        <f t="shared" si="168"/>
        <v>0</v>
      </c>
      <c r="CH113" s="55">
        <f t="shared" si="168"/>
        <v>0</v>
      </c>
      <c r="CI113" s="55">
        <f t="shared" si="168"/>
        <v>0</v>
      </c>
      <c r="CJ113" s="55">
        <f t="shared" si="168"/>
        <v>0</v>
      </c>
      <c r="CK113" s="55">
        <f t="shared" si="168"/>
        <v>0</v>
      </c>
      <c r="CL113" s="55">
        <f t="shared" si="168"/>
        <v>0</v>
      </c>
      <c r="CM113" s="55">
        <f t="shared" si="168"/>
        <v>0</v>
      </c>
      <c r="CN113" s="55">
        <f t="shared" si="168"/>
        <v>0</v>
      </c>
      <c r="CO113" s="55">
        <f t="shared" si="168"/>
        <v>0</v>
      </c>
    </row>
    <row r="115" spans="2:93" x14ac:dyDescent="0.2">
      <c r="E115" t="s">
        <v>138</v>
      </c>
      <c r="H115" s="122" t="s">
        <v>8</v>
      </c>
      <c r="I115" s="112">
        <f xml:space="preserve"> SUM( K115:CO115 )</f>
        <v>-92693.180671044844</v>
      </c>
      <c r="K115" s="55">
        <f xml:space="preserve"> K112 - K113</f>
        <v>1785.6839213889734</v>
      </c>
      <c r="L115" s="55">
        <f t="shared" ref="L115:BW115" si="169" xml:space="preserve"> L112 - L113</f>
        <v>-7436.6526143141718</v>
      </c>
      <c r="M115" s="55">
        <f t="shared" si="169"/>
        <v>-7522.5554080637785</v>
      </c>
      <c r="N115" s="55">
        <f t="shared" si="169"/>
        <v>-7802.7666187886216</v>
      </c>
      <c r="O115" s="55">
        <f t="shared" si="169"/>
        <v>-8016.4282532983134</v>
      </c>
      <c r="P115" s="55">
        <f t="shared" si="169"/>
        <v>-8265.1153781537068</v>
      </c>
      <c r="Q115" s="55">
        <f t="shared" si="169"/>
        <v>-8516.7716184065393</v>
      </c>
      <c r="R115" s="55">
        <f t="shared" si="169"/>
        <v>-8808.8622723501212</v>
      </c>
      <c r="S115" s="55">
        <f t="shared" si="169"/>
        <v>-9061.5843739284428</v>
      </c>
      <c r="T115" s="55">
        <f t="shared" si="169"/>
        <v>-9363.0812074498681</v>
      </c>
      <c r="U115" s="55">
        <f t="shared" si="169"/>
        <v>-9670.6070143979268</v>
      </c>
      <c r="V115" s="55">
        <f t="shared" si="169"/>
        <v>-10014.439833282333</v>
      </c>
      <c r="W115" s="55">
        <f t="shared" si="169"/>
        <v>0</v>
      </c>
      <c r="X115" s="55">
        <f t="shared" si="169"/>
        <v>0</v>
      </c>
      <c r="Y115" s="55">
        <f t="shared" si="169"/>
        <v>0</v>
      </c>
      <c r="Z115" s="55">
        <f t="shared" si="169"/>
        <v>0</v>
      </c>
      <c r="AA115" s="55">
        <f t="shared" si="169"/>
        <v>0</v>
      </c>
      <c r="AB115" s="55">
        <f t="shared" si="169"/>
        <v>0</v>
      </c>
      <c r="AC115" s="55">
        <f t="shared" si="169"/>
        <v>0</v>
      </c>
      <c r="AD115" s="55">
        <f t="shared" si="169"/>
        <v>0</v>
      </c>
      <c r="AE115" s="55">
        <f t="shared" si="169"/>
        <v>0</v>
      </c>
      <c r="AF115" s="55">
        <f t="shared" si="169"/>
        <v>0</v>
      </c>
      <c r="AG115" s="55">
        <f t="shared" si="169"/>
        <v>0</v>
      </c>
      <c r="AH115" s="55">
        <f t="shared" si="169"/>
        <v>0</v>
      </c>
      <c r="AI115" s="55">
        <f t="shared" si="169"/>
        <v>0</v>
      </c>
      <c r="AJ115" s="55">
        <f t="shared" si="169"/>
        <v>0</v>
      </c>
      <c r="AK115" s="55">
        <f t="shared" si="169"/>
        <v>0</v>
      </c>
      <c r="AL115" s="55">
        <f t="shared" si="169"/>
        <v>0</v>
      </c>
      <c r="AM115" s="55">
        <f t="shared" si="169"/>
        <v>0</v>
      </c>
      <c r="AN115" s="55">
        <f t="shared" si="169"/>
        <v>0</v>
      </c>
      <c r="AO115" s="55">
        <f t="shared" si="169"/>
        <v>0</v>
      </c>
      <c r="AP115" s="55">
        <f t="shared" si="169"/>
        <v>0</v>
      </c>
      <c r="AQ115" s="55">
        <f t="shared" si="169"/>
        <v>0</v>
      </c>
      <c r="AR115" s="55">
        <f t="shared" si="169"/>
        <v>0</v>
      </c>
      <c r="AS115" s="55">
        <f t="shared" si="169"/>
        <v>0</v>
      </c>
      <c r="AT115" s="55">
        <f t="shared" si="169"/>
        <v>0</v>
      </c>
      <c r="AU115" s="55">
        <f t="shared" si="169"/>
        <v>0</v>
      </c>
      <c r="AV115" s="55">
        <f t="shared" si="169"/>
        <v>0</v>
      </c>
      <c r="AW115" s="55">
        <f t="shared" si="169"/>
        <v>0</v>
      </c>
      <c r="AX115" s="55">
        <f t="shared" si="169"/>
        <v>0</v>
      </c>
      <c r="AY115" s="55">
        <f t="shared" si="169"/>
        <v>0</v>
      </c>
      <c r="AZ115" s="55">
        <f t="shared" si="169"/>
        <v>0</v>
      </c>
      <c r="BA115" s="55">
        <f t="shared" si="169"/>
        <v>0</v>
      </c>
      <c r="BB115" s="55">
        <f t="shared" si="169"/>
        <v>0</v>
      </c>
      <c r="BC115" s="55">
        <f t="shared" si="169"/>
        <v>0</v>
      </c>
      <c r="BD115" s="55">
        <f t="shared" si="169"/>
        <v>0</v>
      </c>
      <c r="BE115" s="55">
        <f t="shared" si="169"/>
        <v>0</v>
      </c>
      <c r="BF115" s="55">
        <f t="shared" si="169"/>
        <v>0</v>
      </c>
      <c r="BG115" s="55">
        <f t="shared" si="169"/>
        <v>0</v>
      </c>
      <c r="BH115" s="55">
        <f t="shared" si="169"/>
        <v>0</v>
      </c>
      <c r="BI115" s="55">
        <f t="shared" si="169"/>
        <v>0</v>
      </c>
      <c r="BJ115" s="55">
        <f t="shared" si="169"/>
        <v>0</v>
      </c>
      <c r="BK115" s="55">
        <f t="shared" si="169"/>
        <v>0</v>
      </c>
      <c r="BL115" s="55">
        <f t="shared" si="169"/>
        <v>0</v>
      </c>
      <c r="BM115" s="55">
        <f t="shared" si="169"/>
        <v>0</v>
      </c>
      <c r="BN115" s="55">
        <f t="shared" si="169"/>
        <v>0</v>
      </c>
      <c r="BO115" s="55">
        <f t="shared" si="169"/>
        <v>0</v>
      </c>
      <c r="BP115" s="55">
        <f t="shared" si="169"/>
        <v>0</v>
      </c>
      <c r="BQ115" s="55">
        <f t="shared" si="169"/>
        <v>0</v>
      </c>
      <c r="BR115" s="55">
        <f t="shared" si="169"/>
        <v>0</v>
      </c>
      <c r="BS115" s="55">
        <f t="shared" si="169"/>
        <v>0</v>
      </c>
      <c r="BT115" s="55">
        <f t="shared" si="169"/>
        <v>0</v>
      </c>
      <c r="BU115" s="55">
        <f t="shared" si="169"/>
        <v>0</v>
      </c>
      <c r="BV115" s="55">
        <f t="shared" si="169"/>
        <v>0</v>
      </c>
      <c r="BW115" s="55">
        <f t="shared" si="169"/>
        <v>0</v>
      </c>
      <c r="BX115" s="55">
        <f t="shared" ref="BX115:CO115" si="170" xml:space="preserve"> BX112 - BX113</f>
        <v>0</v>
      </c>
      <c r="BY115" s="55">
        <f t="shared" si="170"/>
        <v>0</v>
      </c>
      <c r="BZ115" s="55">
        <f t="shared" si="170"/>
        <v>0</v>
      </c>
      <c r="CA115" s="55">
        <f t="shared" si="170"/>
        <v>0</v>
      </c>
      <c r="CB115" s="55">
        <f t="shared" si="170"/>
        <v>0</v>
      </c>
      <c r="CC115" s="55">
        <f t="shared" si="170"/>
        <v>0</v>
      </c>
      <c r="CD115" s="55">
        <f t="shared" si="170"/>
        <v>0</v>
      </c>
      <c r="CE115" s="55">
        <f t="shared" si="170"/>
        <v>0</v>
      </c>
      <c r="CF115" s="55">
        <f t="shared" si="170"/>
        <v>0</v>
      </c>
      <c r="CG115" s="55">
        <f t="shared" si="170"/>
        <v>0</v>
      </c>
      <c r="CH115" s="55">
        <f t="shared" si="170"/>
        <v>0</v>
      </c>
      <c r="CI115" s="55">
        <f t="shared" si="170"/>
        <v>0</v>
      </c>
      <c r="CJ115" s="55">
        <f t="shared" si="170"/>
        <v>0</v>
      </c>
      <c r="CK115" s="55">
        <f t="shared" si="170"/>
        <v>0</v>
      </c>
      <c r="CL115" s="55">
        <f t="shared" si="170"/>
        <v>0</v>
      </c>
      <c r="CM115" s="55">
        <f t="shared" si="170"/>
        <v>0</v>
      </c>
      <c r="CN115" s="55">
        <f t="shared" si="170"/>
        <v>0</v>
      </c>
      <c r="CO115" s="55">
        <f t="shared" si="170"/>
        <v>0</v>
      </c>
    </row>
    <row r="117" spans="2:93" x14ac:dyDescent="0.2">
      <c r="E117" t="s">
        <v>497</v>
      </c>
      <c r="G117" s="55">
        <f xml:space="preserve"> MAX( I115, 0 )</f>
        <v>0</v>
      </c>
      <c r="H117" s="122" t="s">
        <v>8</v>
      </c>
    </row>
    <row r="119" spans="2:93" x14ac:dyDescent="0.2">
      <c r="B119" s="61" t="s">
        <v>27</v>
      </c>
    </row>
    <row r="120" spans="2:93" x14ac:dyDescent="0.2">
      <c r="E120" s="18" t="str">
        <f xml:space="preserve"> UserInput!E6</f>
        <v>Company: Hafren Dyfrdwy</v>
      </c>
      <c r="G120" s="224">
        <f xml:space="preserve"> UserInput!G6</f>
        <v>0</v>
      </c>
      <c r="H120" s="80" t="str">
        <f xml:space="preserve"> UserInput!H6</f>
        <v>Boolean</v>
      </c>
      <c r="I120" s="425"/>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c r="BM120" s="82"/>
      <c r="BN120" s="82"/>
      <c r="BO120" s="82"/>
      <c r="BP120" s="82"/>
      <c r="BQ120" s="82"/>
      <c r="BR120" s="82"/>
      <c r="BS120" s="82"/>
      <c r="BT120" s="82"/>
      <c r="BU120" s="82"/>
      <c r="BV120" s="82"/>
      <c r="BW120" s="82"/>
      <c r="BX120" s="82"/>
      <c r="BY120" s="82"/>
      <c r="BZ120" s="82"/>
      <c r="CA120" s="82"/>
      <c r="CB120" s="82"/>
      <c r="CC120" s="82"/>
      <c r="CD120" s="82"/>
      <c r="CE120" s="82"/>
      <c r="CF120" s="82"/>
      <c r="CG120" s="82"/>
      <c r="CH120" s="82"/>
      <c r="CI120" s="82"/>
      <c r="CJ120" s="82"/>
      <c r="CK120" s="82"/>
      <c r="CL120" s="82"/>
      <c r="CM120" s="82"/>
      <c r="CN120" s="82"/>
      <c r="CO120" s="82"/>
    </row>
    <row r="121" spans="2:93" x14ac:dyDescent="0.2">
      <c r="E121" s="18" t="str">
        <f xml:space="preserve"> UserInput!E8</f>
        <v>Pre-AMP7 NAV</v>
      </c>
      <c r="G121" s="224" t="b">
        <f xml:space="preserve"> UserInput!G8</f>
        <v>0</v>
      </c>
      <c r="H121" s="80" t="str">
        <f xml:space="preserve"> UserInput!H8</f>
        <v>Boolean</v>
      </c>
      <c r="I121" s="425"/>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2"/>
      <c r="BP121" s="82"/>
      <c r="BQ121" s="82"/>
      <c r="BR121" s="82"/>
      <c r="BS121" s="82"/>
      <c r="BT121" s="82"/>
      <c r="BU121" s="82"/>
      <c r="BV121" s="82"/>
      <c r="BW121" s="82"/>
      <c r="BX121" s="82"/>
      <c r="BY121" s="82"/>
      <c r="BZ121" s="82"/>
      <c r="CA121" s="82"/>
      <c r="CB121" s="82"/>
      <c r="CC121" s="82"/>
      <c r="CD121" s="82"/>
      <c r="CE121" s="82"/>
      <c r="CF121" s="82"/>
      <c r="CG121" s="82"/>
      <c r="CH121" s="82"/>
      <c r="CI121" s="82"/>
      <c r="CJ121" s="82"/>
      <c r="CK121" s="82"/>
      <c r="CL121" s="82"/>
      <c r="CM121" s="82"/>
      <c r="CN121" s="82"/>
      <c r="CO121" s="82"/>
    </row>
    <row r="122" spans="2:93" x14ac:dyDescent="0.2">
      <c r="E122" s="18" t="str">
        <f xml:space="preserve"> UserInput!E9</f>
        <v>Pre-AMP7 NAV start date</v>
      </c>
      <c r="G122" s="224" t="str">
        <f xml:space="preserve"> UserInput!G9</f>
        <v>NA</v>
      </c>
      <c r="H122" s="80" t="str">
        <f xml:space="preserve"> UserInput!H9</f>
        <v>Year</v>
      </c>
      <c r="I122" s="425"/>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c r="BM122" s="82"/>
      <c r="BN122" s="82"/>
      <c r="BO122" s="82"/>
      <c r="BP122" s="82"/>
      <c r="BQ122" s="82"/>
      <c r="BR122" s="82"/>
      <c r="BS122" s="82"/>
      <c r="BT122" s="82"/>
      <c r="BU122" s="82"/>
      <c r="BV122" s="82"/>
      <c r="BW122" s="82"/>
      <c r="BX122" s="82"/>
      <c r="BY122" s="82"/>
      <c r="BZ122" s="82"/>
      <c r="CA122" s="82"/>
      <c r="CB122" s="82"/>
      <c r="CC122" s="82"/>
      <c r="CD122" s="82"/>
      <c r="CE122" s="82"/>
      <c r="CF122" s="82"/>
      <c r="CG122" s="82"/>
      <c r="CH122" s="82"/>
      <c r="CI122" s="82"/>
      <c r="CJ122" s="82"/>
      <c r="CK122" s="82"/>
      <c r="CL122" s="82"/>
      <c r="CM122" s="82"/>
      <c r="CN122" s="82"/>
      <c r="CO122" s="82"/>
    </row>
    <row r="123" spans="2:93" x14ac:dyDescent="0.2">
      <c r="E123" s="18" t="str">
        <f xml:space="preserve"> UserInput!E10</f>
        <v>DAD calculation used</v>
      </c>
      <c r="G123" s="60">
        <f xml:space="preserve"> UserInput!G10</f>
        <v>0</v>
      </c>
      <c r="H123" s="80" t="str">
        <f xml:space="preserve"> UserInput!H10</f>
        <v>%</v>
      </c>
      <c r="I123" s="425"/>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c r="BM123" s="82"/>
      <c r="BN123" s="82"/>
      <c r="BO123" s="82"/>
      <c r="BP123" s="82"/>
      <c r="BQ123" s="82"/>
      <c r="BR123" s="82"/>
      <c r="BS123" s="82"/>
      <c r="BT123" s="82"/>
      <c r="BU123" s="82"/>
      <c r="BV123" s="82"/>
      <c r="BW123" s="82"/>
      <c r="BX123" s="82"/>
      <c r="BY123" s="82"/>
      <c r="BZ123" s="82"/>
      <c r="CA123" s="82"/>
      <c r="CB123" s="82"/>
      <c r="CC123" s="82"/>
      <c r="CD123" s="82"/>
      <c r="CE123" s="82"/>
      <c r="CF123" s="82"/>
      <c r="CG123" s="82"/>
      <c r="CH123" s="82"/>
      <c r="CI123" s="82"/>
      <c r="CJ123" s="82"/>
      <c r="CK123" s="82"/>
      <c r="CL123" s="82"/>
      <c r="CM123" s="82"/>
      <c r="CN123" s="82"/>
      <c r="CO123" s="82"/>
    </row>
    <row r="124" spans="2:93" x14ac:dyDescent="0.2">
      <c r="H124" s="122"/>
      <c r="I124" s="425"/>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82"/>
      <c r="BR124" s="82"/>
      <c r="BS124" s="82"/>
      <c r="BT124" s="82"/>
      <c r="BU124" s="82"/>
      <c r="BV124" s="82"/>
      <c r="BW124" s="82"/>
      <c r="BX124" s="82"/>
      <c r="BY124" s="82"/>
      <c r="BZ124" s="82"/>
      <c r="CA124" s="82"/>
      <c r="CB124" s="82"/>
      <c r="CC124" s="82"/>
      <c r="CD124" s="82"/>
      <c r="CE124" s="82"/>
      <c r="CF124" s="82"/>
      <c r="CG124" s="82"/>
      <c r="CH124" s="82"/>
      <c r="CI124" s="82"/>
      <c r="CJ124" s="82"/>
      <c r="CK124" s="82"/>
      <c r="CL124" s="82"/>
      <c r="CM124" s="82"/>
      <c r="CN124" s="82"/>
      <c r="CO124" s="82"/>
    </row>
    <row r="125" spans="2:93" x14ac:dyDescent="0.2">
      <c r="E125" s="189" t="s">
        <v>139</v>
      </c>
      <c r="F125" s="189"/>
      <c r="G125" s="212">
        <f xml:space="preserve"> IF( AND( G120, G121 ), G112 * ( 1 - G123 ), G117 )</f>
        <v>0</v>
      </c>
      <c r="H125" s="426" t="s">
        <v>8</v>
      </c>
    </row>
  </sheetData>
  <conditionalFormatting sqref="K1:CO1">
    <cfRule type="cellIs" dxfId="176" priority="13" operator="equal">
      <formula>OverallError</formula>
    </cfRule>
  </conditionalFormatting>
  <conditionalFormatting sqref="H1">
    <cfRule type="cellIs" dxfId="175" priority="14" operator="equal">
      <formula>OverallError</formula>
    </cfRule>
  </conditionalFormatting>
  <conditionalFormatting sqref="H3 D3:F3">
    <cfRule type="cellIs" dxfId="174" priority="10" operator="lessThan">
      <formula>0</formula>
    </cfRule>
  </conditionalFormatting>
  <conditionalFormatting sqref="K3">
    <cfRule type="cellIs" dxfId="173" priority="9" operator="lessThan">
      <formula>0</formula>
    </cfRule>
  </conditionalFormatting>
  <conditionalFormatting sqref="H8 D8:F8">
    <cfRule type="cellIs" dxfId="172" priority="12" operator="lessThan">
      <formula>0</formula>
    </cfRule>
  </conditionalFormatting>
  <conditionalFormatting sqref="K8">
    <cfRule type="cellIs" dxfId="171" priority="11" operator="lessThan">
      <formula>0</formula>
    </cfRule>
  </conditionalFormatting>
  <conditionalFormatting sqref="H10 D10:F10">
    <cfRule type="cellIs" dxfId="170" priority="6" operator="lessThan">
      <formula>0</formula>
    </cfRule>
  </conditionalFormatting>
  <conditionalFormatting sqref="K10">
    <cfRule type="cellIs" dxfId="169" priority="5" operator="lessThan">
      <formula>0</formula>
    </cfRule>
  </conditionalFormatting>
  <conditionalFormatting sqref="I1">
    <cfRule type="cellIs" dxfId="168" priority="4" operator="equal">
      <formula>OverallError</formula>
    </cfRule>
  </conditionalFormatting>
  <conditionalFormatting sqref="I3">
    <cfRule type="cellIs" dxfId="167" priority="2" operator="lessThan">
      <formula>0</formula>
    </cfRule>
  </conditionalFormatting>
  <conditionalFormatting sqref="I8">
    <cfRule type="cellIs" dxfId="166" priority="3" operator="lessThan">
      <formula>0</formula>
    </cfRule>
  </conditionalFormatting>
  <conditionalFormatting sqref="I10">
    <cfRule type="cellIs" dxfId="165" priority="1" operator="lessThan">
      <formula>0</formula>
    </cfRule>
  </conditionalFormatting>
  <pageMargins left="0.7" right="0.7" top="0.75" bottom="0.75" header="0.3" footer="0.3"/>
  <pageSetup paperSize="9" orientation="portrait" r:id="rId1"/>
  <headerFooter>
    <oddHeader>&amp;L&amp;"Calibri"&amp;10&amp;K000000ST Classification: OFFICIAL COMMERCIAL&amp;1#</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00000"/>
    <outlinePr summaryBelow="0" summaryRight="0"/>
  </sheetPr>
  <dimension ref="A1:XFC110"/>
  <sheetViews>
    <sheetView showGridLines="0" workbookViewId="0">
      <pane xSplit="10" ySplit="13" topLeftCell="K58" activePane="bottomRight" state="frozen"/>
      <selection activeCell="E42" sqref="E42"/>
      <selection pane="topRight" activeCell="E42" sqref="E42"/>
      <selection pane="bottomLeft" activeCell="E42" sqref="E42"/>
      <selection pane="bottomRight" activeCell="I62" sqref="I62"/>
    </sheetView>
  </sheetViews>
  <sheetFormatPr defaultColWidth="9.33203125" defaultRowHeight="12.75" outlineLevelRow="1" outlineLevelCol="1" x14ac:dyDescent="0.2"/>
  <cols>
    <col min="1" max="1" width="1.6640625" style="56" customWidth="1"/>
    <col min="2" max="2" width="1.6640625" style="61" customWidth="1"/>
    <col min="3" max="3" width="1.6640625" style="39" customWidth="1"/>
    <col min="4" max="4" width="1.6640625" customWidth="1"/>
    <col min="5" max="5" width="49" bestFit="1" customWidth="1"/>
    <col min="6" max="6" width="1.83203125" customWidth="1"/>
    <col min="7" max="7" width="15.83203125" customWidth="1"/>
    <col min="8" max="8" width="8.6640625" style="197" bestFit="1" customWidth="1"/>
    <col min="9" max="9" width="13" style="233" customWidth="1"/>
    <col min="10" max="10" width="2.83203125" customWidth="1" collapsed="1"/>
    <col min="11" max="11" width="9" hidden="1" customWidth="1" outlineLevel="1"/>
    <col min="12" max="23" width="9.33203125" hidden="1" customWidth="1" outlineLevel="1"/>
    <col min="24" max="93" width="10.6640625" hidden="1" customWidth="1" outlineLevel="1"/>
    <col min="94" max="94" width="2" customWidth="1"/>
    <col min="95" max="95" width="207.1640625" customWidth="1"/>
    <col min="97" max="97" width="9.83203125" bestFit="1" customWidth="1"/>
    <col min="99" max="99" width="11.83203125" bestFit="1" customWidth="1"/>
  </cols>
  <sheetData>
    <row r="1" spans="1:95" ht="18" x14ac:dyDescent="0.25">
      <c r="A1" s="57" t="s">
        <v>217</v>
      </c>
      <c r="B1" s="2"/>
      <c r="C1" s="193"/>
      <c r="D1" s="4"/>
      <c r="E1" s="5"/>
      <c r="F1" s="5"/>
      <c r="G1" s="3"/>
      <c r="H1" s="6"/>
      <c r="I1" s="229"/>
      <c r="J1" s="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Q1" s="229"/>
    </row>
    <row r="2" spans="1:95" ht="13.5" thickBot="1" x14ac:dyDescent="0.25">
      <c r="A2" s="58"/>
      <c r="B2" s="9"/>
      <c r="C2" s="194"/>
      <c r="D2" s="10"/>
      <c r="E2" s="11" t="s">
        <v>3</v>
      </c>
      <c r="F2" s="12"/>
      <c r="G2" s="12" t="s">
        <v>453</v>
      </c>
      <c r="H2" s="12" t="s">
        <v>1</v>
      </c>
      <c r="I2" s="12" t="s">
        <v>305</v>
      </c>
      <c r="J2" s="13"/>
      <c r="K2" s="21" t="str">
        <f xml:space="preserve"> InpS!K2</f>
        <v>2020-21</v>
      </c>
      <c r="L2" s="21" t="str">
        <f xml:space="preserve"> InpS!L2</f>
        <v>2021-22</v>
      </c>
      <c r="M2" s="21" t="str">
        <f xml:space="preserve"> InpS!M2</f>
        <v>2022-23</v>
      </c>
      <c r="N2" s="21" t="str">
        <f xml:space="preserve"> InpS!N2</f>
        <v>2023-24</v>
      </c>
      <c r="O2" s="21" t="str">
        <f xml:space="preserve"> InpS!O2</f>
        <v>2024-25</v>
      </c>
      <c r="P2" s="21" t="str">
        <f xml:space="preserve"> InpS!P2</f>
        <v>2025-26</v>
      </c>
      <c r="Q2" s="21" t="str">
        <f xml:space="preserve"> InpS!Q2</f>
        <v>2026-27</v>
      </c>
      <c r="R2" s="21" t="str">
        <f xml:space="preserve"> InpS!R2</f>
        <v>2027-28</v>
      </c>
      <c r="S2" s="21" t="str">
        <f xml:space="preserve"> InpS!S2</f>
        <v>2028-29</v>
      </c>
      <c r="T2" s="21" t="str">
        <f xml:space="preserve"> InpS!T2</f>
        <v>2029-30</v>
      </c>
      <c r="U2" s="21" t="str">
        <f xml:space="preserve"> InpS!U2</f>
        <v>2030-31</v>
      </c>
      <c r="V2" s="21" t="str">
        <f xml:space="preserve"> InpS!V2</f>
        <v>2031-32</v>
      </c>
      <c r="W2" s="21" t="str">
        <f xml:space="preserve"> InpS!W2</f>
        <v>2032-33</v>
      </c>
      <c r="X2" s="21" t="str">
        <f xml:space="preserve"> InpS!X2</f>
        <v>2033-34</v>
      </c>
      <c r="Y2" s="21" t="str">
        <f xml:space="preserve"> InpS!Y2</f>
        <v>2034-35</v>
      </c>
      <c r="Z2" s="21" t="str">
        <f xml:space="preserve"> InpS!Z2</f>
        <v>2035-36</v>
      </c>
      <c r="AA2" s="21" t="str">
        <f xml:space="preserve"> InpS!AA2</f>
        <v>2036-37</v>
      </c>
      <c r="AB2" s="21" t="str">
        <f xml:space="preserve"> InpS!AB2</f>
        <v>2037-38</v>
      </c>
      <c r="AC2" s="21" t="str">
        <f xml:space="preserve"> InpS!AC2</f>
        <v>2038-39</v>
      </c>
      <c r="AD2" s="21" t="str">
        <f xml:space="preserve"> InpS!AD2</f>
        <v>2039-40</v>
      </c>
      <c r="AE2" s="21" t="str">
        <f xml:space="preserve"> InpS!AE2</f>
        <v>2040-41</v>
      </c>
      <c r="AF2" s="21" t="str">
        <f xml:space="preserve"> InpS!AF2</f>
        <v>2041-42</v>
      </c>
      <c r="AG2" s="21" t="str">
        <f xml:space="preserve"> InpS!AG2</f>
        <v>2042-43</v>
      </c>
      <c r="AH2" s="21" t="str">
        <f xml:space="preserve"> InpS!AH2</f>
        <v>2043-44</v>
      </c>
      <c r="AI2" s="21" t="str">
        <f xml:space="preserve"> InpS!AI2</f>
        <v>2044-45</v>
      </c>
      <c r="AJ2" s="21" t="str">
        <f xml:space="preserve"> InpS!AJ2</f>
        <v>2045-46</v>
      </c>
      <c r="AK2" s="21" t="str">
        <f xml:space="preserve"> InpS!AK2</f>
        <v>2046-47</v>
      </c>
      <c r="AL2" s="21" t="str">
        <f xml:space="preserve"> InpS!AL2</f>
        <v>2047-48</v>
      </c>
      <c r="AM2" s="21" t="str">
        <f xml:space="preserve"> InpS!AM2</f>
        <v>2048-49</v>
      </c>
      <c r="AN2" s="21" t="str">
        <f xml:space="preserve"> InpS!AN2</f>
        <v>2049-50</v>
      </c>
      <c r="AO2" s="21" t="str">
        <f xml:space="preserve"> InpS!AO2</f>
        <v>2050-51</v>
      </c>
      <c r="AP2" s="21" t="str">
        <f xml:space="preserve"> InpS!AP2</f>
        <v>2051-52</v>
      </c>
      <c r="AQ2" s="21" t="str">
        <f xml:space="preserve"> InpS!AQ2</f>
        <v>2052-53</v>
      </c>
      <c r="AR2" s="21" t="str">
        <f xml:space="preserve"> InpS!AR2</f>
        <v>2053-54</v>
      </c>
      <c r="AS2" s="21" t="str">
        <f xml:space="preserve"> InpS!AS2</f>
        <v>2054-55</v>
      </c>
      <c r="AT2" s="21" t="str">
        <f xml:space="preserve"> InpS!AT2</f>
        <v>2055-56</v>
      </c>
      <c r="AU2" s="21" t="str">
        <f xml:space="preserve"> InpS!AU2</f>
        <v>2056-57</v>
      </c>
      <c r="AV2" s="21" t="str">
        <f xml:space="preserve"> InpS!AV2</f>
        <v>2057-58</v>
      </c>
      <c r="AW2" s="21" t="str">
        <f xml:space="preserve"> InpS!AW2</f>
        <v>2058-59</v>
      </c>
      <c r="AX2" s="21" t="str">
        <f xml:space="preserve"> InpS!AX2</f>
        <v>2059-60</v>
      </c>
      <c r="AY2" s="21" t="str">
        <f xml:space="preserve"> InpS!AY2</f>
        <v>2060-61</v>
      </c>
      <c r="AZ2" s="21" t="str">
        <f xml:space="preserve"> InpS!AZ2</f>
        <v>2061-62</v>
      </c>
      <c r="BA2" s="21" t="str">
        <f xml:space="preserve"> InpS!BA2</f>
        <v>2062-63</v>
      </c>
      <c r="BB2" s="21" t="str">
        <f xml:space="preserve"> InpS!BB2</f>
        <v>2063-64</v>
      </c>
      <c r="BC2" s="21" t="str">
        <f xml:space="preserve"> InpS!BC2</f>
        <v>2064-65</v>
      </c>
      <c r="BD2" s="21" t="str">
        <f xml:space="preserve"> InpS!BD2</f>
        <v>2065-66</v>
      </c>
      <c r="BE2" s="21" t="str">
        <f xml:space="preserve"> InpS!BE2</f>
        <v>2066-67</v>
      </c>
      <c r="BF2" s="21" t="str">
        <f xml:space="preserve"> InpS!BF2</f>
        <v>2067-68</v>
      </c>
      <c r="BG2" s="21" t="str">
        <f xml:space="preserve"> InpS!BG2</f>
        <v>2068-69</v>
      </c>
      <c r="BH2" s="21" t="str">
        <f xml:space="preserve"> InpS!BH2</f>
        <v>2069-70</v>
      </c>
      <c r="BI2" s="21" t="str">
        <f xml:space="preserve"> InpS!BI2</f>
        <v>2070-71</v>
      </c>
      <c r="BJ2" s="21" t="str">
        <f xml:space="preserve"> InpS!BJ2</f>
        <v>2071-72</v>
      </c>
      <c r="BK2" s="21" t="str">
        <f xml:space="preserve"> InpS!BK2</f>
        <v>2072-73</v>
      </c>
      <c r="BL2" s="21" t="str">
        <f xml:space="preserve"> InpS!BL2</f>
        <v>2073-74</v>
      </c>
      <c r="BM2" s="21" t="str">
        <f xml:space="preserve"> InpS!BM2</f>
        <v>2074-75</v>
      </c>
      <c r="BN2" s="21" t="str">
        <f xml:space="preserve"> InpS!BN2</f>
        <v>2075-76</v>
      </c>
      <c r="BO2" s="21" t="str">
        <f xml:space="preserve"> InpS!BO2</f>
        <v>2076-77</v>
      </c>
      <c r="BP2" s="21" t="str">
        <f xml:space="preserve"> InpS!BP2</f>
        <v>2077-78</v>
      </c>
      <c r="BQ2" s="21" t="str">
        <f xml:space="preserve"> InpS!BQ2</f>
        <v>2078-79</v>
      </c>
      <c r="BR2" s="21" t="str">
        <f xml:space="preserve"> InpS!BR2</f>
        <v>2079-80</v>
      </c>
      <c r="BS2" s="21" t="str">
        <f xml:space="preserve"> InpS!BS2</f>
        <v>2080-81</v>
      </c>
      <c r="BT2" s="21" t="str">
        <f xml:space="preserve"> InpS!BT2</f>
        <v>2081-82</v>
      </c>
      <c r="BU2" s="21" t="str">
        <f xml:space="preserve"> InpS!BU2</f>
        <v>2082-83</v>
      </c>
      <c r="BV2" s="21" t="str">
        <f xml:space="preserve"> InpS!BV2</f>
        <v>2083-84</v>
      </c>
      <c r="BW2" s="21" t="str">
        <f xml:space="preserve"> InpS!BW2</f>
        <v>2084-85</v>
      </c>
      <c r="BX2" s="21" t="str">
        <f xml:space="preserve"> InpS!BX2</f>
        <v>2085-86</v>
      </c>
      <c r="BY2" s="21" t="str">
        <f xml:space="preserve"> InpS!BY2</f>
        <v>2086-87</v>
      </c>
      <c r="BZ2" s="21" t="str">
        <f xml:space="preserve"> InpS!BZ2</f>
        <v>2087-88</v>
      </c>
      <c r="CA2" s="21" t="str">
        <f xml:space="preserve"> InpS!CA2</f>
        <v>2088-89</v>
      </c>
      <c r="CB2" s="21" t="str">
        <f xml:space="preserve"> InpS!CB2</f>
        <v>2089-90</v>
      </c>
      <c r="CC2" s="21" t="str">
        <f xml:space="preserve"> InpS!CC2</f>
        <v>2090-91</v>
      </c>
      <c r="CD2" s="21" t="str">
        <f xml:space="preserve"> InpS!CD2</f>
        <v>2091-92</v>
      </c>
      <c r="CE2" s="21" t="str">
        <f xml:space="preserve"> InpS!CE2</f>
        <v>2092-93</v>
      </c>
      <c r="CF2" s="21" t="str">
        <f xml:space="preserve"> InpS!CF2</f>
        <v>2093-94</v>
      </c>
      <c r="CG2" s="21" t="str">
        <f xml:space="preserve"> InpS!CG2</f>
        <v>2094-95</v>
      </c>
      <c r="CH2" s="21" t="str">
        <f xml:space="preserve"> InpS!CH2</f>
        <v>2095-96</v>
      </c>
      <c r="CI2" s="21" t="str">
        <f xml:space="preserve"> InpS!CI2</f>
        <v>2096-97</v>
      </c>
      <c r="CJ2" s="21" t="str">
        <f xml:space="preserve"> InpS!CJ2</f>
        <v>2097-98</v>
      </c>
      <c r="CK2" s="21" t="str">
        <f xml:space="preserve"> InpS!CK2</f>
        <v>2098-99</v>
      </c>
      <c r="CL2" s="21" t="str">
        <f xml:space="preserve"> InpS!CL2</f>
        <v>2099-00</v>
      </c>
      <c r="CM2" s="21" t="str">
        <f xml:space="preserve"> InpS!CM2</f>
        <v>2100-01</v>
      </c>
      <c r="CN2" s="21" t="str">
        <f xml:space="preserve"> InpS!CN2</f>
        <v>2101-02</v>
      </c>
      <c r="CO2" s="21" t="str">
        <f xml:space="preserve"> InpS!CO2</f>
        <v>2102-03</v>
      </c>
      <c r="CQ2" s="322" t="s">
        <v>346</v>
      </c>
    </row>
    <row r="3" spans="1:95" ht="3" customHeight="1" collapsed="1" thickTop="1" x14ac:dyDescent="0.2">
      <c r="A3" s="14"/>
      <c r="B3" s="14"/>
      <c r="C3" s="195"/>
      <c r="D3" s="15"/>
      <c r="E3" s="16"/>
      <c r="F3" s="17"/>
      <c r="G3" s="16"/>
      <c r="H3" s="63"/>
      <c r="I3" s="230"/>
      <c r="J3" s="13"/>
      <c r="K3" s="16"/>
    </row>
    <row r="4" spans="1:95" hidden="1" outlineLevel="1" x14ac:dyDescent="0.2">
      <c r="E4" s="18" t="str">
        <f xml:space="preserve"> InpS!E4</f>
        <v>Year end</v>
      </c>
      <c r="G4" s="24">
        <f xml:space="preserve"> InpS!G4</f>
        <v>2021</v>
      </c>
      <c r="H4" s="196"/>
      <c r="I4" s="231"/>
      <c r="J4" s="25"/>
      <c r="K4" s="24">
        <f xml:space="preserve"> InpS!K4</f>
        <v>2021</v>
      </c>
      <c r="L4" s="24">
        <f xml:space="preserve"> InpS!L4</f>
        <v>2022</v>
      </c>
      <c r="M4" s="24">
        <f xml:space="preserve"> InpS!M4</f>
        <v>2023</v>
      </c>
      <c r="N4" s="24">
        <f xml:space="preserve"> InpS!N4</f>
        <v>2024</v>
      </c>
      <c r="O4" s="24">
        <f xml:space="preserve"> InpS!O4</f>
        <v>2025</v>
      </c>
      <c r="P4" s="24">
        <f xml:space="preserve"> InpS!P4</f>
        <v>2026</v>
      </c>
      <c r="Q4" s="24">
        <f xml:space="preserve"> InpS!Q4</f>
        <v>2027</v>
      </c>
      <c r="R4" s="24">
        <f xml:space="preserve"> InpS!R4</f>
        <v>2028</v>
      </c>
      <c r="S4" s="24">
        <f xml:space="preserve"> InpS!S4</f>
        <v>2029</v>
      </c>
      <c r="T4" s="24">
        <f xml:space="preserve"> InpS!T4</f>
        <v>2030</v>
      </c>
      <c r="U4" s="24">
        <f xml:space="preserve"> InpS!U4</f>
        <v>2031</v>
      </c>
      <c r="V4" s="24">
        <f xml:space="preserve"> InpS!V4</f>
        <v>2032</v>
      </c>
      <c r="W4" s="24">
        <f xml:space="preserve"> InpS!W4</f>
        <v>2033</v>
      </c>
      <c r="X4" s="24">
        <f xml:space="preserve"> InpS!X4</f>
        <v>2034</v>
      </c>
      <c r="Y4" s="24">
        <f xml:space="preserve"> InpS!Y4</f>
        <v>2035</v>
      </c>
      <c r="Z4" s="24">
        <f xml:space="preserve"> InpS!Z4</f>
        <v>2036</v>
      </c>
      <c r="AA4" s="24">
        <f xml:space="preserve"> InpS!AA4</f>
        <v>2037</v>
      </c>
      <c r="AB4" s="24">
        <f xml:space="preserve"> InpS!AB4</f>
        <v>2038</v>
      </c>
      <c r="AC4" s="24">
        <f xml:space="preserve"> InpS!AC4</f>
        <v>2039</v>
      </c>
      <c r="AD4" s="24">
        <f xml:space="preserve"> InpS!AD4</f>
        <v>2040</v>
      </c>
      <c r="AE4" s="24">
        <f xml:space="preserve"> InpS!AE4</f>
        <v>2041</v>
      </c>
      <c r="AF4" s="24">
        <f xml:space="preserve"> InpS!AF4</f>
        <v>2042</v>
      </c>
      <c r="AG4" s="24">
        <f xml:space="preserve"> InpS!AG4</f>
        <v>2043</v>
      </c>
      <c r="AH4" s="24">
        <f xml:space="preserve"> InpS!AH4</f>
        <v>2044</v>
      </c>
      <c r="AI4" s="24">
        <f xml:space="preserve"> InpS!AI4</f>
        <v>2045</v>
      </c>
      <c r="AJ4" s="24">
        <f xml:space="preserve"> InpS!AJ4</f>
        <v>2046</v>
      </c>
      <c r="AK4" s="24">
        <f xml:space="preserve"> InpS!AK4</f>
        <v>2047</v>
      </c>
      <c r="AL4" s="24">
        <f xml:space="preserve"> InpS!AL4</f>
        <v>2048</v>
      </c>
      <c r="AM4" s="24">
        <f xml:space="preserve"> InpS!AM4</f>
        <v>2049</v>
      </c>
      <c r="AN4" s="24">
        <f xml:space="preserve"> InpS!AN4</f>
        <v>2050</v>
      </c>
      <c r="AO4" s="24">
        <f xml:space="preserve"> InpS!AO4</f>
        <v>2051</v>
      </c>
      <c r="AP4" s="24">
        <f xml:space="preserve"> InpS!AP4</f>
        <v>2052</v>
      </c>
      <c r="AQ4" s="24">
        <f xml:space="preserve"> InpS!AQ4</f>
        <v>2053</v>
      </c>
      <c r="AR4" s="24">
        <f xml:space="preserve"> InpS!AR4</f>
        <v>2054</v>
      </c>
      <c r="AS4" s="24">
        <f xml:space="preserve"> InpS!AS4</f>
        <v>2055</v>
      </c>
      <c r="AT4" s="24">
        <f xml:space="preserve"> InpS!AT4</f>
        <v>2056</v>
      </c>
      <c r="AU4" s="24">
        <f xml:space="preserve"> InpS!AU4</f>
        <v>2057</v>
      </c>
      <c r="AV4" s="24">
        <f xml:space="preserve"> InpS!AV4</f>
        <v>2058</v>
      </c>
      <c r="AW4" s="24">
        <f xml:space="preserve"> InpS!AW4</f>
        <v>2059</v>
      </c>
      <c r="AX4" s="24">
        <f xml:space="preserve"> InpS!AX4</f>
        <v>2060</v>
      </c>
      <c r="AY4" s="24">
        <f xml:space="preserve"> InpS!AY4</f>
        <v>2061</v>
      </c>
      <c r="AZ4" s="24">
        <f xml:space="preserve"> InpS!AZ4</f>
        <v>2062</v>
      </c>
      <c r="BA4" s="24">
        <f xml:space="preserve"> InpS!BA4</f>
        <v>2063</v>
      </c>
      <c r="BB4" s="24">
        <f xml:space="preserve"> InpS!BB4</f>
        <v>2064</v>
      </c>
      <c r="BC4" s="24">
        <f xml:space="preserve"> InpS!BC4</f>
        <v>2065</v>
      </c>
      <c r="BD4" s="24">
        <f xml:space="preserve"> InpS!BD4</f>
        <v>2066</v>
      </c>
      <c r="BE4" s="24">
        <f xml:space="preserve"> InpS!BE4</f>
        <v>2067</v>
      </c>
      <c r="BF4" s="24">
        <f xml:space="preserve"> InpS!BF4</f>
        <v>2068</v>
      </c>
      <c r="BG4" s="24">
        <f xml:space="preserve"> InpS!BG4</f>
        <v>2069</v>
      </c>
      <c r="BH4" s="24">
        <f xml:space="preserve"> InpS!BH4</f>
        <v>2070</v>
      </c>
      <c r="BI4" s="24">
        <f xml:space="preserve"> InpS!BI4</f>
        <v>2071</v>
      </c>
      <c r="BJ4" s="24">
        <f xml:space="preserve"> InpS!BJ4</f>
        <v>2072</v>
      </c>
      <c r="BK4" s="24">
        <f xml:space="preserve"> InpS!BK4</f>
        <v>2073</v>
      </c>
      <c r="BL4" s="24">
        <f xml:space="preserve"> InpS!BL4</f>
        <v>2074</v>
      </c>
      <c r="BM4" s="24">
        <f xml:space="preserve"> InpS!BM4</f>
        <v>2075</v>
      </c>
      <c r="BN4" s="24">
        <f xml:space="preserve"> InpS!BN4</f>
        <v>2076</v>
      </c>
      <c r="BO4" s="24">
        <f xml:space="preserve"> InpS!BO4</f>
        <v>2077</v>
      </c>
      <c r="BP4" s="24">
        <f xml:space="preserve"> InpS!BP4</f>
        <v>2078</v>
      </c>
      <c r="BQ4" s="24">
        <f xml:space="preserve"> InpS!BQ4</f>
        <v>2079</v>
      </c>
      <c r="BR4" s="24">
        <f xml:space="preserve"> InpS!BR4</f>
        <v>2080</v>
      </c>
      <c r="BS4" s="24">
        <f xml:space="preserve"> InpS!BS4</f>
        <v>2081</v>
      </c>
      <c r="BT4" s="24">
        <f xml:space="preserve"> InpS!BT4</f>
        <v>2082</v>
      </c>
      <c r="BU4" s="24">
        <f xml:space="preserve"> InpS!BU4</f>
        <v>2083</v>
      </c>
      <c r="BV4" s="24">
        <f xml:space="preserve"> InpS!BV4</f>
        <v>2084</v>
      </c>
      <c r="BW4" s="24">
        <f xml:space="preserve"> InpS!BW4</f>
        <v>2085</v>
      </c>
      <c r="BX4" s="24">
        <f xml:space="preserve"> InpS!BX4</f>
        <v>2086</v>
      </c>
      <c r="BY4" s="24">
        <f xml:space="preserve"> InpS!BY4</f>
        <v>2087</v>
      </c>
      <c r="BZ4" s="24">
        <f xml:space="preserve"> InpS!BZ4</f>
        <v>2088</v>
      </c>
      <c r="CA4" s="24">
        <f xml:space="preserve"> InpS!CA4</f>
        <v>2089</v>
      </c>
      <c r="CB4" s="24">
        <f xml:space="preserve"> InpS!CB4</f>
        <v>2090</v>
      </c>
      <c r="CC4" s="24">
        <f xml:space="preserve"> InpS!CC4</f>
        <v>2091</v>
      </c>
      <c r="CD4" s="24">
        <f xml:space="preserve"> InpS!CD4</f>
        <v>2092</v>
      </c>
      <c r="CE4" s="24">
        <f xml:space="preserve"> InpS!CE4</f>
        <v>2093</v>
      </c>
      <c r="CF4" s="24">
        <f xml:space="preserve"> InpS!CF4</f>
        <v>2094</v>
      </c>
      <c r="CG4" s="24">
        <f xml:space="preserve"> InpS!CG4</f>
        <v>2095</v>
      </c>
      <c r="CH4" s="24">
        <f xml:space="preserve"> InpS!CH4</f>
        <v>2096</v>
      </c>
      <c r="CI4" s="24">
        <f xml:space="preserve"> InpS!CI4</f>
        <v>2097</v>
      </c>
      <c r="CJ4" s="24">
        <f xml:space="preserve"> InpS!CJ4</f>
        <v>2098</v>
      </c>
      <c r="CK4" s="24">
        <f xml:space="preserve"> InpS!CK4</f>
        <v>2099</v>
      </c>
      <c r="CL4" s="24">
        <f xml:space="preserve"> InpS!CL4</f>
        <v>2100</v>
      </c>
      <c r="CM4" s="24">
        <f xml:space="preserve"> InpS!CM4</f>
        <v>2101</v>
      </c>
      <c r="CN4" s="24">
        <f xml:space="preserve"> InpS!CN4</f>
        <v>2102</v>
      </c>
      <c r="CO4" s="24">
        <f xml:space="preserve"> InpS!CO4</f>
        <v>2103</v>
      </c>
    </row>
    <row r="5" spans="1:95" hidden="1" outlineLevel="1" x14ac:dyDescent="0.2">
      <c r="D5" s="39"/>
      <c r="E5" s="75" t="str">
        <f xml:space="preserve"> InpS!E$7</f>
        <v>CPIH (Financial Year Average)</v>
      </c>
      <c r="F5" s="75"/>
      <c r="G5" s="75">
        <f xml:space="preserve"> InpS!G$7</f>
        <v>0</v>
      </c>
      <c r="H5" s="136" t="str">
        <f xml:space="preserve"> InpS!H$7</f>
        <v>%</v>
      </c>
      <c r="I5" s="216">
        <f xml:space="preserve"> InpS!I$7</f>
        <v>0</v>
      </c>
      <c r="J5" s="75"/>
      <c r="K5" s="81">
        <f xml:space="preserve"> InpS!K$7</f>
        <v>1.6990291262135582E-2</v>
      </c>
      <c r="L5" s="60">
        <f xml:space="preserve"> InpS!L$7</f>
        <v>7.2805446984598454E-3</v>
      </c>
      <c r="M5" s="60">
        <f xml:space="preserve"> InpS!M$7</f>
        <v>1.6716466363675853E-2</v>
      </c>
      <c r="N5" s="60">
        <f xml:space="preserve"> InpS!N$7</f>
        <v>1.7386095040188287E-2</v>
      </c>
      <c r="O5" s="60">
        <f xml:space="preserve"> InpS!O$7</f>
        <v>1.7717736209476476E-2</v>
      </c>
      <c r="P5" s="60">
        <f xml:space="preserve"> InpS!P$7</f>
        <v>1.7650642384660298E-2</v>
      </c>
      <c r="Q5" s="60">
        <f xml:space="preserve"> InpS!Q$7</f>
        <v>1.8088649565555004E-2</v>
      </c>
      <c r="R5" s="60">
        <f xml:space="preserve"> InpS!R$7</f>
        <v>1.9081026661292855E-2</v>
      </c>
      <c r="S5" s="60">
        <f xml:space="preserve"> InpS!S$7</f>
        <v>1.9996805127965533E-2</v>
      </c>
      <c r="T5" s="60">
        <f xml:space="preserve"> InpS!T$7</f>
        <v>1.9996805127966422E-2</v>
      </c>
      <c r="U5" s="60">
        <f xml:space="preserve"> InpS!U$7</f>
        <v>1.9996805127965755E-2</v>
      </c>
      <c r="V5" s="60">
        <f xml:space="preserve"> InpS!V$7</f>
        <v>1.9996805127965755E-2</v>
      </c>
      <c r="W5" s="60">
        <f xml:space="preserve"> InpS!W$7</f>
        <v>1.9996805127965755E-2</v>
      </c>
      <c r="X5" s="60">
        <f xml:space="preserve"> InpS!X$7</f>
        <v>1.9996805127965755E-2</v>
      </c>
      <c r="Y5" s="60">
        <f xml:space="preserve"> InpS!Y$7</f>
        <v>1.9996805127965755E-2</v>
      </c>
      <c r="Z5" s="60">
        <f xml:space="preserve"> InpS!Z$7</f>
        <v>1.9996805127965755E-2</v>
      </c>
      <c r="AA5" s="60">
        <f xml:space="preserve"> InpS!AA$7</f>
        <v>1.9996805127965755E-2</v>
      </c>
      <c r="AB5" s="60">
        <f xml:space="preserve"> InpS!AB$7</f>
        <v>1.9996805127965755E-2</v>
      </c>
      <c r="AC5" s="60">
        <f xml:space="preserve"> InpS!AC$7</f>
        <v>1.9996805127965755E-2</v>
      </c>
      <c r="AD5" s="60">
        <f xml:space="preserve"> InpS!AD$7</f>
        <v>1.9996805127965755E-2</v>
      </c>
      <c r="AE5" s="60">
        <f xml:space="preserve"> InpS!AE$7</f>
        <v>1.9996805127965755E-2</v>
      </c>
      <c r="AF5" s="60">
        <f xml:space="preserve"> InpS!AF$7</f>
        <v>1.9996805127965755E-2</v>
      </c>
      <c r="AG5" s="60">
        <f xml:space="preserve"> InpS!AG$7</f>
        <v>1.9996805127965755E-2</v>
      </c>
      <c r="AH5" s="60">
        <f xml:space="preserve"> InpS!AH$7</f>
        <v>1.9996805127965755E-2</v>
      </c>
      <c r="AI5" s="60">
        <f xml:space="preserve"> InpS!AI$7</f>
        <v>1.9996805127965755E-2</v>
      </c>
      <c r="AJ5" s="60">
        <f xml:space="preserve"> InpS!AJ$7</f>
        <v>1.9996805127965755E-2</v>
      </c>
      <c r="AK5" s="60">
        <f xml:space="preserve"> InpS!AK$7</f>
        <v>1.9996805127965755E-2</v>
      </c>
      <c r="AL5" s="60">
        <f xml:space="preserve"> InpS!AL$7</f>
        <v>1.9996805127965755E-2</v>
      </c>
      <c r="AM5" s="60">
        <f xml:space="preserve"> InpS!AM$7</f>
        <v>1.9996805127965755E-2</v>
      </c>
      <c r="AN5" s="60">
        <f xml:space="preserve"> InpS!AN$7</f>
        <v>1.9996805127965755E-2</v>
      </c>
      <c r="AO5" s="60">
        <f xml:space="preserve"> InpS!AO$7</f>
        <v>1.9996805127965755E-2</v>
      </c>
      <c r="AP5" s="60">
        <f xml:space="preserve"> InpS!AP$7</f>
        <v>1.9996805127965755E-2</v>
      </c>
      <c r="AQ5" s="60">
        <f xml:space="preserve"> InpS!AQ$7</f>
        <v>1.9996805127965755E-2</v>
      </c>
      <c r="AR5" s="60">
        <f xml:space="preserve"> InpS!AR$7</f>
        <v>1.9996805127965755E-2</v>
      </c>
      <c r="AS5" s="60">
        <f xml:space="preserve"> InpS!AS$7</f>
        <v>1.9996805127965755E-2</v>
      </c>
      <c r="AT5" s="60">
        <f xml:space="preserve"> InpS!AT$7</f>
        <v>1.9996805127965755E-2</v>
      </c>
      <c r="AU5" s="60">
        <f xml:space="preserve"> InpS!AU$7</f>
        <v>1.9996805127965755E-2</v>
      </c>
      <c r="AV5" s="60">
        <f xml:space="preserve"> InpS!AV$7</f>
        <v>1.9996805127965755E-2</v>
      </c>
      <c r="AW5" s="60">
        <f xml:space="preserve"> InpS!AW$7</f>
        <v>1.9996805127965755E-2</v>
      </c>
      <c r="AX5" s="60">
        <f xml:space="preserve"> InpS!AX$7</f>
        <v>1.9996805127965755E-2</v>
      </c>
      <c r="AY5" s="60">
        <f xml:space="preserve"> InpS!AY$7</f>
        <v>1.9996805127965755E-2</v>
      </c>
      <c r="AZ5" s="60">
        <f xml:space="preserve"> InpS!AZ$7</f>
        <v>1.9996805127965755E-2</v>
      </c>
      <c r="BA5" s="60">
        <f xml:space="preserve"> InpS!BA$7</f>
        <v>1.9996805127965755E-2</v>
      </c>
      <c r="BB5" s="60">
        <f xml:space="preserve"> InpS!BB$7</f>
        <v>1.9996805127965755E-2</v>
      </c>
      <c r="BC5" s="60">
        <f xml:space="preserve"> InpS!BC$7</f>
        <v>1.9996805127965755E-2</v>
      </c>
      <c r="BD5" s="60">
        <f xml:space="preserve"> InpS!BD$7</f>
        <v>1.9996805127965755E-2</v>
      </c>
      <c r="BE5" s="60">
        <f xml:space="preserve"> InpS!BE$7</f>
        <v>1.9996805127965755E-2</v>
      </c>
      <c r="BF5" s="60">
        <f xml:space="preserve"> InpS!BF$7</f>
        <v>1.9996805127965755E-2</v>
      </c>
      <c r="BG5" s="60">
        <f xml:space="preserve"> InpS!BG$7</f>
        <v>1.9996805127965755E-2</v>
      </c>
      <c r="BH5" s="60">
        <f xml:space="preserve"> InpS!BH$7</f>
        <v>1.9996805127965755E-2</v>
      </c>
      <c r="BI5" s="60">
        <f xml:space="preserve"> InpS!BI$7</f>
        <v>1.9996805127965755E-2</v>
      </c>
      <c r="BJ5" s="60">
        <f xml:space="preserve"> InpS!BJ$7</f>
        <v>1.9996805127965755E-2</v>
      </c>
      <c r="BK5" s="60">
        <f xml:space="preserve"> InpS!BK$7</f>
        <v>1.9996805127965755E-2</v>
      </c>
      <c r="BL5" s="60">
        <f xml:space="preserve"> InpS!BL$7</f>
        <v>1.9996805127965755E-2</v>
      </c>
      <c r="BM5" s="60">
        <f xml:space="preserve"> InpS!BM$7</f>
        <v>1.9996805127965755E-2</v>
      </c>
      <c r="BN5" s="60">
        <f xml:space="preserve"> InpS!BN$7</f>
        <v>1.9996805127965755E-2</v>
      </c>
      <c r="BO5" s="60">
        <f xml:space="preserve"> InpS!BO$7</f>
        <v>1.9996805127965755E-2</v>
      </c>
      <c r="BP5" s="60">
        <f xml:space="preserve"> InpS!BP$7</f>
        <v>1.9996805127965755E-2</v>
      </c>
      <c r="BQ5" s="60">
        <f xml:space="preserve"> InpS!BQ$7</f>
        <v>1.9996805127965755E-2</v>
      </c>
      <c r="BR5" s="60">
        <f xml:space="preserve"> InpS!BR$7</f>
        <v>1.9996805127965755E-2</v>
      </c>
      <c r="BS5" s="60">
        <f xml:space="preserve"> InpS!BS$7</f>
        <v>1.9996805127965755E-2</v>
      </c>
      <c r="BT5" s="60">
        <f xml:space="preserve"> InpS!BT$7</f>
        <v>1.9996805127965755E-2</v>
      </c>
      <c r="BU5" s="60">
        <f xml:space="preserve"> InpS!BU$7</f>
        <v>1.9996805127965755E-2</v>
      </c>
      <c r="BV5" s="60">
        <f xml:space="preserve"> InpS!BV$7</f>
        <v>1.9996805127965755E-2</v>
      </c>
      <c r="BW5" s="60">
        <f xml:space="preserve"> InpS!BW$7</f>
        <v>1.9996805127965755E-2</v>
      </c>
      <c r="BX5" s="60">
        <f xml:space="preserve"> InpS!BX$7</f>
        <v>1.9996805127965755E-2</v>
      </c>
      <c r="BY5" s="60">
        <f xml:space="preserve"> InpS!BY$7</f>
        <v>1.9996805127965755E-2</v>
      </c>
      <c r="BZ5" s="60">
        <f xml:space="preserve"> InpS!BZ$7</f>
        <v>1.9996805127965755E-2</v>
      </c>
      <c r="CA5" s="60">
        <f xml:space="preserve"> InpS!CA$7</f>
        <v>1.9996805127965755E-2</v>
      </c>
      <c r="CB5" s="60">
        <f xml:space="preserve"> InpS!CB$7</f>
        <v>1.9996805127965755E-2</v>
      </c>
      <c r="CC5" s="60">
        <f xml:space="preserve"> InpS!CC$7</f>
        <v>1.9996805127965755E-2</v>
      </c>
      <c r="CD5" s="60">
        <f xml:space="preserve"> InpS!CD$7</f>
        <v>1.9996805127965755E-2</v>
      </c>
      <c r="CE5" s="60">
        <f xml:space="preserve"> InpS!CE$7</f>
        <v>1.9996805127965755E-2</v>
      </c>
      <c r="CF5" s="60">
        <f xml:space="preserve"> InpS!CF$7</f>
        <v>1.9996805127965755E-2</v>
      </c>
      <c r="CG5" s="60">
        <f xml:space="preserve"> InpS!CG$7</f>
        <v>1.9996805127965755E-2</v>
      </c>
      <c r="CH5" s="60">
        <f xml:space="preserve"> InpS!CH$7</f>
        <v>1.9996805127965755E-2</v>
      </c>
      <c r="CI5" s="60">
        <f xml:space="preserve"> InpS!CI$7</f>
        <v>1.9996805127965755E-2</v>
      </c>
      <c r="CJ5" s="60">
        <f xml:space="preserve"> InpS!CJ$7</f>
        <v>1.9996805127965755E-2</v>
      </c>
      <c r="CK5" s="60">
        <f xml:space="preserve"> InpS!CK$7</f>
        <v>1.9996805127965755E-2</v>
      </c>
      <c r="CL5" s="60">
        <f xml:space="preserve"> InpS!CL$7</f>
        <v>1.9996805127965755E-2</v>
      </c>
      <c r="CM5" s="60">
        <f xml:space="preserve"> InpS!CM$7</f>
        <v>1.9996805127965755E-2</v>
      </c>
      <c r="CN5" s="60">
        <f xml:space="preserve"> InpS!CN$7</f>
        <v>1.9996805127965755E-2</v>
      </c>
      <c r="CO5" s="60">
        <f xml:space="preserve"> InpS!CO$7</f>
        <v>1.9996805127965755E-2</v>
      </c>
    </row>
    <row r="6" spans="1:95" hidden="1" outlineLevel="1" x14ac:dyDescent="0.2">
      <c r="D6" s="39"/>
      <c r="E6" t="s">
        <v>302</v>
      </c>
      <c r="H6" s="78" t="s">
        <v>9</v>
      </c>
      <c r="I6" s="217"/>
      <c r="K6" s="110">
        <f>IF( J6 = "", 1, J6 / ( 1 + K5 ) )</f>
        <v>1</v>
      </c>
      <c r="L6" s="110">
        <f t="shared" ref="L6:BW6" si="0">IF( K6 = "", 1, K6 / ( 1 + L5 ) )</f>
        <v>0.99277207850704652</v>
      </c>
      <c r="M6" s="110">
        <f t="shared" si="0"/>
        <v>0.97644929668320679</v>
      </c>
      <c r="N6" s="110">
        <f t="shared" si="0"/>
        <v>0.95976276994884191</v>
      </c>
      <c r="O6" s="110">
        <f t="shared" si="0"/>
        <v>0.94305398815540964</v>
      </c>
      <c r="P6" s="110">
        <f t="shared" si="0"/>
        <v>0.92669718749997709</v>
      </c>
      <c r="Q6" s="110">
        <f t="shared" si="0"/>
        <v>0.91023231414614336</v>
      </c>
      <c r="R6" s="110">
        <f t="shared" si="0"/>
        <v>0.89318934445108944</v>
      </c>
      <c r="S6" s="110">
        <f t="shared" si="0"/>
        <v>0.87567857071771193</v>
      </c>
      <c r="T6" s="110">
        <f t="shared" si="0"/>
        <v>0.85851109171646023</v>
      </c>
      <c r="U6" s="110">
        <f t="shared" si="0"/>
        <v>0.84168017723227473</v>
      </c>
      <c r="V6" s="110">
        <f t="shared" si="0"/>
        <v>0.82517922899442808</v>
      </c>
      <c r="W6" s="110">
        <f t="shared" si="0"/>
        <v>0.80900177808978879</v>
      </c>
      <c r="X6" s="110">
        <f t="shared" si="0"/>
        <v>0.79314148242679428</v>
      </c>
      <c r="Y6" s="110">
        <f t="shared" si="0"/>
        <v>0.77759212424914326</v>
      </c>
      <c r="Z6" s="110">
        <f t="shared" si="0"/>
        <v>0.76234760769823084</v>
      </c>
      <c r="AA6" s="110">
        <f t="shared" si="0"/>
        <v>0.74740195642337226</v>
      </c>
      <c r="AB6" s="110">
        <f t="shared" si="0"/>
        <v>0.73274931123887732</v>
      </c>
      <c r="AC6" s="110">
        <f t="shared" si="0"/>
        <v>0.71838392782705707</v>
      </c>
      <c r="AD6" s="110">
        <f t="shared" si="0"/>
        <v>0.70430017448626303</v>
      </c>
      <c r="AE6" s="110">
        <f t="shared" si="0"/>
        <v>0.69049252992307519</v>
      </c>
      <c r="AF6" s="110">
        <f t="shared" si="0"/>
        <v>0.67695558108777421</v>
      </c>
      <c r="AG6" s="110">
        <f t="shared" si="0"/>
        <v>0.66368402105224766</v>
      </c>
      <c r="AH6" s="110">
        <f t="shared" si="0"/>
        <v>0.65067264692950078</v>
      </c>
      <c r="AI6" s="110">
        <f t="shared" si="0"/>
        <v>0.63791635783395351</v>
      </c>
      <c r="AJ6" s="110">
        <f t="shared" si="0"/>
        <v>0.6254101528817263</v>
      </c>
      <c r="AK6" s="110">
        <f t="shared" si="0"/>
        <v>0.61314912923012954</v>
      </c>
      <c r="AL6" s="110">
        <f t="shared" si="0"/>
        <v>0.60112848015558806</v>
      </c>
      <c r="AM6" s="110">
        <f t="shared" si="0"/>
        <v>0.58934349316924795</v>
      </c>
      <c r="AN6" s="110">
        <f t="shared" si="0"/>
        <v>0.57778954816952655</v>
      </c>
      <c r="AO6" s="110">
        <f t="shared" si="0"/>
        <v>0.56646211563088067</v>
      </c>
      <c r="AP6" s="110">
        <f t="shared" si="0"/>
        <v>0.555356754828084</v>
      </c>
      <c r="AQ6" s="110">
        <f t="shared" si="0"/>
        <v>0.54446911209531734</v>
      </c>
      <c r="AR6" s="110">
        <f t="shared" si="0"/>
        <v>0.5337949191193887</v>
      </c>
      <c r="AS6" s="110">
        <f t="shared" si="0"/>
        <v>0.52332999126641422</v>
      </c>
      <c r="AT6" s="110">
        <f t="shared" si="0"/>
        <v>0.51307022594130458</v>
      </c>
      <c r="AU6" s="110">
        <f t="shared" si="0"/>
        <v>0.50301160097941322</v>
      </c>
      <c r="AV6" s="110">
        <f t="shared" si="0"/>
        <v>0.49315017306971554</v>
      </c>
      <c r="AW6" s="110">
        <f t="shared" si="0"/>
        <v>0.48348207620890182</v>
      </c>
      <c r="AX6" s="110">
        <f t="shared" si="0"/>
        <v>0.47400352018577707</v>
      </c>
      <c r="AY6" s="110">
        <f t="shared" si="0"/>
        <v>0.46471078909537367</v>
      </c>
      <c r="AZ6" s="110">
        <f t="shared" si="0"/>
        <v>0.45560023988219495</v>
      </c>
      <c r="BA6" s="110">
        <f t="shared" si="0"/>
        <v>0.44666830091201776</v>
      </c>
      <c r="BB6" s="110">
        <f t="shared" si="0"/>
        <v>0.43791147057169466</v>
      </c>
      <c r="BC6" s="110">
        <f t="shared" si="0"/>
        <v>0.42932631589640674</v>
      </c>
      <c r="BD6" s="110">
        <f t="shared" si="0"/>
        <v>0.42090947122382871</v>
      </c>
      <c r="BE6" s="110">
        <f t="shared" si="0"/>
        <v>0.41265763687467888</v>
      </c>
      <c r="BF6" s="110">
        <f t="shared" si="0"/>
        <v>0.40456757785913661</v>
      </c>
      <c r="BG6" s="110">
        <f t="shared" si="0"/>
        <v>0.39663612260862008</v>
      </c>
      <c r="BH6" s="110">
        <f t="shared" si="0"/>
        <v>0.38886016173242749</v>
      </c>
      <c r="BI6" s="110">
        <f t="shared" si="0"/>
        <v>0.38123664679875369</v>
      </c>
      <c r="BJ6" s="110">
        <f t="shared" si="0"/>
        <v>0.37376258913960508</v>
      </c>
      <c r="BK6" s="110">
        <f t="shared" si="0"/>
        <v>0.36643505867914355</v>
      </c>
      <c r="BL6" s="110">
        <f t="shared" si="0"/>
        <v>0.35925118278500068</v>
      </c>
      <c r="BM6" s="110">
        <f t="shared" si="0"/>
        <v>0.35220814514211157</v>
      </c>
      <c r="BN6" s="110">
        <f t="shared" si="0"/>
        <v>0.34530318464862703</v>
      </c>
      <c r="BO6" s="110">
        <f t="shared" si="0"/>
        <v>0.3385335943334708</v>
      </c>
      <c r="BP6" s="110">
        <f t="shared" si="0"/>
        <v>0.33189672029511835</v>
      </c>
      <c r="BQ6" s="110">
        <f t="shared" si="0"/>
        <v>0.32538996066118031</v>
      </c>
      <c r="BR6" s="110">
        <f t="shared" si="0"/>
        <v>0.31901076456838301</v>
      </c>
      <c r="BS6" s="110">
        <f t="shared" si="0"/>
        <v>0.31275663116254648</v>
      </c>
      <c r="BT6" s="110">
        <f t="shared" si="0"/>
        <v>0.30662510861816766</v>
      </c>
      <c r="BU6" s="110">
        <f t="shared" si="0"/>
        <v>0.30061379317722409</v>
      </c>
      <c r="BV6" s="110">
        <f t="shared" si="0"/>
        <v>0.29472032820682215</v>
      </c>
      <c r="BW6" s="110">
        <f t="shared" si="0"/>
        <v>0.2889424032753195</v>
      </c>
      <c r="BX6" s="110">
        <f t="shared" ref="BX6:CO6" si="1">IF( BW6 = "", 1, BW6 / ( 1 + BX5 ) )</f>
        <v>0.28327775324656007</v>
      </c>
      <c r="BY6" s="110">
        <f t="shared" si="1"/>
        <v>0.27772415739186646</v>
      </c>
      <c r="BZ6" s="110">
        <f t="shared" si="1"/>
        <v>0.27227943851944125</v>
      </c>
      <c r="CA6" s="110">
        <f t="shared" si="1"/>
        <v>0.26694146212083664</v>
      </c>
      <c r="CB6" s="110">
        <f t="shared" si="1"/>
        <v>0.26170813553415684</v>
      </c>
      <c r="CC6" s="110">
        <f t="shared" si="1"/>
        <v>0.25657740712366617</v>
      </c>
      <c r="CD6" s="110">
        <f t="shared" si="1"/>
        <v>0.25154726547548034</v>
      </c>
      <c r="CE6" s="110">
        <f t="shared" si="1"/>
        <v>0.2466157386090263</v>
      </c>
      <c r="CF6" s="110">
        <f t="shared" si="1"/>
        <v>0.24178089320396118</v>
      </c>
      <c r="CG6" s="110">
        <f t="shared" si="1"/>
        <v>0.23704083384224725</v>
      </c>
      <c r="CH6" s="110">
        <f t="shared" si="1"/>
        <v>0.23239370226508582</v>
      </c>
      <c r="CI6" s="110">
        <f t="shared" si="1"/>
        <v>0.2278376766444189</v>
      </c>
      <c r="CJ6" s="110">
        <f t="shared" si="1"/>
        <v>0.22337097086871274</v>
      </c>
      <c r="CK6" s="110">
        <f t="shared" si="1"/>
        <v>0.21899183384274354</v>
      </c>
      <c r="CL6" s="110">
        <f t="shared" si="1"/>
        <v>0.21469854880111069</v>
      </c>
      <c r="CM6" s="110">
        <f t="shared" si="1"/>
        <v>0.21048943263520836</v>
      </c>
      <c r="CN6" s="110">
        <f t="shared" si="1"/>
        <v>0.20636283523339172</v>
      </c>
      <c r="CO6" s="110">
        <f t="shared" si="1"/>
        <v>0.20231713883407904</v>
      </c>
    </row>
    <row r="7" spans="1:95" ht="3" hidden="1" customHeight="1" outlineLevel="1" x14ac:dyDescent="0.2">
      <c r="A7" s="14"/>
      <c r="B7" s="14"/>
      <c r="C7" s="195"/>
      <c r="D7" s="73"/>
      <c r="E7" s="16"/>
      <c r="F7" s="17"/>
      <c r="G7" s="16"/>
      <c r="H7" s="160"/>
      <c r="I7" s="214"/>
      <c r="J7" s="13"/>
      <c r="K7" s="16"/>
    </row>
    <row r="8" spans="1:95" s="139" customFormat="1" hidden="1" outlineLevel="1" x14ac:dyDescent="0.2">
      <c r="B8" s="140"/>
      <c r="C8" s="141"/>
      <c r="E8" s="75" t="str">
        <f xml:space="preserve"> InpC!E68</f>
        <v>Deflate cashflows</v>
      </c>
      <c r="G8" s="60" t="b">
        <f xml:space="preserve"> InpC!G68</f>
        <v>1</v>
      </c>
      <c r="H8" s="136" t="str">
        <f xml:space="preserve"> InpC!H68</f>
        <v>Boolean</v>
      </c>
      <c r="I8" s="232"/>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row>
    <row r="9" spans="1:95" s="139" customFormat="1" x14ac:dyDescent="0.2">
      <c r="B9" s="140"/>
      <c r="C9" s="141"/>
      <c r="E9" s="75" t="str">
        <f xml:space="preserve"> InpC!E67</f>
        <v>Rate of return used</v>
      </c>
      <c r="G9" s="81">
        <f xml:space="preserve"> InpC!G67</f>
        <v>4.0733948295080695E-2</v>
      </c>
      <c r="H9" s="136" t="str">
        <f xml:space="preserve"> InpC!H67</f>
        <v>%</v>
      </c>
      <c r="I9" s="232"/>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row>
    <row r="10" spans="1:95" x14ac:dyDescent="0.2">
      <c r="E10" s="18" t="str">
        <f xml:space="preserve"> InpC!E$66</f>
        <v>Period for cost / discount calculation</v>
      </c>
      <c r="G10" s="19">
        <f xml:space="preserve"> InpC!G$66</f>
        <v>80</v>
      </c>
      <c r="H10" s="98" t="s">
        <v>218</v>
      </c>
      <c r="I10" s="232"/>
      <c r="K10" s="89">
        <f t="shared" ref="K10:AP10" si="2" xml:space="preserve"> IF( K$4 + 1 - $G$4 &gt; $G10, 0, 1 )</f>
        <v>1</v>
      </c>
      <c r="L10" s="55">
        <f t="shared" si="2"/>
        <v>1</v>
      </c>
      <c r="M10" s="55">
        <f t="shared" si="2"/>
        <v>1</v>
      </c>
      <c r="N10" s="55">
        <f t="shared" si="2"/>
        <v>1</v>
      </c>
      <c r="O10" s="55">
        <f t="shared" si="2"/>
        <v>1</v>
      </c>
      <c r="P10" s="55">
        <f t="shared" si="2"/>
        <v>1</v>
      </c>
      <c r="Q10" s="55">
        <f t="shared" si="2"/>
        <v>1</v>
      </c>
      <c r="R10" s="55">
        <f t="shared" si="2"/>
        <v>1</v>
      </c>
      <c r="S10" s="55">
        <f t="shared" si="2"/>
        <v>1</v>
      </c>
      <c r="T10" s="55">
        <f t="shared" si="2"/>
        <v>1</v>
      </c>
      <c r="U10" s="55">
        <f t="shared" si="2"/>
        <v>1</v>
      </c>
      <c r="V10" s="55">
        <f t="shared" si="2"/>
        <v>1</v>
      </c>
      <c r="W10" s="55">
        <f t="shared" si="2"/>
        <v>1</v>
      </c>
      <c r="X10" s="55">
        <f t="shared" si="2"/>
        <v>1</v>
      </c>
      <c r="Y10" s="55">
        <f t="shared" si="2"/>
        <v>1</v>
      </c>
      <c r="Z10" s="55">
        <f t="shared" si="2"/>
        <v>1</v>
      </c>
      <c r="AA10" s="55">
        <f t="shared" si="2"/>
        <v>1</v>
      </c>
      <c r="AB10" s="55">
        <f t="shared" si="2"/>
        <v>1</v>
      </c>
      <c r="AC10" s="55">
        <f t="shared" si="2"/>
        <v>1</v>
      </c>
      <c r="AD10" s="55">
        <f t="shared" si="2"/>
        <v>1</v>
      </c>
      <c r="AE10" s="55">
        <f t="shared" si="2"/>
        <v>1</v>
      </c>
      <c r="AF10" s="55">
        <f t="shared" si="2"/>
        <v>1</v>
      </c>
      <c r="AG10" s="55">
        <f t="shared" si="2"/>
        <v>1</v>
      </c>
      <c r="AH10" s="55">
        <f t="shared" si="2"/>
        <v>1</v>
      </c>
      <c r="AI10" s="55">
        <f t="shared" si="2"/>
        <v>1</v>
      </c>
      <c r="AJ10" s="55">
        <f t="shared" si="2"/>
        <v>1</v>
      </c>
      <c r="AK10" s="55">
        <f t="shared" si="2"/>
        <v>1</v>
      </c>
      <c r="AL10" s="55">
        <f t="shared" si="2"/>
        <v>1</v>
      </c>
      <c r="AM10" s="55">
        <f t="shared" si="2"/>
        <v>1</v>
      </c>
      <c r="AN10" s="55">
        <f t="shared" si="2"/>
        <v>1</v>
      </c>
      <c r="AO10" s="55">
        <f t="shared" si="2"/>
        <v>1</v>
      </c>
      <c r="AP10" s="55">
        <f t="shared" si="2"/>
        <v>1</v>
      </c>
      <c r="AQ10" s="55">
        <f t="shared" ref="AQ10:BV10" si="3" xml:space="preserve"> IF( AQ$4 + 1 - $G$4 &gt; $G10, 0, 1 )</f>
        <v>1</v>
      </c>
      <c r="AR10" s="55">
        <f t="shared" si="3"/>
        <v>1</v>
      </c>
      <c r="AS10" s="55">
        <f t="shared" si="3"/>
        <v>1</v>
      </c>
      <c r="AT10" s="55">
        <f t="shared" si="3"/>
        <v>1</v>
      </c>
      <c r="AU10" s="55">
        <f t="shared" si="3"/>
        <v>1</v>
      </c>
      <c r="AV10" s="55">
        <f t="shared" si="3"/>
        <v>1</v>
      </c>
      <c r="AW10" s="55">
        <f t="shared" si="3"/>
        <v>1</v>
      </c>
      <c r="AX10" s="55">
        <f t="shared" si="3"/>
        <v>1</v>
      </c>
      <c r="AY10" s="55">
        <f t="shared" si="3"/>
        <v>1</v>
      </c>
      <c r="AZ10" s="55">
        <f t="shared" si="3"/>
        <v>1</v>
      </c>
      <c r="BA10" s="55">
        <f t="shared" si="3"/>
        <v>1</v>
      </c>
      <c r="BB10" s="55">
        <f t="shared" si="3"/>
        <v>1</v>
      </c>
      <c r="BC10" s="55">
        <f t="shared" si="3"/>
        <v>1</v>
      </c>
      <c r="BD10" s="55">
        <f t="shared" si="3"/>
        <v>1</v>
      </c>
      <c r="BE10" s="55">
        <f t="shared" si="3"/>
        <v>1</v>
      </c>
      <c r="BF10" s="55">
        <f t="shared" si="3"/>
        <v>1</v>
      </c>
      <c r="BG10" s="55">
        <f t="shared" si="3"/>
        <v>1</v>
      </c>
      <c r="BH10" s="55">
        <f t="shared" si="3"/>
        <v>1</v>
      </c>
      <c r="BI10" s="55">
        <f t="shared" si="3"/>
        <v>1</v>
      </c>
      <c r="BJ10" s="55">
        <f t="shared" si="3"/>
        <v>1</v>
      </c>
      <c r="BK10" s="55">
        <f t="shared" si="3"/>
        <v>1</v>
      </c>
      <c r="BL10" s="55">
        <f t="shared" si="3"/>
        <v>1</v>
      </c>
      <c r="BM10" s="55">
        <f t="shared" si="3"/>
        <v>1</v>
      </c>
      <c r="BN10" s="55">
        <f t="shared" si="3"/>
        <v>1</v>
      </c>
      <c r="BO10" s="55">
        <f t="shared" si="3"/>
        <v>1</v>
      </c>
      <c r="BP10" s="55">
        <f t="shared" si="3"/>
        <v>1</v>
      </c>
      <c r="BQ10" s="55">
        <f t="shared" si="3"/>
        <v>1</v>
      </c>
      <c r="BR10" s="55">
        <f t="shared" si="3"/>
        <v>1</v>
      </c>
      <c r="BS10" s="55">
        <f t="shared" si="3"/>
        <v>1</v>
      </c>
      <c r="BT10" s="55">
        <f t="shared" si="3"/>
        <v>1</v>
      </c>
      <c r="BU10" s="55">
        <f t="shared" si="3"/>
        <v>1</v>
      </c>
      <c r="BV10" s="55">
        <f t="shared" si="3"/>
        <v>1</v>
      </c>
      <c r="BW10" s="55">
        <f t="shared" ref="BW10:CO10" si="4" xml:space="preserve"> IF( BW$4 + 1 - $G$4 &gt; $G10, 0, 1 )</f>
        <v>1</v>
      </c>
      <c r="BX10" s="55">
        <f t="shared" si="4"/>
        <v>1</v>
      </c>
      <c r="BY10" s="55">
        <f t="shared" si="4"/>
        <v>1</v>
      </c>
      <c r="BZ10" s="55">
        <f t="shared" si="4"/>
        <v>1</v>
      </c>
      <c r="CA10" s="55">
        <f t="shared" si="4"/>
        <v>1</v>
      </c>
      <c r="CB10" s="55">
        <f t="shared" si="4"/>
        <v>1</v>
      </c>
      <c r="CC10" s="55">
        <f t="shared" si="4"/>
        <v>1</v>
      </c>
      <c r="CD10" s="55">
        <f t="shared" si="4"/>
        <v>1</v>
      </c>
      <c r="CE10" s="55">
        <f t="shared" si="4"/>
        <v>1</v>
      </c>
      <c r="CF10" s="55">
        <f t="shared" si="4"/>
        <v>1</v>
      </c>
      <c r="CG10" s="55">
        <f t="shared" si="4"/>
        <v>1</v>
      </c>
      <c r="CH10" s="55">
        <f t="shared" si="4"/>
        <v>1</v>
      </c>
      <c r="CI10" s="55">
        <f t="shared" si="4"/>
        <v>1</v>
      </c>
      <c r="CJ10" s="55">
        <f t="shared" si="4"/>
        <v>1</v>
      </c>
      <c r="CK10" s="55">
        <f t="shared" si="4"/>
        <v>1</v>
      </c>
      <c r="CL10" s="55">
        <f t="shared" si="4"/>
        <v>1</v>
      </c>
      <c r="CM10" s="55">
        <f t="shared" si="4"/>
        <v>0</v>
      </c>
      <c r="CN10" s="55">
        <f t="shared" si="4"/>
        <v>0</v>
      </c>
      <c r="CO10" s="55">
        <f t="shared" si="4"/>
        <v>0</v>
      </c>
    </row>
    <row r="11" spans="1:95" s="20" customFormat="1" x14ac:dyDescent="0.2">
      <c r="A11" s="87"/>
      <c r="B11" s="34"/>
      <c r="C11" s="88"/>
      <c r="E11" s="20" t="s">
        <v>127</v>
      </c>
      <c r="G11" s="98"/>
      <c r="H11" s="98" t="s">
        <v>9</v>
      </c>
      <c r="I11" s="232"/>
      <c r="K11" s="294">
        <f t="shared" ref="K11:AP11" si="5" xml:space="preserve"> 1 / ( 1+ $G$9 ) ^ ( K$4 - $G$4 ) * K$10</f>
        <v>1</v>
      </c>
      <c r="L11" s="198">
        <f t="shared" si="5"/>
        <v>0.96086036362913829</v>
      </c>
      <c r="M11" s="198">
        <f t="shared" si="5"/>
        <v>0.92325263839352001</v>
      </c>
      <c r="N11" s="198">
        <f t="shared" si="5"/>
        <v>0.88711686584835903</v>
      </c>
      <c r="O11" s="198">
        <f t="shared" si="5"/>
        <v>0.85239543430059594</v>
      </c>
      <c r="P11" s="198">
        <f t="shared" si="5"/>
        <v>0.81903298695788795</v>
      </c>
      <c r="Q11" s="198">
        <f t="shared" si="5"/>
        <v>0.78697633367261555</v>
      </c>
      <c r="R11" s="198">
        <f t="shared" si="5"/>
        <v>0.75617436614019562</v>
      </c>
      <c r="S11" s="198">
        <f t="shared" si="5"/>
        <v>0.72657797641650157</v>
      </c>
      <c r="T11" s="198">
        <f t="shared" si="5"/>
        <v>0.69813997862448329</v>
      </c>
      <c r="U11" s="198">
        <f t="shared" si="5"/>
        <v>0.67081503372515994</v>
      </c>
      <c r="V11" s="198">
        <f t="shared" si="5"/>
        <v>0.64455957723304991</v>
      </c>
      <c r="W11" s="198">
        <f t="shared" si="5"/>
        <v>0.61933174976079208</v>
      </c>
      <c r="X11" s="198">
        <f t="shared" si="5"/>
        <v>0.59509133028222516</v>
      </c>
      <c r="Y11" s="198">
        <f t="shared" si="5"/>
        <v>0.57179967200752657</v>
      </c>
      <c r="Z11" s="198">
        <f t="shared" si="5"/>
        <v>0.54941964076817407</v>
      </c>
      <c r="AA11" s="198">
        <f t="shared" si="5"/>
        <v>0.52791555581349836</v>
      </c>
      <c r="AB11" s="198">
        <f t="shared" si="5"/>
        <v>0.50725313292443674</v>
      </c>
      <c r="AC11" s="198">
        <f t="shared" si="5"/>
        <v>0.48739942975379397</v>
      </c>
      <c r="AD11" s="198">
        <f t="shared" si="5"/>
        <v>0.46832279330586513</v>
      </c>
      <c r="AE11" s="198">
        <f t="shared" si="5"/>
        <v>0.4499928094716874</v>
      </c>
      <c r="AF11" s="198">
        <f t="shared" si="5"/>
        <v>0.43238025453946316</v>
      </c>
      <c r="AG11" s="198">
        <f t="shared" si="5"/>
        <v>0.41545704860284799</v>
      </c>
      <c r="AH11" s="198">
        <f t="shared" si="5"/>
        <v>0.39919621079282114</v>
      </c>
      <c r="AI11" s="198">
        <f t="shared" si="5"/>
        <v>0.38357181626176434</v>
      </c>
      <c r="AJ11" s="198">
        <f t="shared" si="5"/>
        <v>0.36855895485116796</v>
      </c>
      <c r="AK11" s="198">
        <f t="shared" si="5"/>
        <v>0.3541336913770684</v>
      </c>
      <c r="AL11" s="198">
        <f t="shared" si="5"/>
        <v>0.34027302746989907</v>
      </c>
      <c r="AM11" s="198">
        <f t="shared" si="5"/>
        <v>0.32695486490791498</v>
      </c>
      <c r="AN11" s="198">
        <f t="shared" si="5"/>
        <v>0.31415797038573506</v>
      </c>
      <c r="AO11" s="198">
        <f t="shared" si="5"/>
        <v>0.30186194166182945</v>
      </c>
      <c r="AP11" s="198">
        <f t="shared" si="5"/>
        <v>0.29004717503098321</v>
      </c>
      <c r="AQ11" s="198">
        <f t="shared" ref="AQ11:BV11" si="6" xml:space="preserve"> 1 / ( 1+ $G$9 ) ^ ( AQ$4 - $G$4 ) * AQ$10</f>
        <v>0.27869483406987494</v>
      </c>
      <c r="AR11" s="198">
        <f t="shared" si="6"/>
        <v>0.26778681960594236</v>
      </c>
      <c r="AS11" s="198">
        <f t="shared" si="6"/>
        <v>0.25730574086165631</v>
      </c>
      <c r="AT11" s="198">
        <f t="shared" si="6"/>
        <v>0.24723488772819596</v>
      </c>
      <c r="AU11" s="198">
        <f t="shared" si="6"/>
        <v>0.23755820412432355</v>
      </c>
      <c r="AV11" s="198">
        <f t="shared" si="6"/>
        <v>0.22826026239798258</v>
      </c>
      <c r="AW11" s="198">
        <f t="shared" si="6"/>
        <v>0.21932623872980808</v>
      </c>
      <c r="AX11" s="198">
        <f t="shared" si="6"/>
        <v>0.21074188949933464</v>
      </c>
      <c r="AY11" s="198">
        <f t="shared" si="6"/>
        <v>0.20249352857622244</v>
      </c>
      <c r="AZ11" s="198">
        <f t="shared" si="6"/>
        <v>0.19456800550029638</v>
      </c>
      <c r="BA11" s="198">
        <f t="shared" si="6"/>
        <v>0.18695268451561098</v>
      </c>
      <c r="BB11" s="198">
        <f t="shared" si="6"/>
        <v>0.17963542442511354</v>
      </c>
      <c r="BC11" s="198">
        <f t="shared" si="6"/>
        <v>0.17260455923378923</v>
      </c>
      <c r="BD11" s="198">
        <f t="shared" si="6"/>
        <v>0.16584887954942587</v>
      </c>
      <c r="BE11" s="198">
        <f t="shared" si="6"/>
        <v>0.15935761471134652</v>
      </c>
      <c r="BF11" s="198">
        <f t="shared" si="6"/>
        <v>0.15312041561861656</v>
      </c>
      <c r="BG11" s="198">
        <f t="shared" si="6"/>
        <v>0.14712733823034874</v>
      </c>
      <c r="BH11" s="198">
        <f t="shared" si="6"/>
        <v>0.14136882771180009</v>
      </c>
      <c r="BI11" s="198">
        <f t="shared" si="6"/>
        <v>0.13583570320098529</v>
      </c>
      <c r="BJ11" s="198">
        <f t="shared" si="6"/>
        <v>0.13051914317151841</v>
      </c>
      <c r="BK11" s="198">
        <f t="shared" si="6"/>
        <v>0.12541067136834877</v>
      </c>
      <c r="BL11" s="198">
        <f t="shared" si="6"/>
        <v>0.12050214329396597</v>
      </c>
      <c r="BM11" s="198">
        <f t="shared" si="6"/>
        <v>0.1157857332235307</v>
      </c>
      <c r="BN11" s="198">
        <f t="shared" si="6"/>
        <v>0.11125392172822811</v>
      </c>
      <c r="BO11" s="198">
        <f t="shared" si="6"/>
        <v>0.10689948368695297</v>
      </c>
      <c r="BP11" s="198">
        <f t="shared" si="6"/>
        <v>0.10271547676721278</v>
      </c>
      <c r="BQ11" s="198">
        <f t="shared" si="6"/>
        <v>9.8695230356884378E-2</v>
      </c>
      <c r="BR11" s="198">
        <f t="shared" si="6"/>
        <v>9.4832334929177503E-2</v>
      </c>
      <c r="BS11" s="198">
        <f t="shared" si="6"/>
        <v>9.1120631823849746E-2</v>
      </c>
      <c r="BT11" s="198">
        <f t="shared" si="6"/>
        <v>8.7554203428381105E-2</v>
      </c>
      <c r="BU11" s="198">
        <f t="shared" si="6"/>
        <v>8.4127363743453837E-2</v>
      </c>
      <c r="BV11" s="198">
        <f t="shared" si="6"/>
        <v>8.0834649317695836E-2</v>
      </c>
      <c r="BW11" s="198">
        <f t="shared" ref="BW11:CO11" si="7" xml:space="preserve"> 1 / ( 1+ $G$9 ) ^ ( BW$4 - $G$4 ) * BW$10</f>
        <v>7.7670810537235124E-2</v>
      </c>
      <c r="BX11" s="198">
        <f t="shared" si="7"/>
        <v>7.4630803256177644E-2</v>
      </c>
      <c r="BY11" s="198">
        <f t="shared" si="7"/>
        <v>7.1709780754665539E-2</v>
      </c>
      <c r="BZ11" s="198">
        <f t="shared" si="7"/>
        <v>6.8903086011693718E-2</v>
      </c>
      <c r="CA11" s="198">
        <f t="shared" si="7"/>
        <v>6.6206244280365839E-2</v>
      </c>
      <c r="CB11" s="198">
        <f t="shared" si="7"/>
        <v>6.361495595375187E-2</v>
      </c>
      <c r="CC11" s="198">
        <f t="shared" si="7"/>
        <v>6.1125089709973657E-2</v>
      </c>
      <c r="CD11" s="198">
        <f t="shared" si="7"/>
        <v>5.8732675925588992E-2</v>
      </c>
      <c r="CE11" s="198">
        <f t="shared" si="7"/>
        <v>5.6433900346773785E-2</v>
      </c>
      <c r="CF11" s="198">
        <f t="shared" si="7"/>
        <v>5.4225098008211618E-2</v>
      </c>
      <c r="CG11" s="198">
        <f t="shared" si="7"/>
        <v>5.2102747389995888E-2</v>
      </c>
      <c r="CH11" s="198">
        <f t="shared" si="7"/>
        <v>5.0063464803228583E-2</v>
      </c>
      <c r="CI11" s="198">
        <f t="shared" si="7"/>
        <v>4.8103998995364793E-2</v>
      </c>
      <c r="CJ11" s="198">
        <f t="shared" si="7"/>
        <v>4.6221225966701925E-2</v>
      </c>
      <c r="CK11" s="198">
        <f t="shared" si="7"/>
        <v>4.4412143989749776E-2</v>
      </c>
      <c r="CL11" s="198">
        <f t="shared" si="7"/>
        <v>4.2673868823540635E-2</v>
      </c>
      <c r="CM11" s="198">
        <f t="shared" si="7"/>
        <v>0</v>
      </c>
      <c r="CN11" s="198">
        <f t="shared" si="7"/>
        <v>0</v>
      </c>
      <c r="CO11" s="198">
        <f t="shared" si="7"/>
        <v>0</v>
      </c>
    </row>
    <row r="12" spans="1:95" s="20" customFormat="1" x14ac:dyDescent="0.2">
      <c r="A12" s="87"/>
      <c r="B12" s="34"/>
      <c r="C12" s="88"/>
      <c r="E12" s="20" t="str">
        <f xml:space="preserve"> E11 &amp; IF( $G$8, " x deflator", "" )</f>
        <v>Discount factor x deflator</v>
      </c>
      <c r="G12" s="98"/>
      <c r="H12" s="98" t="s">
        <v>9</v>
      </c>
      <c r="I12" s="232"/>
      <c r="K12" s="198">
        <f t="shared" ref="K12:AP12" si="8" xml:space="preserve"> K11 * IF( $G$8, K6, 1 )</f>
        <v>1</v>
      </c>
      <c r="L12" s="198">
        <f t="shared" si="8"/>
        <v>0.95391534035513614</v>
      </c>
      <c r="M12" s="198">
        <f t="shared" si="8"/>
        <v>0.9015093894202677</v>
      </c>
      <c r="N12" s="198">
        <f t="shared" si="8"/>
        <v>0.85142174043495622</v>
      </c>
      <c r="O12" s="198">
        <f t="shared" si="8"/>
        <v>0.80385491380263951</v>
      </c>
      <c r="P12" s="198">
        <f t="shared" si="8"/>
        <v>0.75899556548358016</v>
      </c>
      <c r="Q12" s="198">
        <f t="shared" si="8"/>
        <v>0.71633128937707236</v>
      </c>
      <c r="R12" s="198">
        <f t="shared" si="8"/>
        <v>0.67540688638347945</v>
      </c>
      <c r="S12" s="198">
        <f t="shared" si="8"/>
        <v>0.63624876390336949</v>
      </c>
      <c r="T12" s="198">
        <f t="shared" si="8"/>
        <v>0.59936091521981139</v>
      </c>
      <c r="U12" s="198">
        <f t="shared" si="8"/>
        <v>0.56461171647586694</v>
      </c>
      <c r="V12" s="198">
        <f t="shared" si="8"/>
        <v>0.5318771749821426</v>
      </c>
      <c r="W12" s="198">
        <f t="shared" si="8"/>
        <v>0.50104048678394097</v>
      </c>
      <c r="X12" s="198">
        <f t="shared" si="8"/>
        <v>0.4719916198793771</v>
      </c>
      <c r="Y12" s="198">
        <f t="shared" si="8"/>
        <v>0.44462692160129597</v>
      </c>
      <c r="Z12" s="198">
        <f t="shared" si="8"/>
        <v>0.41884874876203887</v>
      </c>
      <c r="AA12" s="198">
        <f t="shared" si="8"/>
        <v>0.39456511924134063</v>
      </c>
      <c r="AB12" s="198">
        <f t="shared" si="8"/>
        <v>0.37168938377414373</v>
      </c>
      <c r="AC12" s="198">
        <f t="shared" si="8"/>
        <v>0.3501399167671983</v>
      </c>
      <c r="AD12" s="198">
        <f t="shared" si="8"/>
        <v>0.3298398250412149</v>
      </c>
      <c r="AE12" s="198">
        <f t="shared" si="8"/>
        <v>0.31071667345929777</v>
      </c>
      <c r="AF12" s="198">
        <f t="shared" si="8"/>
        <v>0.29270222646264199</v>
      </c>
      <c r="AG12" s="198">
        <f t="shared" si="8"/>
        <v>0.27573220459123726</v>
      </c>
      <c r="AH12" s="198">
        <f t="shared" si="8"/>
        <v>0.25974605512079185</v>
      </c>
      <c r="AI12" s="198">
        <f t="shared" si="8"/>
        <v>0.24468673599745913</v>
      </c>
      <c r="AJ12" s="198">
        <f t="shared" si="8"/>
        <v>0.23050051229939822</v>
      </c>
      <c r="AK12" s="198">
        <f t="shared" si="8"/>
        <v>0.21713676449890093</v>
      </c>
      <c r="AL12" s="198">
        <f t="shared" si="8"/>
        <v>0.20454780784092111</v>
      </c>
      <c r="AM12" s="198">
        <f t="shared" si="8"/>
        <v>0.19268872219351019</v>
      </c>
      <c r="AN12" s="198">
        <f t="shared" si="8"/>
        <v>0.18151719176302936</v>
      </c>
      <c r="AO12" s="198">
        <f t="shared" si="8"/>
        <v>0.1709933541022054</v>
      </c>
      <c r="AP12" s="198">
        <f t="shared" si="8"/>
        <v>0.16107965787226011</v>
      </c>
      <c r="AQ12" s="198">
        <f t="shared" ref="AQ12:BV12" si="9" xml:space="preserve"> AQ11 * IF( $G$8, AQ6, 1 )</f>
        <v>0.15174072885157661</v>
      </c>
      <c r="AR12" s="198">
        <f t="shared" si="9"/>
        <v>0.14294324371279232</v>
      </c>
      <c r="AS12" s="198">
        <f t="shared" si="9"/>
        <v>0.13465581111792885</v>
      </c>
      <c r="AT12" s="198">
        <f t="shared" si="9"/>
        <v>0.12684885970727858</v>
      </c>
      <c r="AU12" s="198">
        <f t="shared" si="9"/>
        <v>0.11949453258237024</v>
      </c>
      <c r="AV12" s="198">
        <f t="shared" si="9"/>
        <v>0.1125665879065038</v>
      </c>
      <c r="AW12" s="198">
        <f t="shared" si="9"/>
        <v>0.10604030526817687</v>
      </c>
      <c r="AX12" s="198">
        <f t="shared" si="9"/>
        <v>9.9892397473286668E-2</v>
      </c>
      <c r="AY12" s="198">
        <f t="shared" si="9"/>
        <v>9.410092745136292E-2</v>
      </c>
      <c r="AZ12" s="198">
        <f t="shared" si="9"/>
        <v>8.8645229979335258E-2</v>
      </c>
      <c r="BA12" s="198">
        <f t="shared" si="9"/>
        <v>8.3505837943528449E-2</v>
      </c>
      <c r="BB12" s="198">
        <f t="shared" si="9"/>
        <v>7.8664412876771991E-2</v>
      </c>
      <c r="BC12" s="198">
        <f t="shared" si="9"/>
        <v>7.410367952276585E-2</v>
      </c>
      <c r="BD12" s="198">
        <f t="shared" si="9"/>
        <v>6.9807364194213309E-2</v>
      </c>
      <c r="BE12" s="198">
        <f t="shared" si="9"/>
        <v>6.5760136704769823E-2</v>
      </c>
      <c r="BF12" s="198">
        <f t="shared" si="9"/>
        <v>6.1947555667608012E-2</v>
      </c>
      <c r="BG12" s="198">
        <f t="shared" si="9"/>
        <v>5.8356016965412517E-2</v>
      </c>
      <c r="BH12" s="198">
        <f t="shared" si="9"/>
        <v>5.4972705207934264E-2</v>
      </c>
      <c r="BI12" s="198">
        <f t="shared" si="9"/>
        <v>5.1785548003894365E-2</v>
      </c>
      <c r="BJ12" s="198">
        <f t="shared" si="9"/>
        <v>4.8783172884069533E-2</v>
      </c>
      <c r="BK12" s="198">
        <f t="shared" si="9"/>
        <v>4.5954866721851673E-2</v>
      </c>
      <c r="BL12" s="198">
        <f t="shared" si="9"/>
        <v>4.3290537506484913E-2</v>
      </c>
      <c r="BM12" s="198">
        <f t="shared" si="9"/>
        <v>4.0780678332579111E-2</v>
      </c>
      <c r="BN12" s="198">
        <f t="shared" si="9"/>
        <v>3.841633347740625E-2</v>
      </c>
      <c r="BO12" s="198">
        <f t="shared" si="9"/>
        <v>3.6189066444936413E-2</v>
      </c>
      <c r="BP12" s="198">
        <f t="shared" si="9"/>
        <v>3.4090929862587348E-2</v>
      </c>
      <c r="BQ12" s="198">
        <f t="shared" si="9"/>
        <v>3.2114437123272735E-2</v>
      </c>
      <c r="BR12" s="198">
        <f t="shared" si="9"/>
        <v>3.025253567156189E-2</v>
      </c>
      <c r="BS12" s="198">
        <f t="shared" si="9"/>
        <v>2.849858183862997E-2</v>
      </c>
      <c r="BT12" s="198">
        <f t="shared" si="9"/>
        <v>2.6846317136204504E-2</v>
      </c>
      <c r="BU12" s="198">
        <f t="shared" si="9"/>
        <v>2.5289845924919733E-2</v>
      </c>
      <c r="BV12" s="198">
        <f t="shared" si="9"/>
        <v>2.3823614377394688E-2</v>
      </c>
      <c r="BW12" s="198">
        <f t="shared" ref="BW12:CO12" si="10" xml:space="preserve"> BW11 * IF( $G$8, BW6, 1 )</f>
        <v>2.2442390660970726E-2</v>
      </c>
      <c r="BX12" s="198">
        <f t="shared" si="10"/>
        <v>2.1141246269396063E-2</v>
      </c>
      <c r="BY12" s="198">
        <f t="shared" si="10"/>
        <v>1.991553843684497E-2</v>
      </c>
      <c r="BZ12" s="198">
        <f t="shared" si="10"/>
        <v>1.8760893571520731E-2</v>
      </c>
      <c r="CA12" s="198">
        <f t="shared" si="10"/>
        <v>1.7673191649730136E-2</v>
      </c>
      <c r="CB12" s="198">
        <f t="shared" si="10"/>
        <v>1.6648551514743912E-2</v>
      </c>
      <c r="CC12" s="198">
        <f t="shared" si="10"/>
        <v>1.5683317027986528E-2</v>
      </c>
      <c r="CD12" s="198">
        <f t="shared" si="10"/>
        <v>1.4774044023139487E-2</v>
      </c>
      <c r="CE12" s="198">
        <f t="shared" si="10"/>
        <v>1.3917488016607802E-2</v>
      </c>
      <c r="CF12" s="198">
        <f t="shared" si="10"/>
        <v>1.3110592630497742E-2</v>
      </c>
      <c r="CG12" s="198">
        <f t="shared" si="10"/>
        <v>1.2350478686796597E-2</v>
      </c>
      <c r="CH12" s="198">
        <f t="shared" si="10"/>
        <v>1.1634433933840107E-2</v>
      </c>
      <c r="CI12" s="198">
        <f t="shared" si="10"/>
        <v>1.0959903368409374E-2</v>
      </c>
      <c r="CJ12" s="198">
        <f t="shared" si="10"/>
        <v>1.0324480118924364E-2</v>
      </c>
      <c r="CK12" s="198">
        <f t="shared" si="10"/>
        <v>9.7258968572032835E-3</v>
      </c>
      <c r="CL12" s="198">
        <f t="shared" si="10"/>
        <v>9.1620177081431359E-3</v>
      </c>
      <c r="CM12" s="198">
        <f t="shared" si="10"/>
        <v>0</v>
      </c>
      <c r="CN12" s="198">
        <f t="shared" si="10"/>
        <v>0</v>
      </c>
      <c r="CO12" s="198">
        <f t="shared" si="10"/>
        <v>0</v>
      </c>
    </row>
    <row r="13" spans="1:95" ht="3" customHeight="1" x14ac:dyDescent="0.2">
      <c r="A13" s="14"/>
      <c r="B13" s="14"/>
      <c r="C13" s="195"/>
      <c r="D13" s="15"/>
      <c r="E13" s="16"/>
      <c r="F13" s="17"/>
      <c r="G13" s="16"/>
      <c r="H13" s="63"/>
      <c r="I13" s="232"/>
      <c r="J13" s="13"/>
      <c r="K13" s="16"/>
    </row>
    <row r="14" spans="1:95" ht="13.5" thickBot="1" x14ac:dyDescent="0.25">
      <c r="A14" s="58" t="s">
        <v>37</v>
      </c>
      <c r="B14" s="9"/>
      <c r="C14" s="194"/>
      <c r="D14" s="72"/>
      <c r="E14" s="11"/>
      <c r="F14" s="12"/>
      <c r="G14" s="12"/>
      <c r="H14" s="158"/>
      <c r="I14" s="21"/>
      <c r="J14" s="13"/>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row>
    <row r="15" spans="1:95" s="82" customFormat="1" ht="13.5" thickTop="1" x14ac:dyDescent="0.2">
      <c r="A15" s="102"/>
      <c r="B15" s="103"/>
      <c r="C15" s="44"/>
      <c r="E15" s="45"/>
      <c r="F15" s="45"/>
      <c r="G15" s="45"/>
      <c r="H15" s="239"/>
      <c r="I15" s="296"/>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row>
    <row r="16" spans="1:95" x14ac:dyDescent="0.2">
      <c r="B16" s="61" t="s">
        <v>318</v>
      </c>
    </row>
    <row r="17" spans="1:95" x14ac:dyDescent="0.2">
      <c r="E17" s="18" t="str">
        <f xml:space="preserve"> StandardCharges!E103</f>
        <v>Volumetric charges</v>
      </c>
      <c r="F17" s="18">
        <f xml:space="preserve"> StandardCharges!F103</f>
        <v>0</v>
      </c>
      <c r="G17" s="18"/>
      <c r="H17" s="80" t="str">
        <f xml:space="preserve"> StandardCharges!H103</f>
        <v>£</v>
      </c>
      <c r="I17" s="295">
        <f xml:space="preserve"> SUMPRODUCT( $K$12:$CO$12, $K17:$CO17 )</f>
        <v>237411.16374345031</v>
      </c>
      <c r="J17" s="18"/>
      <c r="K17" s="19">
        <f xml:space="preserve"> StandardCharges!K103</f>
        <v>3277.7893939898413</v>
      </c>
      <c r="L17" s="19">
        <f xml:space="preserve"> StandardCharges!L103</f>
        <v>11219.145147742125</v>
      </c>
      <c r="M17" s="19">
        <f xml:space="preserve"> StandardCharges!M103</f>
        <v>11757.423205633642</v>
      </c>
      <c r="N17" s="19">
        <f xml:space="preserve"> StandardCharges!N103</f>
        <v>11831.665649664097</v>
      </c>
      <c r="O17" s="19">
        <f xml:space="preserve"> StandardCharges!O103</f>
        <v>11300.490895518948</v>
      </c>
      <c r="P17" s="19">
        <f xml:space="preserve"> StandardCharges!P103</f>
        <v>10406.649308557095</v>
      </c>
      <c r="Q17" s="19">
        <f xml:space="preserve"> StandardCharges!Q103</f>
        <v>10368.185418233634</v>
      </c>
      <c r="R17" s="19">
        <f xml:space="preserve"> StandardCharges!R103</f>
        <v>10607.016712391118</v>
      </c>
      <c r="S17" s="19">
        <f xml:space="preserve"> StandardCharges!S103</f>
        <v>10836.014654834125</v>
      </c>
      <c r="T17" s="19">
        <f xml:space="preserve"> StandardCharges!T103</f>
        <v>11217.369732011011</v>
      </c>
      <c r="U17" s="19">
        <f xml:space="preserve"> StandardCharges!U103</f>
        <v>11522.108984514998</v>
      </c>
      <c r="V17" s="19">
        <f xml:space="preserve"> StandardCharges!V103</f>
        <v>11867.596222313015</v>
      </c>
      <c r="W17" s="19">
        <f xml:space="preserve"> StandardCharges!W103</f>
        <v>12156.787742311035</v>
      </c>
      <c r="X17" s="19">
        <f xml:space="preserve"> StandardCharges!X103</f>
        <v>12487.197270863995</v>
      </c>
      <c r="Y17" s="19">
        <f xml:space="preserve"> StandardCharges!Y103</f>
        <v>12826.644903062181</v>
      </c>
      <c r="Z17" s="19">
        <f xml:space="preserve"> StandardCharges!Z103</f>
        <v>12394.233189286921</v>
      </c>
      <c r="AA17" s="19">
        <f xml:space="preserve"> StandardCharges!AA103</f>
        <v>12666.360062638179</v>
      </c>
      <c r="AB17" s="19">
        <f xml:space="preserve"> StandardCharges!AB103</f>
        <v>12980.145075113292</v>
      </c>
      <c r="AC17" s="19">
        <f xml:space="preserve"> StandardCharges!AC103</f>
        <v>13301.930554029617</v>
      </c>
      <c r="AD17" s="19">
        <f xml:space="preserve"> StandardCharges!AD103</f>
        <v>13669.276351543915</v>
      </c>
      <c r="AE17" s="19">
        <f xml:space="preserve"> StandardCharges!AE103</f>
        <v>13970.357242676821</v>
      </c>
      <c r="AF17" s="19">
        <f xml:space="preserve"> StandardCharges!AF103</f>
        <v>14317.440597879442</v>
      </c>
      <c r="AG17" s="19">
        <f xml:space="preserve"> StandardCharges!AG103</f>
        <v>14673.409069426812</v>
      </c>
      <c r="AH17" s="19">
        <f xml:space="preserve"> StandardCharges!AH103</f>
        <v>15079.700896213542</v>
      </c>
      <c r="AI17" s="19">
        <f xml:space="preserve"> StandardCharges!AI103</f>
        <v>15412.955505698863</v>
      </c>
      <c r="AJ17" s="19">
        <f xml:space="preserve"> StandardCharges!AJ103</f>
        <v>15797.02740032771</v>
      </c>
      <c r="AK17" s="19">
        <f xml:space="preserve"> StandardCharges!AK103</f>
        <v>16190.972679150684</v>
      </c>
      <c r="AL17" s="19">
        <f xml:space="preserve"> StandardCharges!AL103</f>
        <v>16640.522001900496</v>
      </c>
      <c r="AM17" s="19">
        <f xml:space="preserve"> StandardCharges!AM103</f>
        <v>17009.549906061817</v>
      </c>
      <c r="AN17" s="19">
        <f xml:space="preserve"> StandardCharges!AN103</f>
        <v>17434.734106463198</v>
      </c>
      <c r="AO17" s="19">
        <f xml:space="preserve"> StandardCharges!AO103</f>
        <v>16774.046955166079</v>
      </c>
      <c r="AP17" s="19">
        <f xml:space="preserve"> StandardCharges!AP103</f>
        <v>17235.896302279194</v>
      </c>
      <c r="AQ17" s="19">
        <f xml:space="preserve"> StandardCharges!AQ103</f>
        <v>17614.11241973444</v>
      </c>
      <c r="AR17" s="19">
        <f xml:space="preserve"> StandardCharges!AR103</f>
        <v>18050.252187218033</v>
      </c>
      <c r="AS17" s="19">
        <f xml:space="preserve"> StandardCharges!AS103</f>
        <v>18497.50979992135</v>
      </c>
      <c r="AT17" s="19">
        <f xml:space="preserve"> StandardCharges!AT103</f>
        <v>19008.114803556582</v>
      </c>
      <c r="AU17" s="19">
        <f xml:space="preserve"> StandardCharges!AU103</f>
        <v>19426.566020323724</v>
      </c>
      <c r="AV17" s="19">
        <f xml:space="preserve"> StandardCharges!AV103</f>
        <v>19908.979193935495</v>
      </c>
      <c r="AW17" s="19">
        <f xml:space="preserve"> StandardCharges!AW103</f>
        <v>20403.739844611246</v>
      </c>
      <c r="AX17" s="19">
        <f xml:space="preserve"> StandardCharges!AX103</f>
        <v>20968.468127362157</v>
      </c>
      <c r="AY17" s="19">
        <f xml:space="preserve"> StandardCharges!AY103</f>
        <v>21431.629880294488</v>
      </c>
      <c r="AZ17" s="19">
        <f xml:space="preserve"> StandardCharges!AZ103</f>
        <v>21965.4458695213</v>
      </c>
      <c r="BA17" s="19">
        <f xml:space="preserve"> StandardCharges!BA103</f>
        <v>22512.983112802271</v>
      </c>
      <c r="BB17" s="19">
        <f xml:space="preserve"> StandardCharges!BB103</f>
        <v>23137.827769202908</v>
      </c>
      <c r="BC17" s="19">
        <f xml:space="preserve"> StandardCharges!BC103</f>
        <v>23650.704007525994</v>
      </c>
      <c r="BD17" s="19">
        <f xml:space="preserve"> StandardCharges!BD103</f>
        <v>22765.509477481632</v>
      </c>
      <c r="BE17" s="19">
        <f xml:space="preserve"> StandardCharges!BE103</f>
        <v>23327.736903203488</v>
      </c>
      <c r="BF17" s="19">
        <f xml:space="preserve"> StandardCharges!BF103</f>
        <v>23969.742228782809</v>
      </c>
      <c r="BG17" s="19">
        <f xml:space="preserve"> StandardCharges!BG103</f>
        <v>24495.429517932749</v>
      </c>
      <c r="BH17" s="19">
        <f xml:space="preserve"> StandardCharges!BH103</f>
        <v>25101.659919893078</v>
      </c>
      <c r="BI17" s="19">
        <f xml:space="preserve"> StandardCharges!BI103</f>
        <v>25723.340991117166</v>
      </c>
      <c r="BJ17" s="19">
        <f xml:space="preserve"> StandardCharges!BJ103</f>
        <v>26433.104107698822</v>
      </c>
      <c r="BK17" s="19">
        <f xml:space="preserve"> StandardCharges!BK103</f>
        <v>27014.705718734625</v>
      </c>
      <c r="BL17" s="19">
        <f xml:space="preserve"> StandardCharges!BL103</f>
        <v>27685.243648266754</v>
      </c>
      <c r="BM17" s="19">
        <f xml:space="preserve"> StandardCharges!BM103</f>
        <v>28372.94148991027</v>
      </c>
      <c r="BN17" s="19">
        <f xml:space="preserve"> StandardCharges!BN103</f>
        <v>29157.923409259332</v>
      </c>
      <c r="BO17" s="19">
        <f xml:space="preserve"> StandardCharges!BO103</f>
        <v>29801.660638293873</v>
      </c>
      <c r="BP17" s="19">
        <f xml:space="preserve"> StandardCharges!BP103</f>
        <v>30543.636439125592</v>
      </c>
      <c r="BQ17" s="19">
        <f xml:space="preserve"> StandardCharges!BQ103</f>
        <v>31304.681932526517</v>
      </c>
      <c r="BR17" s="19">
        <f xml:space="preserve"> StandardCharges!BR103</f>
        <v>32173.21375640684</v>
      </c>
      <c r="BS17" s="19">
        <f xml:space="preserve"> StandardCharges!BS103</f>
        <v>30899.438524582551</v>
      </c>
      <c r="BT17" s="19">
        <f xml:space="preserve"> StandardCharges!BT103</f>
        <v>31661.631396443383</v>
      </c>
      <c r="BU17" s="19">
        <f xml:space="preserve"> StandardCharges!BU103</f>
        <v>32443.169259407012</v>
      </c>
      <c r="BV17" s="19">
        <f xml:space="preserve"> StandardCharges!BV103</f>
        <v>33335.643465126675</v>
      </c>
      <c r="BW17" s="19">
        <f xml:space="preserve"> StandardCharges!BW103</f>
        <v>34066.335566000394</v>
      </c>
      <c r="BX17" s="19">
        <f xml:space="preserve"> StandardCharges!BX103</f>
        <v>34909.027666329952</v>
      </c>
      <c r="BY17" s="19">
        <f xml:space="preserve"> StandardCharges!BY103</f>
        <v>35773.192925521493</v>
      </c>
      <c r="BZ17" s="19">
        <f xml:space="preserve"> StandardCharges!BZ103</f>
        <v>36759.837686390645</v>
      </c>
      <c r="CA17" s="19">
        <f xml:space="preserve"> StandardCharges!CA103</f>
        <v>37568.237369581075</v>
      </c>
      <c r="CB17" s="19">
        <f xml:space="preserve"> StandardCharges!CB103</f>
        <v>38500.304100924768</v>
      </c>
      <c r="CC17" s="19">
        <f xml:space="preserve"> StandardCharges!CC103</f>
        <v>39456.220054551981</v>
      </c>
      <c r="CD17" s="19">
        <f xml:space="preserve"> StandardCharges!CD103</f>
        <v>40547.406801448233</v>
      </c>
      <c r="CE17" s="19">
        <f xml:space="preserve"> StandardCharges!CE103</f>
        <v>41442.162797852237</v>
      </c>
      <c r="CF17" s="19">
        <f xml:space="preserve"> StandardCharges!CF103</f>
        <v>42473.516573210873</v>
      </c>
      <c r="CG17" s="19">
        <f xml:space="preserve"> StandardCharges!CG103</f>
        <v>43531.374646359189</v>
      </c>
      <c r="CH17" s="19">
        <f xml:space="preserve"> StandardCharges!CH103</f>
        <v>42057.777591278522</v>
      </c>
      <c r="CI17" s="19">
        <f xml:space="preserve"> StandardCharges!CI103</f>
        <v>42976.228051188999</v>
      </c>
      <c r="CJ17" s="19">
        <f xml:space="preserve"> StandardCharges!CJ103</f>
        <v>44035.786528932957</v>
      </c>
      <c r="CK17" s="19">
        <f xml:space="preserve"> StandardCharges!CK103</f>
        <v>45122.231343866428</v>
      </c>
      <c r="CL17" s="19">
        <f xml:space="preserve"> StandardCharges!CL103</f>
        <v>46236.271923413013</v>
      </c>
      <c r="CM17" s="19">
        <f xml:space="preserve"> StandardCharges!CM103</f>
        <v>47378.637409798073</v>
      </c>
      <c r="CN17" s="19">
        <f xml:space="preserve"> StandardCharges!CN103</f>
        <v>48550.07724564911</v>
      </c>
      <c r="CO17" s="19">
        <f xml:space="preserve"> StandardCharges!CO103</f>
        <v>49751.361778475031</v>
      </c>
    </row>
    <row r="18" spans="1:95" x14ac:dyDescent="0.2">
      <c r="E18" s="18" t="str">
        <f xml:space="preserve"> StandardCharges!E104</f>
        <v>Standing charges for properties on site</v>
      </c>
      <c r="F18" s="18">
        <f xml:space="preserve"> StandardCharges!F104</f>
        <v>0</v>
      </c>
      <c r="G18" s="18"/>
      <c r="H18" s="80" t="str">
        <f xml:space="preserve"> StandardCharges!H104</f>
        <v>£</v>
      </c>
      <c r="I18" s="295">
        <f xml:space="preserve"> SUMPRODUCT( $K$12:$CO$12, $K18:$CO18 )</f>
        <v>25102.602813251458</v>
      </c>
      <c r="J18" s="18"/>
      <c r="K18" s="54">
        <f xml:space="preserve"> StandardCharges!K104</f>
        <v>196.50000000000003</v>
      </c>
      <c r="L18" s="54">
        <f xml:space="preserve"> StandardCharges!L104</f>
        <v>625.88333333333333</v>
      </c>
      <c r="M18" s="54">
        <f xml:space="preserve"> StandardCharges!M104</f>
        <v>865.53599999999983</v>
      </c>
      <c r="N18" s="54">
        <f xml:space="preserve"> StandardCharges!N104</f>
        <v>1021.5519999999997</v>
      </c>
      <c r="O18" s="54">
        <f xml:space="preserve"> StandardCharges!O104</f>
        <v>1159.5359999999996</v>
      </c>
      <c r="P18" s="54">
        <f xml:space="preserve"> StandardCharges!P104</f>
        <v>1179.92</v>
      </c>
      <c r="Q18" s="54">
        <f xml:space="preserve"> StandardCharges!Q104</f>
        <v>1201.0879999999997</v>
      </c>
      <c r="R18" s="54">
        <f xml:space="preserve"> StandardCharges!R104</f>
        <v>1223.8239999999998</v>
      </c>
      <c r="S18" s="54">
        <f xml:space="preserve"> StandardCharges!S104</f>
        <v>1248.1279999999999</v>
      </c>
      <c r="T18" s="54">
        <f xml:space="preserve"> StandardCharges!T104</f>
        <v>1273.0865723907577</v>
      </c>
      <c r="U18" s="54">
        <f xml:space="preserve"> StandardCharges!U104</f>
        <v>1298.5442364898861</v>
      </c>
      <c r="V18" s="54">
        <f xml:space="preserve"> StandardCharges!V104</f>
        <v>1324.5109725370178</v>
      </c>
      <c r="W18" s="54">
        <f xml:space="preserve"> StandardCharges!W104</f>
        <v>1350.9969603446932</v>
      </c>
      <c r="X18" s="54">
        <f xml:space="preserve"> StandardCharges!X104</f>
        <v>1378.0125832891802</v>
      </c>
      <c r="Y18" s="54">
        <f xml:space="preserve"> StandardCharges!Y104</f>
        <v>1405.5684323810995</v>
      </c>
      <c r="Z18" s="54">
        <f xml:space="preserve"> StandardCharges!Z104</f>
        <v>1433.6753104174441</v>
      </c>
      <c r="AA18" s="54">
        <f xml:space="preserve"> StandardCharges!AA104</f>
        <v>1462.3442362166381</v>
      </c>
      <c r="AB18" s="54">
        <f xml:space="preserve"> StandardCharges!AB104</f>
        <v>1491.5864489382664</v>
      </c>
      <c r="AC18" s="54">
        <f xml:space="preserve"> StandardCharges!AC104</f>
        <v>1521.4134124891996</v>
      </c>
      <c r="AD18" s="54">
        <f xml:space="preserve"> StandardCharges!AD104</f>
        <v>1551.8368200178202</v>
      </c>
      <c r="AE18" s="54">
        <f xml:space="preserve"> StandardCharges!AE104</f>
        <v>1582.8685984981187</v>
      </c>
      <c r="AF18" s="54">
        <f xml:space="preserve"> StandardCharges!AF104</f>
        <v>1614.5209134054621</v>
      </c>
      <c r="AG18" s="54">
        <f xml:space="preserve"> StandardCharges!AG104</f>
        <v>1646.806173485857</v>
      </c>
      <c r="AH18" s="54">
        <f xml:space="preserve"> StandardCharges!AH104</f>
        <v>1679.7370356205849</v>
      </c>
      <c r="AI18" s="54">
        <f xml:space="preserve"> StandardCharges!AI104</f>
        <v>1713.3264097881167</v>
      </c>
      <c r="AJ18" s="54">
        <f xml:space="preserve"> StandardCharges!AJ104</f>
        <v>1747.5874641252478</v>
      </c>
      <c r="AK18" s="54">
        <f xml:space="preserve"> StandardCharges!AK104</f>
        <v>1782.5336300894357</v>
      </c>
      <c r="AL18" s="54">
        <f xml:space="preserve"> StandardCharges!AL104</f>
        <v>1818.1786077243803</v>
      </c>
      <c r="AM18" s="54">
        <f xml:space="preserve"> StandardCharges!AM104</f>
        <v>1854.5363710308809</v>
      </c>
      <c r="AN18" s="54">
        <f xml:space="preserve"> StandardCharges!AN104</f>
        <v>1891.6211734451108</v>
      </c>
      <c r="AO18" s="54">
        <f xml:space="preserve"> StandardCharges!AO104</f>
        <v>1929.4475534264268</v>
      </c>
      <c r="AP18" s="54">
        <f xml:space="preserve"> StandardCharges!AP104</f>
        <v>1968.0303401569261</v>
      </c>
      <c r="AQ18" s="54">
        <f xml:space="preserve"> StandardCharges!AQ104</f>
        <v>2007.384659354969</v>
      </c>
      <c r="AR18" s="54">
        <f xml:space="preserve"> StandardCharges!AR104</f>
        <v>2047.5259392049584</v>
      </c>
      <c r="AS18" s="54">
        <f xml:space="preserve"> StandardCharges!AS104</f>
        <v>2088.4699164056956</v>
      </c>
      <c r="AT18" s="54">
        <f xml:space="preserve"> StandardCharges!AT104</f>
        <v>2130.2326423396794</v>
      </c>
      <c r="AU18" s="54">
        <f xml:space="preserve"> StandardCharges!AU104</f>
        <v>2172.8304893657787</v>
      </c>
      <c r="AV18" s="54">
        <f xml:space="preserve"> StandardCharges!AV104</f>
        <v>2216.2801572377289</v>
      </c>
      <c r="AW18" s="54">
        <f xml:space="preserve"> StandardCharges!AW104</f>
        <v>2260.5986796509897</v>
      </c>
      <c r="AX18" s="54">
        <f xml:space="preserve"> StandardCharges!AX104</f>
        <v>2305.8034309205077</v>
      </c>
      <c r="AY18" s="54">
        <f xml:space="preserve"> StandardCharges!AY104</f>
        <v>2351.9121327920207</v>
      </c>
      <c r="AZ18" s="54">
        <f xml:space="preserve"> StandardCharges!AZ104</f>
        <v>2398.9428613895611</v>
      </c>
      <c r="BA18" s="54">
        <f xml:space="preserve"> StandardCharges!BA104</f>
        <v>2446.9140543018921</v>
      </c>
      <c r="BB18" s="54">
        <f xml:space="preserve"> StandardCharges!BB104</f>
        <v>2495.8445178106485</v>
      </c>
      <c r="BC18" s="54">
        <f xml:space="preserve"> StandardCharges!BC104</f>
        <v>2545.7534342630115</v>
      </c>
      <c r="BD18" s="54">
        <f xml:space="preserve"> StandardCharges!BD104</f>
        <v>2596.6603695918184</v>
      </c>
      <c r="BE18" s="54">
        <f xml:space="preserve"> StandardCharges!BE104</f>
        <v>2648.585280986058</v>
      </c>
      <c r="BF18" s="54">
        <f xml:space="preserve"> StandardCharges!BF104</f>
        <v>2701.5485247147353</v>
      </c>
      <c r="BG18" s="54">
        <f xml:space="preserve"> StandardCharges!BG104</f>
        <v>2755.5708641072006</v>
      </c>
      <c r="BH18" s="54">
        <f xml:space="preserve"> StandardCharges!BH104</f>
        <v>2810.673477693053</v>
      </c>
      <c r="BI18" s="54">
        <f xml:space="preserve"> StandardCharges!BI104</f>
        <v>2866.8779675048231</v>
      </c>
      <c r="BJ18" s="54">
        <f xml:space="preserve"> StandardCharges!BJ104</f>
        <v>2924.2063675466757</v>
      </c>
      <c r="BK18" s="54">
        <f xml:space="preserve"> StandardCharges!BK104</f>
        <v>2982.6811524324639</v>
      </c>
      <c r="BL18" s="54">
        <f xml:space="preserve"> StandardCharges!BL104</f>
        <v>3042.325246196513</v>
      </c>
      <c r="BM18" s="54">
        <f xml:space="preserve"> StandardCharges!BM104</f>
        <v>3103.1620312805958</v>
      </c>
      <c r="BN18" s="54">
        <f xml:space="preserve"> StandardCharges!BN104</f>
        <v>3165.2153577006166</v>
      </c>
      <c r="BO18" s="54">
        <f xml:space="preserve"> StandardCharges!BO104</f>
        <v>3228.5095523966015</v>
      </c>
      <c r="BP18" s="54">
        <f xml:space="preserve"> StandardCharges!BP104</f>
        <v>3293.0694287696529</v>
      </c>
      <c r="BQ18" s="54">
        <f xml:space="preserve"> StandardCharges!BQ104</f>
        <v>3358.9202964096207</v>
      </c>
      <c r="BR18" s="54">
        <f xml:space="preserve"> StandardCharges!BR104</f>
        <v>3426.087971017294</v>
      </c>
      <c r="BS18" s="54">
        <f xml:space="preserve"> StandardCharges!BS104</f>
        <v>3494.5987845249956</v>
      </c>
      <c r="BT18" s="54">
        <f xml:space="preserve"> StandardCharges!BT104</f>
        <v>3564.4795954195674</v>
      </c>
      <c r="BU18" s="54">
        <f xml:space="preserve"> StandardCharges!BU104</f>
        <v>3635.7577992717852</v>
      </c>
      <c r="BV18" s="54">
        <f xml:space="preserve"> StandardCharges!BV104</f>
        <v>3708.4613394763069</v>
      </c>
      <c r="BW18" s="54">
        <f xml:space="preserve"> StandardCharges!BW104</f>
        <v>3782.6187182064086</v>
      </c>
      <c r="BX18" s="54">
        <f xml:space="preserve"> StandardCharges!BX104</f>
        <v>3858.2590075877793</v>
      </c>
      <c r="BY18" s="54">
        <f xml:space="preserve"> StandardCharges!BY104</f>
        <v>3935.4118610957312</v>
      </c>
      <c r="BZ18" s="54">
        <f xml:space="preserve"> StandardCharges!BZ104</f>
        <v>4014.1075251803472</v>
      </c>
      <c r="CA18" s="54">
        <f xml:space="preserve"> StandardCharges!CA104</f>
        <v>4094.3768511240823</v>
      </c>
      <c r="CB18" s="54">
        <f xml:space="preserve"> StandardCharges!CB104</f>
        <v>4176.2513071364638</v>
      </c>
      <c r="CC18" s="54">
        <f xml:space="preserve"> StandardCharges!CC104</f>
        <v>4259.7629906906841</v>
      </c>
      <c r="CD18" s="54">
        <f xml:space="preserve"> StandardCharges!CD104</f>
        <v>4344.9446411068493</v>
      </c>
      <c r="CE18" s="54">
        <f xml:space="preserve"> StandardCharges!CE104</f>
        <v>4431.8296523868612</v>
      </c>
      <c r="CF18" s="54">
        <f xml:space="preserve"> StandardCharges!CF104</f>
        <v>4520.4520863059834</v>
      </c>
      <c r="CG18" s="54">
        <f xml:space="preserve"> StandardCharges!CG104</f>
        <v>4610.8466857661524</v>
      </c>
      <c r="CH18" s="54">
        <f xml:space="preserve"> StandardCharges!CH104</f>
        <v>4703.048888416346</v>
      </c>
      <c r="CI18" s="54">
        <f xml:space="preserve"> StandardCharges!CI104</f>
        <v>4797.0948405453046</v>
      </c>
      <c r="CJ18" s="54">
        <f xml:space="preserve"> StandardCharges!CJ104</f>
        <v>4893.0214112520598</v>
      </c>
      <c r="CK18" s="54">
        <f xml:space="preserve"> StandardCharges!CK104</f>
        <v>4990.8662068998319</v>
      </c>
      <c r="CL18" s="54">
        <f xml:space="preserve"> StandardCharges!CL104</f>
        <v>5090.6675858589588</v>
      </c>
      <c r="CM18" s="54">
        <f xml:space="preserve"> StandardCharges!CM104</f>
        <v>5192.4646735446322</v>
      </c>
      <c r="CN18" s="54">
        <f xml:space="preserve"> StandardCharges!CN104</f>
        <v>5296.2973777553507</v>
      </c>
      <c r="CO18" s="54">
        <f xml:space="preserve"> StandardCharges!CO104</f>
        <v>5402.2064043180826</v>
      </c>
    </row>
    <row r="19" spans="1:95" s="34" customFormat="1" x14ac:dyDescent="0.2">
      <c r="A19" s="316"/>
      <c r="C19" s="317"/>
      <c r="E19" s="34" t="str">
        <f xml:space="preserve"> StandardCharges!E105</f>
        <v>Water: standard wholesale charges paid</v>
      </c>
      <c r="H19" s="318" t="str">
        <f xml:space="preserve"> StandardCharges!H105</f>
        <v>£</v>
      </c>
      <c r="I19" s="319">
        <f xml:space="preserve"> SUMPRODUCT( $K$12:$CO$12, $K19:$CO19 )</f>
        <v>262513.76655670191</v>
      </c>
      <c r="K19" s="315">
        <f xml:space="preserve"> StandardCharges!K105</f>
        <v>3474.2893939898413</v>
      </c>
      <c r="L19" s="315">
        <f xml:space="preserve"> StandardCharges!L105</f>
        <v>11845.028481075458</v>
      </c>
      <c r="M19" s="315">
        <f xml:space="preserve"> StandardCharges!M105</f>
        <v>12622.959205633642</v>
      </c>
      <c r="N19" s="315">
        <f xml:space="preserve"> StandardCharges!N105</f>
        <v>12853.217649664097</v>
      </c>
      <c r="O19" s="315">
        <f xml:space="preserve"> StandardCharges!O105</f>
        <v>12460.026895518948</v>
      </c>
      <c r="P19" s="315">
        <f xml:space="preserve"> StandardCharges!P105</f>
        <v>11586.569308557095</v>
      </c>
      <c r="Q19" s="315">
        <f xml:space="preserve"> StandardCharges!Q105</f>
        <v>11569.273418233633</v>
      </c>
      <c r="R19" s="315">
        <f xml:space="preserve"> StandardCharges!R105</f>
        <v>11830.840712391118</v>
      </c>
      <c r="S19" s="315">
        <f xml:space="preserve"> StandardCharges!S105</f>
        <v>12084.142654834126</v>
      </c>
      <c r="T19" s="315">
        <f xml:space="preserve"> StandardCharges!T105</f>
        <v>12490.456304401769</v>
      </c>
      <c r="U19" s="315">
        <f xml:space="preserve"> StandardCharges!U105</f>
        <v>12820.653221004884</v>
      </c>
      <c r="V19" s="315">
        <f xml:space="preserve"> StandardCharges!V105</f>
        <v>13192.107194850034</v>
      </c>
      <c r="W19" s="315">
        <f xml:space="preserve"> StandardCharges!W105</f>
        <v>13507.784702655728</v>
      </c>
      <c r="X19" s="315">
        <f xml:space="preserve"> StandardCharges!X105</f>
        <v>13865.209854153176</v>
      </c>
      <c r="Y19" s="315">
        <f xml:space="preserve"> StandardCharges!Y105</f>
        <v>14232.213335443281</v>
      </c>
      <c r="Z19" s="315">
        <f xml:space="preserve"> StandardCharges!Z105</f>
        <v>13827.908499704365</v>
      </c>
      <c r="AA19" s="315">
        <f xml:space="preserve"> StandardCharges!AA105</f>
        <v>14128.704298854818</v>
      </c>
      <c r="AB19" s="315">
        <f xml:space="preserve"> StandardCharges!AB105</f>
        <v>14471.731524051558</v>
      </c>
      <c r="AC19" s="315">
        <f xml:space="preserve"> StandardCharges!AC105</f>
        <v>14823.343966518816</v>
      </c>
      <c r="AD19" s="315">
        <f xml:space="preserve"> StandardCharges!AD105</f>
        <v>15221.113171561734</v>
      </c>
      <c r="AE19" s="315">
        <f xml:space="preserve"> StandardCharges!AE105</f>
        <v>15553.225841174939</v>
      </c>
      <c r="AF19" s="315">
        <f xml:space="preserve"> StandardCharges!AF105</f>
        <v>15931.961511284904</v>
      </c>
      <c r="AG19" s="315">
        <f xml:space="preserve"> StandardCharges!AG105</f>
        <v>16320.215242912669</v>
      </c>
      <c r="AH19" s="315">
        <f xml:space="preserve"> StandardCharges!AH105</f>
        <v>16759.437931834127</v>
      </c>
      <c r="AI19" s="315">
        <f xml:space="preserve"> StandardCharges!AI105</f>
        <v>17126.281915486979</v>
      </c>
      <c r="AJ19" s="315">
        <f xml:space="preserve"> StandardCharges!AJ105</f>
        <v>17544.614864452957</v>
      </c>
      <c r="AK19" s="315">
        <f xml:space="preserve"> StandardCharges!AK105</f>
        <v>17973.506309240118</v>
      </c>
      <c r="AL19" s="315">
        <f xml:space="preserve"> StandardCharges!AL105</f>
        <v>18458.700609624877</v>
      </c>
      <c r="AM19" s="315">
        <f xml:space="preserve"> StandardCharges!AM105</f>
        <v>18864.086277092698</v>
      </c>
      <c r="AN19" s="315">
        <f xml:space="preserve"> StandardCharges!AN105</f>
        <v>19326.355279908308</v>
      </c>
      <c r="AO19" s="315">
        <f xml:space="preserve"> StandardCharges!AO105</f>
        <v>18703.494508592506</v>
      </c>
      <c r="AP19" s="315">
        <f xml:space="preserve"> StandardCharges!AP105</f>
        <v>19203.926642436119</v>
      </c>
      <c r="AQ19" s="315">
        <f xml:space="preserve"> StandardCharges!AQ105</f>
        <v>19621.497079089408</v>
      </c>
      <c r="AR19" s="315">
        <f xml:space="preserve"> StandardCharges!AR105</f>
        <v>20097.778126422993</v>
      </c>
      <c r="AS19" s="315">
        <f xml:space="preserve"> StandardCharges!AS105</f>
        <v>20585.979716327045</v>
      </c>
      <c r="AT19" s="315">
        <f xml:space="preserve"> StandardCharges!AT105</f>
        <v>21138.347445896263</v>
      </c>
      <c r="AU19" s="315">
        <f xml:space="preserve"> StandardCharges!AU105</f>
        <v>21599.396509689504</v>
      </c>
      <c r="AV19" s="315">
        <f xml:space="preserve"> StandardCharges!AV105</f>
        <v>22125.259351173223</v>
      </c>
      <c r="AW19" s="315">
        <f xml:space="preserve"> StandardCharges!AW105</f>
        <v>22664.338524262235</v>
      </c>
      <c r="AX19" s="315">
        <f xml:space="preserve"> StandardCharges!AX105</f>
        <v>23274.271558282664</v>
      </c>
      <c r="AY19" s="315">
        <f xml:space="preserve"> StandardCharges!AY105</f>
        <v>23783.54201308651</v>
      </c>
      <c r="AZ19" s="315">
        <f xml:space="preserve"> StandardCharges!AZ105</f>
        <v>24364.388730910861</v>
      </c>
      <c r="BA19" s="315">
        <f xml:space="preserve"> StandardCharges!BA105</f>
        <v>24959.897167104162</v>
      </c>
      <c r="BB19" s="315">
        <f xml:space="preserve"> StandardCharges!BB105</f>
        <v>25633.672287013556</v>
      </c>
      <c r="BC19" s="315">
        <f xml:space="preserve"> StandardCharges!BC105</f>
        <v>26196.457441789003</v>
      </c>
      <c r="BD19" s="315">
        <f xml:space="preserve"> StandardCharges!BD105</f>
        <v>25362.169847073448</v>
      </c>
      <c r="BE19" s="315">
        <f xml:space="preserve"> StandardCharges!BE105</f>
        <v>25976.322184189547</v>
      </c>
      <c r="BF19" s="315">
        <f xml:space="preserve"> StandardCharges!BF105</f>
        <v>26671.290753497546</v>
      </c>
      <c r="BG19" s="315">
        <f xml:space="preserve"> StandardCharges!BG105</f>
        <v>27251.000382039951</v>
      </c>
      <c r="BH19" s="315">
        <f xml:space="preserve"> StandardCharges!BH105</f>
        <v>27912.333397586131</v>
      </c>
      <c r="BI19" s="315">
        <f xml:space="preserve"> StandardCharges!BI105</f>
        <v>28590.21895862199</v>
      </c>
      <c r="BJ19" s="315">
        <f xml:space="preserve"> StandardCharges!BJ105</f>
        <v>29357.310475245496</v>
      </c>
      <c r="BK19" s="315">
        <f xml:space="preserve"> StandardCharges!BK105</f>
        <v>29997.386871167088</v>
      </c>
      <c r="BL19" s="315">
        <f xml:space="preserve"> StandardCharges!BL105</f>
        <v>30727.568894463267</v>
      </c>
      <c r="BM19" s="315">
        <f xml:space="preserve"> StandardCharges!BM105</f>
        <v>31476.103521190867</v>
      </c>
      <c r="BN19" s="315">
        <f xml:space="preserve"> StandardCharges!BN105</f>
        <v>32323.13876695995</v>
      </c>
      <c r="BO19" s="315">
        <f xml:space="preserve"> StandardCharges!BO105</f>
        <v>33030.170190690478</v>
      </c>
      <c r="BP19" s="315">
        <f xml:space="preserve"> StandardCharges!BP105</f>
        <v>33836.705867895245</v>
      </c>
      <c r="BQ19" s="315">
        <f xml:space="preserve"> StandardCharges!BQ105</f>
        <v>34663.602228936135</v>
      </c>
      <c r="BR19" s="315">
        <f xml:space="preserve"> StandardCharges!BR105</f>
        <v>35599.301727424136</v>
      </c>
      <c r="BS19" s="315">
        <f xml:space="preserve"> StandardCharges!BS105</f>
        <v>34394.037309107545</v>
      </c>
      <c r="BT19" s="315">
        <f xml:space="preserve"> StandardCharges!BT105</f>
        <v>35226.110991862952</v>
      </c>
      <c r="BU19" s="315">
        <f xml:space="preserve"> StandardCharges!BU105</f>
        <v>36078.927058678797</v>
      </c>
      <c r="BV19" s="315">
        <f xml:space="preserve"> StandardCharges!BV105</f>
        <v>37044.104804602983</v>
      </c>
      <c r="BW19" s="315">
        <f xml:space="preserve"> StandardCharges!BW105</f>
        <v>37848.954284206804</v>
      </c>
      <c r="BX19" s="315">
        <f xml:space="preserve"> StandardCharges!BX105</f>
        <v>38767.286673917733</v>
      </c>
      <c r="BY19" s="315">
        <f xml:space="preserve"> StandardCharges!BY105</f>
        <v>39708.604786617223</v>
      </c>
      <c r="BZ19" s="315">
        <f xml:space="preserve"> StandardCharges!BZ105</f>
        <v>40773.945211570994</v>
      </c>
      <c r="CA19" s="315">
        <f xml:space="preserve"> StandardCharges!CA105</f>
        <v>41662.61422070516</v>
      </c>
      <c r="CB19" s="315">
        <f xml:space="preserve"> StandardCharges!CB105</f>
        <v>42676.555408061235</v>
      </c>
      <c r="CC19" s="315">
        <f xml:space="preserve"> StandardCharges!CC105</f>
        <v>43715.983045242669</v>
      </c>
      <c r="CD19" s="315">
        <f xml:space="preserve"> StandardCharges!CD105</f>
        <v>44892.351442555082</v>
      </c>
      <c r="CE19" s="315">
        <f xml:space="preserve"> StandardCharges!CE105</f>
        <v>45873.9924502391</v>
      </c>
      <c r="CF19" s="315">
        <f xml:space="preserve"> StandardCharges!CF105</f>
        <v>46993.968659516853</v>
      </c>
      <c r="CG19" s="315">
        <f xml:space="preserve"> StandardCharges!CG105</f>
        <v>48142.221332125344</v>
      </c>
      <c r="CH19" s="315">
        <f xml:space="preserve"> StandardCharges!CH105</f>
        <v>46760.826479694864</v>
      </c>
      <c r="CI19" s="315">
        <f xml:space="preserve"> StandardCharges!CI105</f>
        <v>47773.3228917343</v>
      </c>
      <c r="CJ19" s="315">
        <f xml:space="preserve"> StandardCharges!CJ105</f>
        <v>48928.807940185019</v>
      </c>
      <c r="CK19" s="315">
        <f xml:space="preserve"> StandardCharges!CK105</f>
        <v>50113.097550766259</v>
      </c>
      <c r="CL19" s="315">
        <f xml:space="preserve"> StandardCharges!CL105</f>
        <v>51326.939509271971</v>
      </c>
      <c r="CM19" s="315">
        <f xml:space="preserve"> StandardCharges!CM105</f>
        <v>52571.102083342703</v>
      </c>
      <c r="CN19" s="315">
        <f xml:space="preserve"> StandardCharges!CN105</f>
        <v>53846.374623404459</v>
      </c>
      <c r="CO19" s="315">
        <f xml:space="preserve"> StandardCharges!CO105</f>
        <v>55153.568182793111</v>
      </c>
    </row>
    <row r="20" spans="1:95" s="82" customFormat="1" ht="9.75" customHeight="1" x14ac:dyDescent="0.2">
      <c r="A20" s="102"/>
      <c r="B20" s="103"/>
      <c r="C20" s="44"/>
      <c r="E20" s="45"/>
      <c r="F20" s="45"/>
      <c r="G20" s="45"/>
      <c r="H20" s="239"/>
      <c r="I20" s="296"/>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row>
    <row r="21" spans="1:95" s="82" customFormat="1" x14ac:dyDescent="0.2">
      <c r="A21" s="102"/>
      <c r="B21" s="103" t="s">
        <v>166</v>
      </c>
      <c r="C21" s="44"/>
      <c r="E21" s="45"/>
      <c r="F21" s="45"/>
      <c r="G21" s="45"/>
      <c r="H21" s="239"/>
      <c r="I21" s="296"/>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row>
    <row r="22" spans="1:95" s="82" customFormat="1" x14ac:dyDescent="0.2">
      <c r="A22" s="102"/>
      <c r="B22" s="61"/>
      <c r="C22" s="44" t="s">
        <v>326</v>
      </c>
      <c r="E22" s="45"/>
      <c r="F22" s="45"/>
      <c r="G22" s="45"/>
      <c r="H22" s="239"/>
      <c r="I22" s="296"/>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row>
    <row r="23" spans="1:95" x14ac:dyDescent="0.2">
      <c r="E23" s="18" t="str">
        <f>StandardCharges!E114</f>
        <v>Distribution losses (leakage)</v>
      </c>
      <c r="F23" s="18">
        <f>StandardCharges!F114</f>
        <v>0</v>
      </c>
      <c r="G23" s="45"/>
      <c r="H23" s="80" t="str">
        <f>StandardCharges!H114</f>
        <v>£</v>
      </c>
      <c r="I23" s="295">
        <f xml:space="preserve"> SUMPRODUCT( $K$12:$CO$12, $K23:$CO23 )</f>
        <v>7960.0430715211378</v>
      </c>
      <c r="J23" s="18"/>
      <c r="K23" s="19">
        <f>StandardCharges!K114</f>
        <v>0</v>
      </c>
      <c r="L23" s="19">
        <f>StandardCharges!L114</f>
        <v>50.553171674874868</v>
      </c>
      <c r="M23" s="19">
        <f>StandardCharges!M114</f>
        <v>104.34138844717734</v>
      </c>
      <c r="N23" s="19">
        <f>StandardCharges!N114</f>
        <v>155.10391075005859</v>
      </c>
      <c r="O23" s="19">
        <f>StandardCharges!O114</f>
        <v>194.52179661957828</v>
      </c>
      <c r="P23" s="19">
        <f>StandardCharges!P114</f>
        <v>220.5263065058881</v>
      </c>
      <c r="Q23" s="19">
        <f>StandardCharges!Q114</f>
        <v>259.66538479488787</v>
      </c>
      <c r="R23" s="19">
        <f>StandardCharges!R114</f>
        <v>305.24103090283887</v>
      </c>
      <c r="S23" s="19">
        <f>StandardCharges!S114</f>
        <v>351.00449328591588</v>
      </c>
      <c r="T23" s="19">
        <f>StandardCharges!T114</f>
        <v>399.88691819759322</v>
      </c>
      <c r="U23" s="19">
        <f>StandardCharges!U114</f>
        <v>407.06566186235318</v>
      </c>
      <c r="V23" s="19">
        <f>StandardCharges!V114</f>
        <v>415.45297976491156</v>
      </c>
      <c r="W23" s="19">
        <f>StandardCharges!W114</f>
        <v>421.64241733100016</v>
      </c>
      <c r="X23" s="19">
        <f>StandardCharges!X114</f>
        <v>429.03812560981208</v>
      </c>
      <c r="Y23" s="19">
        <f>StandardCharges!Y114</f>
        <v>436.50368288885147</v>
      </c>
      <c r="Z23" s="19">
        <f>StandardCharges!Z114</f>
        <v>511.16253895354089</v>
      </c>
      <c r="AA23" s="19">
        <f>StandardCharges!AA114</f>
        <v>519.15824833247495</v>
      </c>
      <c r="AB23" s="19">
        <f>StandardCharges!AB114</f>
        <v>528.6617768960956</v>
      </c>
      <c r="AC23" s="19">
        <f>StandardCharges!AC114</f>
        <v>538.27587835371082</v>
      </c>
      <c r="AD23" s="19">
        <f>StandardCharges!AD114</f>
        <v>549.50119643561879</v>
      </c>
      <c r="AE23" s="19">
        <f>StandardCharges!AE114</f>
        <v>557.83279467765965</v>
      </c>
      <c r="AF23" s="19">
        <f>StandardCharges!AF114</f>
        <v>567.77384585530785</v>
      </c>
      <c r="AG23" s="19">
        <f>StandardCharges!AG114</f>
        <v>577.82193348307931</v>
      </c>
      <c r="AH23" s="19">
        <f>StandardCharges!AH114</f>
        <v>589.58678685580753</v>
      </c>
      <c r="AI23" s="19">
        <f>StandardCharges!AI114</f>
        <v>598.23444243273718</v>
      </c>
      <c r="AJ23" s="19">
        <f>StandardCharges!AJ114</f>
        <v>608.59616734925464</v>
      </c>
      <c r="AK23" s="19">
        <f>StandardCharges!AK114</f>
        <v>619.05952555294505</v>
      </c>
      <c r="AL23" s="19">
        <f>StandardCharges!AL114</f>
        <v>631.34783074109157</v>
      </c>
      <c r="AM23" s="19">
        <f>StandardCharges!AM114</f>
        <v>640.28427751740946</v>
      </c>
      <c r="AN23" s="19">
        <f>StandardCharges!AN114</f>
        <v>651.04187631876846</v>
      </c>
      <c r="AO23" s="19">
        <f>StandardCharges!AO114</f>
        <v>759.86964477835704</v>
      </c>
      <c r="AP23" s="19">
        <f>StandardCharges!AP114</f>
        <v>775.54451176891337</v>
      </c>
      <c r="AQ23" s="19">
        <f>StandardCharges!AQ114</f>
        <v>787.13680401511624</v>
      </c>
      <c r="AR23" s="19">
        <f>StandardCharges!AR114</f>
        <v>801.00243075068522</v>
      </c>
      <c r="AS23" s="19">
        <f>StandardCharges!AS114</f>
        <v>815.02126282870984</v>
      </c>
      <c r="AT23" s="19">
        <f>StandardCharges!AT114</f>
        <v>831.46375585675185</v>
      </c>
      <c r="AU23" s="19">
        <f>StandardCharges!AU114</f>
        <v>843.51317529432868</v>
      </c>
      <c r="AV23" s="19">
        <f>StandardCharges!AV114</f>
        <v>857.98317884908101</v>
      </c>
      <c r="AW23" s="19">
        <f>StandardCharges!AW114</f>
        <v>872.60022073687367</v>
      </c>
      <c r="AX23" s="19">
        <f>StandardCharges!AX114</f>
        <v>889.79346884795484</v>
      </c>
      <c r="AY23" s="19">
        <f>StandardCharges!AY114</f>
        <v>902.26739012672385</v>
      </c>
      <c r="AZ23" s="19">
        <f>StandardCharges!AZ114</f>
        <v>917.31304005106779</v>
      </c>
      <c r="BA23" s="19">
        <f>StandardCharges!BA114</f>
        <v>932.4967579375334</v>
      </c>
      <c r="BB23" s="19">
        <f>StandardCharges!BB114</f>
        <v>950.41256307247056</v>
      </c>
      <c r="BC23" s="19">
        <f>StandardCharges!BC114</f>
        <v>963.26723858143987</v>
      </c>
      <c r="BD23" s="19">
        <f>StandardCharges!BD114</f>
        <v>1123.7408779526047</v>
      </c>
      <c r="BE23" s="19">
        <f>StandardCharges!BE114</f>
        <v>1143.2395219921045</v>
      </c>
      <c r="BF23" s="19">
        <f>StandardCharges!BF114</f>
        <v>1166.1413068854933</v>
      </c>
      <c r="BG23" s="19">
        <f>StandardCharges!BG114</f>
        <v>1182.8861032404864</v>
      </c>
      <c r="BH23" s="19">
        <f>StandardCharges!BH114</f>
        <v>1203.0306477017207</v>
      </c>
      <c r="BI23" s="19">
        <f>StandardCharges!BI114</f>
        <v>1223.3867498817804</v>
      </c>
      <c r="BJ23" s="19">
        <f>StandardCharges!BJ114</f>
        <v>1247.3602636627616</v>
      </c>
      <c r="BK23" s="19">
        <f>StandardCharges!BK114</f>
        <v>1264.7244586785957</v>
      </c>
      <c r="BL23" s="19">
        <f>StandardCharges!BL114</f>
        <v>1285.7008922016287</v>
      </c>
      <c r="BM23" s="19">
        <f>StandardCharges!BM114</f>
        <v>1306.8785176670906</v>
      </c>
      <c r="BN23" s="19">
        <f>StandardCharges!BN114</f>
        <v>1331.8931675190934</v>
      </c>
      <c r="BO23" s="19">
        <f>StandardCharges!BO114</f>
        <v>1349.8241925826517</v>
      </c>
      <c r="BP23" s="19">
        <f>StandardCharges!BP114</f>
        <v>1371.5849747918912</v>
      </c>
      <c r="BQ23" s="19">
        <f>StandardCharges!BQ114</f>
        <v>1393.5323921524839</v>
      </c>
      <c r="BR23" s="19">
        <f>StandardCharges!BR114</f>
        <v>1419.5405951032155</v>
      </c>
      <c r="BS23" s="19">
        <f>StandardCharges!BS114</f>
        <v>1650.8233099316312</v>
      </c>
      <c r="BT23" s="19">
        <f>StandardCharges!BT114</f>
        <v>1678.7852400705808</v>
      </c>
      <c r="BU23" s="19">
        <f>StandardCharges!BU114</f>
        <v>1707.0499632700441</v>
      </c>
      <c r="BV23" s="19">
        <f>StandardCharges!BV114</f>
        <v>1740.3701280942842</v>
      </c>
      <c r="BW23" s="19">
        <f>StandardCharges!BW114</f>
        <v>1764.4776509286105</v>
      </c>
      <c r="BX23" s="19">
        <f>StandardCharges!BX114</f>
        <v>1793.6347999921222</v>
      </c>
      <c r="BY23" s="19">
        <f>StandardCharges!BY114</f>
        <v>1823.0830861448565</v>
      </c>
      <c r="BZ23" s="19">
        <f>StandardCharges!BZ114</f>
        <v>1857.8950137476279</v>
      </c>
      <c r="CA23" s="19">
        <f>StandardCharges!CA114</f>
        <v>1882.8378779382824</v>
      </c>
      <c r="CB23" s="19">
        <f>StandardCharges!CB114</f>
        <v>1913.135909364187</v>
      </c>
      <c r="CC23" s="19">
        <f>StandardCharges!CC114</f>
        <v>1943.7081007584495</v>
      </c>
      <c r="CD23" s="19">
        <f>StandardCharges!CD114</f>
        <v>1979.9589953364712</v>
      </c>
      <c r="CE23" s="19">
        <f>StandardCharges!CE114</f>
        <v>2005.6538352061693</v>
      </c>
      <c r="CF23" s="19">
        <f>StandardCharges!CF114</f>
        <v>2037.0157856195842</v>
      </c>
      <c r="CG23" s="19">
        <f>StandardCharges!CG114</f>
        <v>2068.6286780822152</v>
      </c>
      <c r="CH23" s="19">
        <f>StandardCharges!CH114</f>
        <v>2418.0145362533362</v>
      </c>
      <c r="CI23" s="19">
        <f>StandardCharges!CI114</f>
        <v>2451.3983631273704</v>
      </c>
      <c r="CJ23" s="19">
        <f>StandardCharges!CJ114</f>
        <v>2491.811140989334</v>
      </c>
      <c r="CK23" s="19">
        <f>StandardCharges!CK114</f>
        <v>2532.6425286159315</v>
      </c>
      <c r="CL23" s="19">
        <f>StandardCharges!CL114</f>
        <v>2573.8883616164339</v>
      </c>
      <c r="CM23" s="19">
        <f>StandardCharges!CM114</f>
        <v>2615.5440377990972</v>
      </c>
      <c r="CN23" s="19">
        <f>StandardCharges!CN114</f>
        <v>2657.6044990486662</v>
      </c>
      <c r="CO23" s="19">
        <f>StandardCharges!CO114</f>
        <v>2700.0642126040675</v>
      </c>
      <c r="CQ23" t="s">
        <v>478</v>
      </c>
    </row>
    <row r="24" spans="1:95" x14ac:dyDescent="0.2">
      <c r="E24" s="18" t="str">
        <f>StandardCharges!E115</f>
        <v>Water taken unbilled</v>
      </c>
      <c r="F24" s="18">
        <f>StandardCharges!F115</f>
        <v>0</v>
      </c>
      <c r="G24" s="45"/>
      <c r="H24" s="80" t="str">
        <f>StandardCharges!H115</f>
        <v>£</v>
      </c>
      <c r="I24" s="295">
        <f xml:space="preserve"> SUMPRODUCT( $K$12:$CO$12, $K24:$CO24 )</f>
        <v>2697.2248435893957</v>
      </c>
      <c r="J24" s="18"/>
      <c r="K24" s="19">
        <f>StandardCharges!K115</f>
        <v>0</v>
      </c>
      <c r="L24" s="19">
        <f>StandardCharges!L115</f>
        <v>13.478308299948841</v>
      </c>
      <c r="M24" s="19">
        <f>StandardCharges!M115</f>
        <v>27.639076618747083</v>
      </c>
      <c r="N24" s="19">
        <f>StandardCharges!N115</f>
        <v>40.816686122338609</v>
      </c>
      <c r="O24" s="19">
        <f>StandardCharges!O115</f>
        <v>50.850926510682086</v>
      </c>
      <c r="P24" s="19">
        <f>StandardCharges!P115</f>
        <v>57.262923035920579</v>
      </c>
      <c r="Q24" s="19">
        <f>StandardCharges!Q115</f>
        <v>66.969328884704453</v>
      </c>
      <c r="R24" s="19">
        <f>StandardCharges!R115</f>
        <v>78.184234249099319</v>
      </c>
      <c r="S24" s="19">
        <f>StandardCharges!S115</f>
        <v>89.282896596188863</v>
      </c>
      <c r="T24" s="19">
        <f>StandardCharges!T115</f>
        <v>101.74895066978273</v>
      </c>
      <c r="U24" s="19">
        <f>StandardCharges!U115</f>
        <v>114.51473228640913</v>
      </c>
      <c r="V24" s="19">
        <f>StandardCharges!V115</f>
        <v>127.93232353514736</v>
      </c>
      <c r="W24" s="19">
        <f>StandardCharges!W115</f>
        <v>140.95549575240446</v>
      </c>
      <c r="X24" s="19">
        <f>StandardCharges!X115</f>
        <v>154.63511785453744</v>
      </c>
      <c r="Y24" s="19">
        <f>StandardCharges!Y115</f>
        <v>168.62372685590586</v>
      </c>
      <c r="Z24" s="19">
        <f>StandardCharges!Z115</f>
        <v>210.57560045820611</v>
      </c>
      <c r="AA24" s="19">
        <f>StandardCharges!AA115</f>
        <v>212.3583591435476</v>
      </c>
      <c r="AB24" s="19">
        <f>StandardCharges!AB115</f>
        <v>214.72679673801147</v>
      </c>
      <c r="AC24" s="19">
        <f>StandardCharges!AC115</f>
        <v>217.1050404950301</v>
      </c>
      <c r="AD24" s="19">
        <f>StandardCharges!AD115</f>
        <v>220.09388493845901</v>
      </c>
      <c r="AE24" s="19">
        <f>StandardCharges!AE115</f>
        <v>221.88870082934588</v>
      </c>
      <c r="AF24" s="19">
        <f>StandardCharges!AF115</f>
        <v>224.29292846745281</v>
      </c>
      <c r="AG24" s="19">
        <f>StandardCharges!AG115</f>
        <v>226.70458272232833</v>
      </c>
      <c r="AH24" s="19">
        <f>StandardCharges!AH115</f>
        <v>229.75073347181544</v>
      </c>
      <c r="AI24" s="19">
        <f>StandardCharges!AI115</f>
        <v>231.54748407580701</v>
      </c>
      <c r="AJ24" s="19">
        <f>StandardCharges!AJ115</f>
        <v>233.97731290507397</v>
      </c>
      <c r="AK24" s="19">
        <f>StandardCharges!AK115</f>
        <v>236.4117299561168</v>
      </c>
      <c r="AL24" s="19">
        <f>StandardCharges!AL115</f>
        <v>239.5043305241845</v>
      </c>
      <c r="AM24" s="19">
        <f>StandardCharges!AM115</f>
        <v>241.29114288307056</v>
      </c>
      <c r="AN24" s="19">
        <f>StandardCharges!AN115</f>
        <v>243.73446143361727</v>
      </c>
      <c r="AO24" s="19">
        <f>StandardCharges!AO115</f>
        <v>282.61941856585122</v>
      </c>
      <c r="AP24" s="19">
        <f>StandardCharges!AP115</f>
        <v>286.57595850678996</v>
      </c>
      <c r="AQ24" s="19">
        <f>StandardCharges!AQ115</f>
        <v>288.98041949304184</v>
      </c>
      <c r="AR24" s="19">
        <f>StandardCharges!AR115</f>
        <v>292.18107208508184</v>
      </c>
      <c r="AS24" s="19">
        <f>StandardCharges!AS115</f>
        <v>295.39417508892404</v>
      </c>
      <c r="AT24" s="19">
        <f>StandardCharges!AT115</f>
        <v>299.43708068968783</v>
      </c>
      <c r="AU24" s="19">
        <f>StandardCharges!AU115</f>
        <v>301.85456842133118</v>
      </c>
      <c r="AV24" s="19">
        <f>StandardCharges!AV115</f>
        <v>305.10018503198836</v>
      </c>
      <c r="AW24" s="19">
        <f>StandardCharges!AW115</f>
        <v>308.35490231343152</v>
      </c>
      <c r="AX24" s="19">
        <f>StandardCharges!AX115</f>
        <v>312.47153376244319</v>
      </c>
      <c r="AY24" s="19">
        <f>StandardCharges!AY115</f>
        <v>314.88786244811354</v>
      </c>
      <c r="AZ24" s="19">
        <f>StandardCharges!AZ115</f>
        <v>318.1641133460846</v>
      </c>
      <c r="BA24" s="19">
        <f>StandardCharges!BA115</f>
        <v>321.44547843843338</v>
      </c>
      <c r="BB24" s="19">
        <f>StandardCharges!BB115</f>
        <v>325.62052574616428</v>
      </c>
      <c r="BC24" s="19">
        <f>StandardCharges!BC115</f>
        <v>328.01908276000864</v>
      </c>
      <c r="BD24" s="19">
        <f>StandardCharges!BD115</f>
        <v>380.35065662385279</v>
      </c>
      <c r="BE24" s="19">
        <f>StandardCharges!BE115</f>
        <v>384.62163038787241</v>
      </c>
      <c r="BF24" s="19">
        <f>StandardCharges!BF115</f>
        <v>389.976834629488</v>
      </c>
      <c r="BG24" s="19">
        <f>StandardCharges!BG115</f>
        <v>393.21877875397365</v>
      </c>
      <c r="BH24" s="19">
        <f>StandardCharges!BH115</f>
        <v>397.54298918336667</v>
      </c>
      <c r="BI24" s="19">
        <f>StandardCharges!BI115</f>
        <v>401.88290313516944</v>
      </c>
      <c r="BJ24" s="19">
        <f>StandardCharges!BJ115</f>
        <v>407.35039874988951</v>
      </c>
      <c r="BK24" s="19">
        <f>StandardCharges!BK115</f>
        <v>410.60538692579934</v>
      </c>
      <c r="BL24" s="19">
        <f>StandardCharges!BL115</f>
        <v>414.98560206247947</v>
      </c>
      <c r="BM24" s="19">
        <f>StandardCharges!BM115</f>
        <v>419.37680813047854</v>
      </c>
      <c r="BN24" s="19">
        <f>StandardCharges!BN115</f>
        <v>424.93872794629857</v>
      </c>
      <c r="BO24" s="19">
        <f>StandardCharges!BO115</f>
        <v>428.1868883582485</v>
      </c>
      <c r="BP24" s="19">
        <f>StandardCharges!BP115</f>
        <v>432.6029662549152</v>
      </c>
      <c r="BQ24" s="19">
        <f>StandardCharges!BQ115</f>
        <v>437.02443901021979</v>
      </c>
      <c r="BR24" s="19">
        <f>StandardCharges!BR115</f>
        <v>442.65920790490213</v>
      </c>
      <c r="BS24" s="19">
        <f>StandardCharges!BS115</f>
        <v>511.87785583986056</v>
      </c>
      <c r="BT24" s="19">
        <f>StandardCharges!BT115</f>
        <v>517.62575414002504</v>
      </c>
      <c r="BU24" s="19">
        <f>StandardCharges!BU115</f>
        <v>523.39884591240593</v>
      </c>
      <c r="BV24" s="19">
        <f>StandardCharges!BV115</f>
        <v>530.64569192737292</v>
      </c>
      <c r="BW24" s="19">
        <f>StandardCharges!BW115</f>
        <v>535.01538478634779</v>
      </c>
      <c r="BX24" s="19">
        <f>StandardCharges!BX115</f>
        <v>540.8560631432548</v>
      </c>
      <c r="BY24" s="19">
        <f>StandardCharges!BY115</f>
        <v>546.7163935268502</v>
      </c>
      <c r="BZ24" s="19">
        <f>StandardCharges!BZ115</f>
        <v>554.10878479604037</v>
      </c>
      <c r="CA24" s="19">
        <f>StandardCharges!CA115</f>
        <v>558.48974226493851</v>
      </c>
      <c r="CB24" s="19">
        <f>StandardCharges!CB115</f>
        <v>564.39944981373139</v>
      </c>
      <c r="CC24" s="19">
        <f>StandardCharges!CC115</f>
        <v>570.32218337248105</v>
      </c>
      <c r="CD24" s="19">
        <f>StandardCharges!CD115</f>
        <v>577.83488460823003</v>
      </c>
      <c r="CE24" s="19">
        <f>StandardCharges!CE115</f>
        <v>582.19928095331829</v>
      </c>
      <c r="CF24" s="19">
        <f>StandardCharges!CF115</f>
        <v>588.14972156443571</v>
      </c>
      <c r="CG24" s="19">
        <f>StandardCharges!CG115</f>
        <v>594.10533646196893</v>
      </c>
      <c r="CH24" s="19">
        <f>StandardCharges!CH115</f>
        <v>690.77519607574936</v>
      </c>
      <c r="CI24" s="19">
        <f>StandardCharges!CI115</f>
        <v>696.62338303446074</v>
      </c>
      <c r="CJ24" s="19">
        <f>StandardCharges!CJ115</f>
        <v>704.39283942042823</v>
      </c>
      <c r="CK24" s="19">
        <f>StandardCharges!CK115</f>
        <v>712.19446408157478</v>
      </c>
      <c r="CL24" s="19">
        <f>StandardCharges!CL115</f>
        <v>720.02643675362356</v>
      </c>
      <c r="CM24" s="19">
        <f>StandardCharges!CM115</f>
        <v>727.88685151015829</v>
      </c>
      <c r="CN24" s="19">
        <f>StandardCharges!CN115</f>
        <v>735.77371406455802</v>
      </c>
      <c r="CO24" s="19">
        <f>StandardCharges!CO115</f>
        <v>743.68493899828047</v>
      </c>
      <c r="CQ24" t="s">
        <v>347</v>
      </c>
    </row>
    <row r="25" spans="1:95" x14ac:dyDescent="0.2">
      <c r="E25" s="18" t="str">
        <f>StandardCharges!E116</f>
        <v>Meter under-registration (assuming replacement)</v>
      </c>
      <c r="F25" s="18">
        <f>StandardCharges!F116</f>
        <v>0</v>
      </c>
      <c r="G25" s="45"/>
      <c r="H25" s="80" t="str">
        <f>StandardCharges!H116</f>
        <v>£</v>
      </c>
      <c r="I25" s="297">
        <f xml:space="preserve"> SUMPRODUCT( $K$12:$CO$12, $K25:$CO25 )</f>
        <v>4101.1297287488769</v>
      </c>
      <c r="J25" s="18"/>
      <c r="K25" s="54">
        <f>StandardCharges!K116</f>
        <v>17.358783737118156</v>
      </c>
      <c r="L25" s="54">
        <f>StandardCharges!L116</f>
        <v>84.787679238179152</v>
      </c>
      <c r="M25" s="54">
        <f>StandardCharges!M116</f>
        <v>114.38970716733309</v>
      </c>
      <c r="N25" s="54">
        <f>StandardCharges!N116</f>
        <v>139.77408107551011</v>
      </c>
      <c r="O25" s="54">
        <f>StandardCharges!O116</f>
        <v>156.09390497619322</v>
      </c>
      <c r="P25" s="54">
        <f>StandardCharges!P116</f>
        <v>163.69473405590333</v>
      </c>
      <c r="Q25" s="54">
        <f>StandardCharges!Q116</f>
        <v>182.12934946243058</v>
      </c>
      <c r="R25" s="54">
        <f>StandardCharges!R116</f>
        <v>204.97223422436142</v>
      </c>
      <c r="S25" s="54">
        <f>StandardCharges!S116</f>
        <v>227.62125358580815</v>
      </c>
      <c r="T25" s="54">
        <f>StandardCharges!T116</f>
        <v>253.80069090164241</v>
      </c>
      <c r="U25" s="54">
        <f>StandardCharges!U116</f>
        <v>280.71588347002398</v>
      </c>
      <c r="V25" s="54">
        <f>StandardCharges!V116</f>
        <v>309.22299198329699</v>
      </c>
      <c r="W25" s="54">
        <f>StandardCharges!W116</f>
        <v>336.7985647542568</v>
      </c>
      <c r="X25" s="54">
        <f>StandardCharges!X116</f>
        <v>365.98823260454839</v>
      </c>
      <c r="Y25" s="54">
        <f>StandardCharges!Y116</f>
        <v>395.95797124510545</v>
      </c>
      <c r="Z25" s="54">
        <f>StandardCharges!Z116</f>
        <v>58.421007062059644</v>
      </c>
      <c r="AA25" s="54">
        <f>StandardCharges!AA116</f>
        <v>86.131648574929187</v>
      </c>
      <c r="AB25" s="54">
        <f>StandardCharges!AB116</f>
        <v>114.86729328486553</v>
      </c>
      <c r="AC25" s="54">
        <f>StandardCharges!AC116</f>
        <v>144.48404411596181</v>
      </c>
      <c r="AD25" s="54">
        <f>StandardCharges!AD116</f>
        <v>175.47707166916172</v>
      </c>
      <c r="AE25" s="54">
        <f>StandardCharges!AE116</f>
        <v>206.42374916843684</v>
      </c>
      <c r="AF25" s="54">
        <f>StandardCharges!AF116</f>
        <v>238.77808977872269</v>
      </c>
      <c r="AG25" s="54">
        <f>StandardCharges!AG116</f>
        <v>272.07627171415771</v>
      </c>
      <c r="AH25" s="54">
        <f>StandardCharges!AH116</f>
        <v>307.17311616999353</v>
      </c>
      <c r="AI25" s="54">
        <f>StandardCharges!AI116</f>
        <v>341.56626577849488</v>
      </c>
      <c r="AJ25" s="54">
        <f>StandardCharges!AJ116</f>
        <v>377.78886937201293</v>
      </c>
      <c r="AK25" s="54">
        <f>StandardCharges!AK116</f>
        <v>415.01684910953088</v>
      </c>
      <c r="AL25" s="54">
        <f>StandardCharges!AL116</f>
        <v>454.50705075809628</v>
      </c>
      <c r="AM25" s="54">
        <f>StandardCharges!AM116</f>
        <v>492.548832256933</v>
      </c>
      <c r="AN25" s="54">
        <f>StandardCharges!AN116</f>
        <v>532.88225955157986</v>
      </c>
      <c r="AO25" s="54">
        <f>StandardCharges!AO116</f>
        <v>78.408471883653377</v>
      </c>
      <c r="AP25" s="54">
        <f>StandardCharges!AP116</f>
        <v>116.23399167180995</v>
      </c>
      <c r="AQ25" s="54">
        <f>StandardCharges!AQ116</f>
        <v>154.58898984084996</v>
      </c>
      <c r="AR25" s="54">
        <f>StandardCharges!AR116</f>
        <v>194.44736433908989</v>
      </c>
      <c r="AS25" s="54">
        <f>StandardCharges!AS116</f>
        <v>235.51269880680999</v>
      </c>
      <c r="AT25" s="54">
        <f>StandardCharges!AT116</f>
        <v>278.56724837717508</v>
      </c>
      <c r="AU25" s="54">
        <f>StandardCharges!AU116</f>
        <v>321.34877247851097</v>
      </c>
      <c r="AV25" s="54">
        <f>StandardCharges!AV116</f>
        <v>366.16163575517908</v>
      </c>
      <c r="AW25" s="54">
        <f>StandardCharges!AW116</f>
        <v>412.26565329564056</v>
      </c>
      <c r="AX25" s="54">
        <f>StandardCharges!AX116</f>
        <v>460.94102630963602</v>
      </c>
      <c r="AY25" s="54">
        <f>StandardCharges!AY116</f>
        <v>508.43018947527617</v>
      </c>
      <c r="AZ25" s="54">
        <f>StandardCharges!AZ116</f>
        <v>558.53179470041459</v>
      </c>
      <c r="BA25" s="54">
        <f>StandardCharges!BA116</f>
        <v>610.00665860538447</v>
      </c>
      <c r="BB25" s="54">
        <f>StandardCharges!BB116</f>
        <v>664.69082867614463</v>
      </c>
      <c r="BC25" s="54">
        <f>StandardCharges!BC116</f>
        <v>717.15566592045843</v>
      </c>
      <c r="BD25" s="54">
        <f>StandardCharges!BD116</f>
        <v>105.52252183220624</v>
      </c>
      <c r="BE25" s="54">
        <f>StandardCharges!BE116</f>
        <v>156.00089978323373</v>
      </c>
      <c r="BF25" s="54">
        <f>StandardCharges!BF116</f>
        <v>208.61664272086276</v>
      </c>
      <c r="BG25" s="54">
        <f>StandardCharges!BG116</f>
        <v>261.68825581925779</v>
      </c>
      <c r="BH25" s="54">
        <f>StandardCharges!BH116</f>
        <v>316.95419263469336</v>
      </c>
      <c r="BI25" s="54">
        <f>StandardCharges!BI116</f>
        <v>373.87291593392297</v>
      </c>
      <c r="BJ25" s="54">
        <f>StandardCharges!BJ116</f>
        <v>433.65767591827625</v>
      </c>
      <c r="BK25" s="54">
        <f>StandardCharges!BK116</f>
        <v>492.78219910248697</v>
      </c>
      <c r="BL25" s="54">
        <f>StandardCharges!BL116</f>
        <v>554.82922132585998</v>
      </c>
      <c r="BM25" s="54">
        <f>StandardCharges!BM116</f>
        <v>618.64187762167387</v>
      </c>
      <c r="BN25" s="54">
        <f>StandardCharges!BN116</f>
        <v>686.12259705856457</v>
      </c>
      <c r="BO25" s="54">
        <f>StandardCharges!BO116</f>
        <v>751.67494129602062</v>
      </c>
      <c r="BP25" s="54">
        <f>StandardCharges!BP116</f>
        <v>820.95007598149141</v>
      </c>
      <c r="BQ25" s="54">
        <f>StandardCharges!BQ116</f>
        <v>892.1002011521731</v>
      </c>
      <c r="BR25" s="54">
        <f>StandardCharges!BR116</f>
        <v>967.79600854236139</v>
      </c>
      <c r="BS25" s="54">
        <f>StandardCharges!BS116</f>
        <v>142.012748703369</v>
      </c>
      <c r="BT25" s="54">
        <f>StandardCharges!BT116</f>
        <v>209.94680750374221</v>
      </c>
      <c r="BU25" s="54">
        <f>StandardCharges!BU116</f>
        <v>279.99024645132999</v>
      </c>
      <c r="BV25" s="54">
        <f>StandardCharges!BV116</f>
        <v>353.14627144336123</v>
      </c>
      <c r="BW25" s="54">
        <f>StandardCharges!BW116</f>
        <v>426.55857088673258</v>
      </c>
      <c r="BX25" s="54">
        <f>StandardCharges!BX116</f>
        <v>503.160079342561</v>
      </c>
      <c r="BY25" s="54">
        <f>StandardCharges!BY116</f>
        <v>582.02412795192947</v>
      </c>
      <c r="BZ25" s="54">
        <f>StandardCharges!BZ116</f>
        <v>665.00575542410775</v>
      </c>
      <c r="CA25" s="54">
        <f>StandardCharges!CA116</f>
        <v>746.69199914237777</v>
      </c>
      <c r="CB25" s="54">
        <f>StandardCharges!CB116</f>
        <v>832.57139782697243</v>
      </c>
      <c r="CC25" s="54">
        <f>StandardCharges!CC116</f>
        <v>920.864378511268</v>
      </c>
      <c r="CD25" s="54">
        <f>StandardCharges!CD116</f>
        <v>1014.3795029129537</v>
      </c>
      <c r="CE25" s="54">
        <f>StandardCharges!CE116</f>
        <v>1104.8388042105012</v>
      </c>
      <c r="CF25" s="54">
        <f>StandardCharges!CF116</f>
        <v>1200.5930059736495</v>
      </c>
      <c r="CG25" s="54">
        <f>StandardCharges!CG116</f>
        <v>1298.9061630570061</v>
      </c>
      <c r="CH25" s="54">
        <f>StandardCharges!CH116</f>
        <v>191.64510285343619</v>
      </c>
      <c r="CI25" s="54">
        <f>StandardCharges!CI116</f>
        <v>282.54748557387109</v>
      </c>
      <c r="CJ25" s="54">
        <f>StandardCharges!CJ116</f>
        <v>376.81230336698974</v>
      </c>
      <c r="CK25" s="54">
        <f>StandardCharges!CK116</f>
        <v>473.96751421743977</v>
      </c>
      <c r="CL25" s="54">
        <f>StandardCharges!CL116</f>
        <v>574.06470280278427</v>
      </c>
      <c r="CM25" s="54">
        <f>StandardCharges!CM116</f>
        <v>677.15540402706449</v>
      </c>
      <c r="CN25" s="54">
        <f>StandardCharges!CN116</f>
        <v>783.29104334301462</v>
      </c>
      <c r="CO25" s="54">
        <f>StandardCharges!CO116</f>
        <v>892.52287317213722</v>
      </c>
      <c r="CQ25" t="s">
        <v>353</v>
      </c>
    </row>
    <row r="26" spans="1:95" s="20" customFormat="1" x14ac:dyDescent="0.2">
      <c r="A26" s="87"/>
      <c r="B26" s="34"/>
      <c r="C26" s="88"/>
      <c r="E26" s="20" t="str">
        <f>StandardCharges!E118</f>
        <v>Water losses (cost)</v>
      </c>
      <c r="F26" s="20">
        <f>StandardCharges!F118</f>
        <v>0</v>
      </c>
      <c r="G26" s="144"/>
      <c r="H26" s="98" t="str">
        <f>StandardCharges!H118</f>
        <v>£</v>
      </c>
      <c r="I26" s="300">
        <f xml:space="preserve"> SUMPRODUCT( $K$12:$CO$12, $K26:$CO26 )</f>
        <v>14758.397643859416</v>
      </c>
      <c r="K26" s="312">
        <f xml:space="preserve"> SUBTOTAL( 9, K23:K25 )</f>
        <v>17.358783737118156</v>
      </c>
      <c r="L26" s="312">
        <f t="shared" ref="L26:BW26" si="11" xml:space="preserve"> SUBTOTAL( 9, L23:L25 )</f>
        <v>148.81915921300288</v>
      </c>
      <c r="M26" s="312">
        <f t="shared" si="11"/>
        <v>246.37017223325751</v>
      </c>
      <c r="N26" s="312">
        <f t="shared" si="11"/>
        <v>335.69467794790728</v>
      </c>
      <c r="O26" s="312">
        <f t="shared" si="11"/>
        <v>401.46662810645358</v>
      </c>
      <c r="P26" s="312">
        <f t="shared" si="11"/>
        <v>441.48396359771203</v>
      </c>
      <c r="Q26" s="312">
        <f t="shared" si="11"/>
        <v>508.76406314202291</v>
      </c>
      <c r="R26" s="312">
        <f t="shared" si="11"/>
        <v>588.39749937629961</v>
      </c>
      <c r="S26" s="312">
        <f t="shared" si="11"/>
        <v>667.90864346791295</v>
      </c>
      <c r="T26" s="312">
        <f t="shared" si="11"/>
        <v>755.43655976901834</v>
      </c>
      <c r="U26" s="312">
        <f t="shared" si="11"/>
        <v>802.29627761878623</v>
      </c>
      <c r="V26" s="312">
        <f t="shared" si="11"/>
        <v>852.60829528335591</v>
      </c>
      <c r="W26" s="312">
        <f t="shared" si="11"/>
        <v>899.39647783766145</v>
      </c>
      <c r="X26" s="312">
        <f t="shared" si="11"/>
        <v>949.66147606889785</v>
      </c>
      <c r="Y26" s="312">
        <f t="shared" si="11"/>
        <v>1001.0853809898628</v>
      </c>
      <c r="Z26" s="312">
        <f t="shared" si="11"/>
        <v>780.15914647380657</v>
      </c>
      <c r="AA26" s="312">
        <f t="shared" si="11"/>
        <v>817.64825605095166</v>
      </c>
      <c r="AB26" s="312">
        <f t="shared" si="11"/>
        <v>858.25586691897252</v>
      </c>
      <c r="AC26" s="312">
        <f t="shared" si="11"/>
        <v>899.86496296470273</v>
      </c>
      <c r="AD26" s="312">
        <f t="shared" si="11"/>
        <v>945.0721530432395</v>
      </c>
      <c r="AE26" s="312">
        <f t="shared" si="11"/>
        <v>986.14524467544243</v>
      </c>
      <c r="AF26" s="312">
        <f t="shared" si="11"/>
        <v>1030.8448641014834</v>
      </c>
      <c r="AG26" s="312">
        <f t="shared" si="11"/>
        <v>1076.6027879195653</v>
      </c>
      <c r="AH26" s="312">
        <f t="shared" si="11"/>
        <v>1126.5106364976166</v>
      </c>
      <c r="AI26" s="312">
        <f t="shared" si="11"/>
        <v>1171.3481922870392</v>
      </c>
      <c r="AJ26" s="312">
        <f t="shared" si="11"/>
        <v>1220.3623496263415</v>
      </c>
      <c r="AK26" s="312">
        <f t="shared" si="11"/>
        <v>1270.4881046185928</v>
      </c>
      <c r="AL26" s="312">
        <f t="shared" si="11"/>
        <v>1325.3592120233725</v>
      </c>
      <c r="AM26" s="312">
        <f t="shared" si="11"/>
        <v>1374.1242526574129</v>
      </c>
      <c r="AN26" s="312">
        <f t="shared" si="11"/>
        <v>1427.6585973039655</v>
      </c>
      <c r="AO26" s="312">
        <f t="shared" si="11"/>
        <v>1120.8975352278617</v>
      </c>
      <c r="AP26" s="312">
        <f t="shared" si="11"/>
        <v>1178.3544619475133</v>
      </c>
      <c r="AQ26" s="312">
        <f t="shared" si="11"/>
        <v>1230.7062133490081</v>
      </c>
      <c r="AR26" s="312">
        <f t="shared" si="11"/>
        <v>1287.630867174857</v>
      </c>
      <c r="AS26" s="312">
        <f t="shared" si="11"/>
        <v>1345.9281367244439</v>
      </c>
      <c r="AT26" s="312">
        <f t="shared" si="11"/>
        <v>1409.4680849236147</v>
      </c>
      <c r="AU26" s="312">
        <f t="shared" si="11"/>
        <v>1466.7165161941707</v>
      </c>
      <c r="AV26" s="312">
        <f t="shared" si="11"/>
        <v>1529.2449996362484</v>
      </c>
      <c r="AW26" s="312">
        <f t="shared" si="11"/>
        <v>1593.2207763459458</v>
      </c>
      <c r="AX26" s="312">
        <f t="shared" si="11"/>
        <v>1663.206028920034</v>
      </c>
      <c r="AY26" s="312">
        <f t="shared" si="11"/>
        <v>1725.5854420501137</v>
      </c>
      <c r="AZ26" s="312">
        <f t="shared" si="11"/>
        <v>1794.0089480975671</v>
      </c>
      <c r="BA26" s="312">
        <f t="shared" si="11"/>
        <v>1863.9488949813513</v>
      </c>
      <c r="BB26" s="312">
        <f t="shared" si="11"/>
        <v>1940.7239174947795</v>
      </c>
      <c r="BC26" s="312">
        <f t="shared" si="11"/>
        <v>2008.4419872619069</v>
      </c>
      <c r="BD26" s="312">
        <f t="shared" si="11"/>
        <v>1609.6140564086636</v>
      </c>
      <c r="BE26" s="312">
        <f t="shared" si="11"/>
        <v>1683.8620521632106</v>
      </c>
      <c r="BF26" s="312">
        <f t="shared" si="11"/>
        <v>1764.734784235844</v>
      </c>
      <c r="BG26" s="312">
        <f t="shared" si="11"/>
        <v>1837.7931378137177</v>
      </c>
      <c r="BH26" s="312">
        <f t="shared" si="11"/>
        <v>1917.5278295197807</v>
      </c>
      <c r="BI26" s="312">
        <f t="shared" si="11"/>
        <v>1999.1425689508728</v>
      </c>
      <c r="BJ26" s="312">
        <f t="shared" si="11"/>
        <v>2088.3683383309271</v>
      </c>
      <c r="BK26" s="312">
        <f t="shared" si="11"/>
        <v>2168.112044706882</v>
      </c>
      <c r="BL26" s="312">
        <f t="shared" si="11"/>
        <v>2255.5157155899683</v>
      </c>
      <c r="BM26" s="312">
        <f t="shared" si="11"/>
        <v>2344.8972034192429</v>
      </c>
      <c r="BN26" s="312">
        <f t="shared" si="11"/>
        <v>2442.9544925239566</v>
      </c>
      <c r="BO26" s="312">
        <f t="shared" si="11"/>
        <v>2529.686022236921</v>
      </c>
      <c r="BP26" s="312">
        <f t="shared" si="11"/>
        <v>2625.1380170282978</v>
      </c>
      <c r="BQ26" s="312">
        <f t="shared" si="11"/>
        <v>2722.6570323148767</v>
      </c>
      <c r="BR26" s="312">
        <f t="shared" si="11"/>
        <v>2829.9958115504792</v>
      </c>
      <c r="BS26" s="312">
        <f t="shared" si="11"/>
        <v>2304.7139144748612</v>
      </c>
      <c r="BT26" s="312">
        <f t="shared" si="11"/>
        <v>2406.3578017143482</v>
      </c>
      <c r="BU26" s="312">
        <f t="shared" si="11"/>
        <v>2510.4390556337803</v>
      </c>
      <c r="BV26" s="312">
        <f t="shared" si="11"/>
        <v>2624.1620914650184</v>
      </c>
      <c r="BW26" s="312">
        <f t="shared" si="11"/>
        <v>2726.0516066016908</v>
      </c>
      <c r="BX26" s="312">
        <f t="shared" ref="BX26:CO26" si="12" xml:space="preserve"> SUBTOTAL( 9, BX23:BX25 )</f>
        <v>2837.6509424779379</v>
      </c>
      <c r="BY26" s="312">
        <f t="shared" si="12"/>
        <v>2951.8236076236362</v>
      </c>
      <c r="BZ26" s="312">
        <f t="shared" si="12"/>
        <v>3077.0095539677759</v>
      </c>
      <c r="CA26" s="312">
        <f t="shared" si="12"/>
        <v>3188.019619345599</v>
      </c>
      <c r="CB26" s="312">
        <f t="shared" si="12"/>
        <v>3310.1067570048908</v>
      </c>
      <c r="CC26" s="312">
        <f t="shared" si="12"/>
        <v>3434.8946626421985</v>
      </c>
      <c r="CD26" s="312">
        <f t="shared" si="12"/>
        <v>3572.1733828576548</v>
      </c>
      <c r="CE26" s="312">
        <f t="shared" si="12"/>
        <v>3692.6919203699886</v>
      </c>
      <c r="CF26" s="312">
        <f t="shared" si="12"/>
        <v>3825.7585131576698</v>
      </c>
      <c r="CG26" s="312">
        <f t="shared" si="12"/>
        <v>3961.6401776011899</v>
      </c>
      <c r="CH26" s="312">
        <f t="shared" si="12"/>
        <v>3300.4348351825215</v>
      </c>
      <c r="CI26" s="312">
        <f t="shared" si="12"/>
        <v>3430.5692317357025</v>
      </c>
      <c r="CJ26" s="312">
        <f t="shared" si="12"/>
        <v>3573.0162837767521</v>
      </c>
      <c r="CK26" s="312">
        <f t="shared" si="12"/>
        <v>3718.8045069149462</v>
      </c>
      <c r="CL26" s="312">
        <f t="shared" si="12"/>
        <v>3867.979501172842</v>
      </c>
      <c r="CM26" s="312">
        <f t="shared" si="12"/>
        <v>4020.5862933363201</v>
      </c>
      <c r="CN26" s="312">
        <f t="shared" si="12"/>
        <v>4176.6692564562391</v>
      </c>
      <c r="CO26" s="312">
        <f t="shared" si="12"/>
        <v>4336.2720247744855</v>
      </c>
    </row>
    <row r="27" spans="1:95" s="82" customFormat="1" ht="9.75" customHeight="1" x14ac:dyDescent="0.2">
      <c r="A27" s="102"/>
      <c r="B27" s="103"/>
      <c r="C27" s="44"/>
      <c r="E27" s="45"/>
      <c r="F27" s="45"/>
      <c r="G27" s="45"/>
      <c r="H27" s="239"/>
      <c r="I27" s="296"/>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row>
    <row r="28" spans="1:95" s="82" customFormat="1" x14ac:dyDescent="0.2">
      <c r="A28" s="102"/>
      <c r="B28" s="61"/>
      <c r="C28" s="44" t="s">
        <v>337</v>
      </c>
      <c r="E28" s="45"/>
      <c r="F28" s="45"/>
      <c r="G28" s="45"/>
      <c r="H28" s="239"/>
      <c r="I28" s="296"/>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row>
    <row r="29" spans="1:95" s="82" customFormat="1" x14ac:dyDescent="0.2">
      <c r="A29" s="102"/>
      <c r="B29" s="61"/>
      <c r="C29" s="44"/>
      <c r="E29" s="45" t="str">
        <f xml:space="preserve"> Costs!E49</f>
        <v>Net cost of mains</v>
      </c>
      <c r="F29" s="45"/>
      <c r="G29" s="45"/>
      <c r="H29" s="80" t="str">
        <f xml:space="preserve"> Costs!H49</f>
        <v>£</v>
      </c>
      <c r="I29" s="295">
        <f xml:space="preserve"> SUMPRODUCT( $K$12:$CO$12, $K29:$CO29 )</f>
        <v>61661.881361223641</v>
      </c>
      <c r="J29" s="45"/>
      <c r="K29" s="54">
        <f xml:space="preserve"> Costs!K49</f>
        <v>61661.881361223641</v>
      </c>
      <c r="L29" s="54">
        <f xml:space="preserve"> Costs!L49</f>
        <v>0</v>
      </c>
      <c r="M29" s="54">
        <f xml:space="preserve"> Costs!M49</f>
        <v>0</v>
      </c>
      <c r="N29" s="54">
        <f xml:space="preserve"> Costs!N49</f>
        <v>0</v>
      </c>
      <c r="O29" s="54">
        <f xml:space="preserve"> Costs!O49</f>
        <v>0</v>
      </c>
      <c r="P29" s="54">
        <f xml:space="preserve"> Costs!P49</f>
        <v>0</v>
      </c>
      <c r="Q29" s="54">
        <f xml:space="preserve"> Costs!Q49</f>
        <v>0</v>
      </c>
      <c r="R29" s="54">
        <f xml:space="preserve"> Costs!R49</f>
        <v>0</v>
      </c>
      <c r="S29" s="54">
        <f xml:space="preserve"> Costs!S49</f>
        <v>0</v>
      </c>
      <c r="T29" s="54">
        <f xml:space="preserve"> Costs!T49</f>
        <v>0</v>
      </c>
      <c r="U29" s="54">
        <f xml:space="preserve"> Costs!U49</f>
        <v>0</v>
      </c>
      <c r="V29" s="54">
        <f xml:space="preserve"> Costs!V49</f>
        <v>0</v>
      </c>
      <c r="W29" s="54">
        <f xml:space="preserve"> Costs!W49</f>
        <v>0</v>
      </c>
      <c r="X29" s="54">
        <f xml:space="preserve"> Costs!X49</f>
        <v>0</v>
      </c>
      <c r="Y29" s="54">
        <f xml:space="preserve"> Costs!Y49</f>
        <v>0</v>
      </c>
      <c r="Z29" s="54">
        <f xml:space="preserve"> Costs!Z49</f>
        <v>0</v>
      </c>
      <c r="AA29" s="54">
        <f xml:space="preserve"> Costs!AA49</f>
        <v>0</v>
      </c>
      <c r="AB29" s="54">
        <f xml:space="preserve"> Costs!AB49</f>
        <v>0</v>
      </c>
      <c r="AC29" s="54">
        <f xml:space="preserve"> Costs!AC49</f>
        <v>0</v>
      </c>
      <c r="AD29" s="54">
        <f xml:space="preserve"> Costs!AD49</f>
        <v>0</v>
      </c>
      <c r="AE29" s="54">
        <f xml:space="preserve"> Costs!AE49</f>
        <v>0</v>
      </c>
      <c r="AF29" s="54">
        <f xml:space="preserve"> Costs!AF49</f>
        <v>0</v>
      </c>
      <c r="AG29" s="54">
        <f xml:space="preserve"> Costs!AG49</f>
        <v>0</v>
      </c>
      <c r="AH29" s="54">
        <f xml:space="preserve"> Costs!AH49</f>
        <v>0</v>
      </c>
      <c r="AI29" s="54">
        <f xml:space="preserve"> Costs!AI49</f>
        <v>0</v>
      </c>
      <c r="AJ29" s="54">
        <f xml:space="preserve"> Costs!AJ49</f>
        <v>0</v>
      </c>
      <c r="AK29" s="54">
        <f xml:space="preserve"> Costs!AK49</f>
        <v>0</v>
      </c>
      <c r="AL29" s="54">
        <f xml:space="preserve"> Costs!AL49</f>
        <v>0</v>
      </c>
      <c r="AM29" s="54">
        <f xml:space="preserve"> Costs!AM49</f>
        <v>0</v>
      </c>
      <c r="AN29" s="54">
        <f xml:space="preserve"> Costs!AN49</f>
        <v>0</v>
      </c>
      <c r="AO29" s="54">
        <f xml:space="preserve"> Costs!AO49</f>
        <v>0</v>
      </c>
      <c r="AP29" s="54">
        <f xml:space="preserve"> Costs!AP49</f>
        <v>0</v>
      </c>
      <c r="AQ29" s="54">
        <f xml:space="preserve"> Costs!AQ49</f>
        <v>0</v>
      </c>
      <c r="AR29" s="54">
        <f xml:space="preserve"> Costs!AR49</f>
        <v>0</v>
      </c>
      <c r="AS29" s="54">
        <f xml:space="preserve"> Costs!AS49</f>
        <v>0</v>
      </c>
      <c r="AT29" s="54">
        <f xml:space="preserve"> Costs!AT49</f>
        <v>0</v>
      </c>
      <c r="AU29" s="54">
        <f xml:space="preserve"> Costs!AU49</f>
        <v>0</v>
      </c>
      <c r="AV29" s="54">
        <f xml:space="preserve"> Costs!AV49</f>
        <v>0</v>
      </c>
      <c r="AW29" s="54">
        <f xml:space="preserve"> Costs!AW49</f>
        <v>0</v>
      </c>
      <c r="AX29" s="54">
        <f xml:space="preserve"> Costs!AX49</f>
        <v>0</v>
      </c>
      <c r="AY29" s="54">
        <f xml:space="preserve"> Costs!AY49</f>
        <v>0</v>
      </c>
      <c r="AZ29" s="54">
        <f xml:space="preserve"> Costs!AZ49</f>
        <v>0</v>
      </c>
      <c r="BA29" s="54">
        <f xml:space="preserve"> Costs!BA49</f>
        <v>0</v>
      </c>
      <c r="BB29" s="54">
        <f xml:space="preserve"> Costs!BB49</f>
        <v>0</v>
      </c>
      <c r="BC29" s="54">
        <f xml:space="preserve"> Costs!BC49</f>
        <v>0</v>
      </c>
      <c r="BD29" s="54">
        <f xml:space="preserve"> Costs!BD49</f>
        <v>0</v>
      </c>
      <c r="BE29" s="54">
        <f xml:space="preserve"> Costs!BE49</f>
        <v>0</v>
      </c>
      <c r="BF29" s="54">
        <f xml:space="preserve"> Costs!BF49</f>
        <v>0</v>
      </c>
      <c r="BG29" s="54">
        <f xml:space="preserve"> Costs!BG49</f>
        <v>0</v>
      </c>
      <c r="BH29" s="54">
        <f xml:space="preserve"> Costs!BH49</f>
        <v>0</v>
      </c>
      <c r="BI29" s="54">
        <f xml:space="preserve"> Costs!BI49</f>
        <v>0</v>
      </c>
      <c r="BJ29" s="54">
        <f xml:space="preserve"> Costs!BJ49</f>
        <v>0</v>
      </c>
      <c r="BK29" s="54">
        <f xml:space="preserve"> Costs!BK49</f>
        <v>0</v>
      </c>
      <c r="BL29" s="54">
        <f xml:space="preserve"> Costs!BL49</f>
        <v>0</v>
      </c>
      <c r="BM29" s="54">
        <f xml:space="preserve"> Costs!BM49</f>
        <v>0</v>
      </c>
      <c r="BN29" s="54">
        <f xml:space="preserve"> Costs!BN49</f>
        <v>0</v>
      </c>
      <c r="BO29" s="54">
        <f xml:space="preserve"> Costs!BO49</f>
        <v>0</v>
      </c>
      <c r="BP29" s="54">
        <f xml:space="preserve"> Costs!BP49</f>
        <v>0</v>
      </c>
      <c r="BQ29" s="54">
        <f xml:space="preserve"> Costs!BQ49</f>
        <v>0</v>
      </c>
      <c r="BR29" s="54">
        <f xml:space="preserve"> Costs!BR49</f>
        <v>0</v>
      </c>
      <c r="BS29" s="54">
        <f xml:space="preserve"> Costs!BS49</f>
        <v>0</v>
      </c>
      <c r="BT29" s="54">
        <f xml:space="preserve"> Costs!BT49</f>
        <v>0</v>
      </c>
      <c r="BU29" s="54">
        <f xml:space="preserve"> Costs!BU49</f>
        <v>0</v>
      </c>
      <c r="BV29" s="54">
        <f xml:space="preserve"> Costs!BV49</f>
        <v>0</v>
      </c>
      <c r="BW29" s="54">
        <f xml:space="preserve"> Costs!BW49</f>
        <v>0</v>
      </c>
      <c r="BX29" s="54">
        <f xml:space="preserve"> Costs!BX49</f>
        <v>0</v>
      </c>
      <c r="BY29" s="54">
        <f xml:space="preserve"> Costs!BY49</f>
        <v>0</v>
      </c>
      <c r="BZ29" s="54">
        <f xml:space="preserve"> Costs!BZ49</f>
        <v>0</v>
      </c>
      <c r="CA29" s="54">
        <f xml:space="preserve"> Costs!CA49</f>
        <v>0</v>
      </c>
      <c r="CB29" s="54">
        <f xml:space="preserve"> Costs!CB49</f>
        <v>0</v>
      </c>
      <c r="CC29" s="54">
        <f xml:space="preserve"> Costs!CC49</f>
        <v>0</v>
      </c>
      <c r="CD29" s="54">
        <f xml:space="preserve"> Costs!CD49</f>
        <v>0</v>
      </c>
      <c r="CE29" s="54">
        <f xml:space="preserve"> Costs!CE49</f>
        <v>0</v>
      </c>
      <c r="CF29" s="54">
        <f xml:space="preserve"> Costs!CF49</f>
        <v>0</v>
      </c>
      <c r="CG29" s="54">
        <f xml:space="preserve"> Costs!CG49</f>
        <v>0</v>
      </c>
      <c r="CH29" s="54">
        <f xml:space="preserve"> Costs!CH49</f>
        <v>0</v>
      </c>
      <c r="CI29" s="54">
        <f xml:space="preserve"> Costs!CI49</f>
        <v>0</v>
      </c>
      <c r="CJ29" s="54">
        <f xml:space="preserve"> Costs!CJ49</f>
        <v>0</v>
      </c>
      <c r="CK29" s="54">
        <f xml:space="preserve"> Costs!CK49</f>
        <v>0</v>
      </c>
      <c r="CL29" s="54">
        <f xml:space="preserve"> Costs!CL49</f>
        <v>0</v>
      </c>
      <c r="CM29" s="54">
        <f xml:space="preserve"> Costs!CM49</f>
        <v>0</v>
      </c>
      <c r="CN29" s="54">
        <f xml:space="preserve"> Costs!CN49</f>
        <v>0</v>
      </c>
      <c r="CO29" s="54">
        <f xml:space="preserve"> Costs!CO49</f>
        <v>0</v>
      </c>
      <c r="CQ29" s="82" t="s">
        <v>348</v>
      </c>
    </row>
    <row r="30" spans="1:95" s="82" customFormat="1" x14ac:dyDescent="0.2">
      <c r="A30" s="102"/>
      <c r="B30" s="61"/>
      <c r="C30" s="44"/>
      <c r="E30" s="45" t="str">
        <f xml:space="preserve"> Costs!E82</f>
        <v>New meter installation cost (including meter)</v>
      </c>
      <c r="F30" s="45"/>
      <c r="G30" s="45"/>
      <c r="H30" s="80" t="str">
        <f xml:space="preserve"> Costs!H98</f>
        <v>£</v>
      </c>
      <c r="I30" s="295">
        <f xml:space="preserve"> SUMPRODUCT( $K$12:$CO$12, $K30:$CO30 )</f>
        <v>13759.730499695977</v>
      </c>
      <c r="J30" s="45"/>
      <c r="K30" s="19">
        <f xml:space="preserve"> Costs!K82</f>
        <v>10396.608408986303</v>
      </c>
      <c r="L30" s="19">
        <f xml:space="preserve"> Costs!L82</f>
        <v>3525.5980781875323</v>
      </c>
      <c r="M30" s="19">
        <f xml:space="preserve"> Costs!M82</f>
        <v>0</v>
      </c>
      <c r="N30" s="19">
        <f xml:space="preserve"> Costs!N82</f>
        <v>0</v>
      </c>
      <c r="O30" s="19">
        <f xml:space="preserve"> Costs!O82</f>
        <v>0</v>
      </c>
      <c r="P30" s="19">
        <f xml:space="preserve"> Costs!P82</f>
        <v>0</v>
      </c>
      <c r="Q30" s="19">
        <f xml:space="preserve"> Costs!Q82</f>
        <v>0</v>
      </c>
      <c r="R30" s="19">
        <f xml:space="preserve"> Costs!R82</f>
        <v>0</v>
      </c>
      <c r="S30" s="19">
        <f xml:space="preserve"> Costs!S82</f>
        <v>0</v>
      </c>
      <c r="T30" s="19">
        <f xml:space="preserve"> Costs!T82</f>
        <v>0</v>
      </c>
      <c r="U30" s="19">
        <f xml:space="preserve"> Costs!U82</f>
        <v>0</v>
      </c>
      <c r="V30" s="19">
        <f xml:space="preserve"> Costs!V82</f>
        <v>0</v>
      </c>
      <c r="W30" s="19">
        <f xml:space="preserve"> Costs!W82</f>
        <v>0</v>
      </c>
      <c r="X30" s="19">
        <f xml:space="preserve"> Costs!X82</f>
        <v>0</v>
      </c>
      <c r="Y30" s="19">
        <f xml:space="preserve"> Costs!Y82</f>
        <v>0</v>
      </c>
      <c r="Z30" s="19">
        <f xml:space="preserve"> Costs!Z82</f>
        <v>0</v>
      </c>
      <c r="AA30" s="19">
        <f xml:space="preserve"> Costs!AA82</f>
        <v>0</v>
      </c>
      <c r="AB30" s="19">
        <f xml:space="preserve"> Costs!AB82</f>
        <v>0</v>
      </c>
      <c r="AC30" s="19">
        <f xml:space="preserve"> Costs!AC82</f>
        <v>0</v>
      </c>
      <c r="AD30" s="19">
        <f xml:space="preserve"> Costs!AD82</f>
        <v>0</v>
      </c>
      <c r="AE30" s="19">
        <f xml:space="preserve"> Costs!AE82</f>
        <v>0</v>
      </c>
      <c r="AF30" s="19">
        <f xml:space="preserve"> Costs!AF82</f>
        <v>0</v>
      </c>
      <c r="AG30" s="19">
        <f xml:space="preserve"> Costs!AG82</f>
        <v>0</v>
      </c>
      <c r="AH30" s="19">
        <f xml:space="preserve"> Costs!AH82</f>
        <v>0</v>
      </c>
      <c r="AI30" s="19">
        <f xml:space="preserve"> Costs!AI82</f>
        <v>0</v>
      </c>
      <c r="AJ30" s="19">
        <f xml:space="preserve"> Costs!AJ82</f>
        <v>0</v>
      </c>
      <c r="AK30" s="19">
        <f xml:space="preserve"> Costs!AK82</f>
        <v>0</v>
      </c>
      <c r="AL30" s="19">
        <f xml:space="preserve"> Costs!AL82</f>
        <v>0</v>
      </c>
      <c r="AM30" s="19">
        <f xml:space="preserve"> Costs!AM82</f>
        <v>0</v>
      </c>
      <c r="AN30" s="19">
        <f xml:space="preserve"> Costs!AN82</f>
        <v>0</v>
      </c>
      <c r="AO30" s="19">
        <f xml:space="preserve"> Costs!AO82</f>
        <v>0</v>
      </c>
      <c r="AP30" s="19">
        <f xml:space="preserve"> Costs!AP82</f>
        <v>0</v>
      </c>
      <c r="AQ30" s="19">
        <f xml:space="preserve"> Costs!AQ82</f>
        <v>0</v>
      </c>
      <c r="AR30" s="19">
        <f xml:space="preserve"> Costs!AR82</f>
        <v>0</v>
      </c>
      <c r="AS30" s="19">
        <f xml:space="preserve"> Costs!AS82</f>
        <v>0</v>
      </c>
      <c r="AT30" s="19">
        <f xml:space="preserve"> Costs!AT82</f>
        <v>0</v>
      </c>
      <c r="AU30" s="19">
        <f xml:space="preserve"> Costs!AU82</f>
        <v>0</v>
      </c>
      <c r="AV30" s="19">
        <f xml:space="preserve"> Costs!AV82</f>
        <v>0</v>
      </c>
      <c r="AW30" s="19">
        <f xml:space="preserve"> Costs!AW82</f>
        <v>0</v>
      </c>
      <c r="AX30" s="19">
        <f xml:space="preserve"> Costs!AX82</f>
        <v>0</v>
      </c>
      <c r="AY30" s="19">
        <f xml:space="preserve"> Costs!AY82</f>
        <v>0</v>
      </c>
      <c r="AZ30" s="19">
        <f xml:space="preserve"> Costs!AZ82</f>
        <v>0</v>
      </c>
      <c r="BA30" s="19">
        <f xml:space="preserve"> Costs!BA82</f>
        <v>0</v>
      </c>
      <c r="BB30" s="19">
        <f xml:space="preserve"> Costs!BB82</f>
        <v>0</v>
      </c>
      <c r="BC30" s="19">
        <f xml:space="preserve"> Costs!BC82</f>
        <v>0</v>
      </c>
      <c r="BD30" s="19">
        <f xml:space="preserve"> Costs!BD82</f>
        <v>0</v>
      </c>
      <c r="BE30" s="19">
        <f xml:space="preserve"> Costs!BE82</f>
        <v>0</v>
      </c>
      <c r="BF30" s="19">
        <f xml:space="preserve"> Costs!BF82</f>
        <v>0</v>
      </c>
      <c r="BG30" s="19">
        <f xml:space="preserve"> Costs!BG82</f>
        <v>0</v>
      </c>
      <c r="BH30" s="19">
        <f xml:space="preserve"> Costs!BH82</f>
        <v>0</v>
      </c>
      <c r="BI30" s="19">
        <f xml:space="preserve"> Costs!BI82</f>
        <v>0</v>
      </c>
      <c r="BJ30" s="19">
        <f xml:space="preserve"> Costs!BJ82</f>
        <v>0</v>
      </c>
      <c r="BK30" s="19">
        <f xml:space="preserve"> Costs!BK82</f>
        <v>0</v>
      </c>
      <c r="BL30" s="19">
        <f xml:space="preserve"> Costs!BL82</f>
        <v>0</v>
      </c>
      <c r="BM30" s="19">
        <f xml:space="preserve"> Costs!BM82</f>
        <v>0</v>
      </c>
      <c r="BN30" s="19">
        <f xml:space="preserve"> Costs!BN82</f>
        <v>0</v>
      </c>
      <c r="BO30" s="19">
        <f xml:space="preserve"> Costs!BO82</f>
        <v>0</v>
      </c>
      <c r="BP30" s="19">
        <f xml:space="preserve"> Costs!BP82</f>
        <v>0</v>
      </c>
      <c r="BQ30" s="19">
        <f xml:space="preserve"> Costs!BQ82</f>
        <v>0</v>
      </c>
      <c r="BR30" s="19">
        <f xml:space="preserve"> Costs!BR82</f>
        <v>0</v>
      </c>
      <c r="BS30" s="19">
        <f xml:space="preserve"> Costs!BS82</f>
        <v>0</v>
      </c>
      <c r="BT30" s="19">
        <f xml:space="preserve"> Costs!BT82</f>
        <v>0</v>
      </c>
      <c r="BU30" s="19">
        <f xml:space="preserve"> Costs!BU82</f>
        <v>0</v>
      </c>
      <c r="BV30" s="19">
        <f xml:space="preserve"> Costs!BV82</f>
        <v>0</v>
      </c>
      <c r="BW30" s="19">
        <f xml:space="preserve"> Costs!BW82</f>
        <v>0</v>
      </c>
      <c r="BX30" s="19">
        <f xml:space="preserve"> Costs!BX82</f>
        <v>0</v>
      </c>
      <c r="BY30" s="19">
        <f xml:space="preserve"> Costs!BY82</f>
        <v>0</v>
      </c>
      <c r="BZ30" s="19">
        <f xml:space="preserve"> Costs!BZ82</f>
        <v>0</v>
      </c>
      <c r="CA30" s="19">
        <f xml:space="preserve"> Costs!CA82</f>
        <v>0</v>
      </c>
      <c r="CB30" s="19">
        <f xml:space="preserve"> Costs!CB82</f>
        <v>0</v>
      </c>
      <c r="CC30" s="19">
        <f xml:space="preserve"> Costs!CC82</f>
        <v>0</v>
      </c>
      <c r="CD30" s="19">
        <f xml:space="preserve"> Costs!CD82</f>
        <v>0</v>
      </c>
      <c r="CE30" s="19">
        <f xml:space="preserve"> Costs!CE82</f>
        <v>0</v>
      </c>
      <c r="CF30" s="19">
        <f xml:space="preserve"> Costs!CF82</f>
        <v>0</v>
      </c>
      <c r="CG30" s="19">
        <f xml:space="preserve"> Costs!CG82</f>
        <v>0</v>
      </c>
      <c r="CH30" s="19">
        <f xml:space="preserve"> Costs!CH82</f>
        <v>0</v>
      </c>
      <c r="CI30" s="19">
        <f xml:space="preserve"> Costs!CI82</f>
        <v>0</v>
      </c>
      <c r="CJ30" s="19">
        <f xml:space="preserve"> Costs!CJ82</f>
        <v>0</v>
      </c>
      <c r="CK30" s="19">
        <f xml:space="preserve"> Costs!CK82</f>
        <v>0</v>
      </c>
      <c r="CL30" s="19">
        <f xml:space="preserve"> Costs!CL82</f>
        <v>0</v>
      </c>
      <c r="CM30" s="19">
        <f xml:space="preserve"> Costs!CM82</f>
        <v>0</v>
      </c>
      <c r="CN30" s="19">
        <f xml:space="preserve"> Costs!CN82</f>
        <v>0</v>
      </c>
      <c r="CO30" s="19">
        <f xml:space="preserve"> Costs!CO82</f>
        <v>0</v>
      </c>
      <c r="CQ30" s="82" t="s">
        <v>348</v>
      </c>
    </row>
    <row r="31" spans="1:95" s="82" customFormat="1" ht="9.75" customHeight="1" x14ac:dyDescent="0.2">
      <c r="A31" s="102"/>
      <c r="B31" s="103"/>
      <c r="C31" s="44"/>
      <c r="E31" s="45"/>
      <c r="F31" s="45"/>
      <c r="G31" s="45"/>
      <c r="H31" s="239"/>
      <c r="I31" s="296"/>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row>
    <row r="32" spans="1:95" s="82" customFormat="1" x14ac:dyDescent="0.2">
      <c r="A32" s="102"/>
      <c r="B32" s="61"/>
      <c r="C32" s="44" t="s">
        <v>321</v>
      </c>
      <c r="E32" s="45"/>
      <c r="F32" s="45"/>
      <c r="G32" s="45"/>
      <c r="H32" s="239"/>
      <c r="I32" s="296"/>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row>
    <row r="33" spans="1:95" x14ac:dyDescent="0.2">
      <c r="E33" s="18" t="str">
        <f>Costs!E146</f>
        <v>Water: Infrastructure Maintenance</v>
      </c>
      <c r="F33" s="18">
        <f>Costs!F146</f>
        <v>0</v>
      </c>
      <c r="G33" s="18"/>
      <c r="H33" s="80" t="str">
        <f>Costs!H146</f>
        <v>£</v>
      </c>
      <c r="I33" s="295">
        <f xml:space="preserve"> SUMPRODUCT( $K$12:$CO$12, $K33:$CO33 )</f>
        <v>19140.84156997217</v>
      </c>
      <c r="J33" s="18"/>
      <c r="K33" s="19">
        <f>Costs!K146</f>
        <v>1805.4377266958622</v>
      </c>
      <c r="L33" s="19">
        <f>Costs!L146</f>
        <v>1816.7637144685916</v>
      </c>
      <c r="M33" s="19">
        <f>Costs!M146</f>
        <v>1845.2864504082606</v>
      </c>
      <c r="N33" s="19">
        <f>Costs!N146</f>
        <v>215.61877834063014</v>
      </c>
      <c r="O33" s="19">
        <f>Costs!O146</f>
        <v>245.172340532161</v>
      </c>
      <c r="P33" s="19">
        <f>Costs!P146</f>
        <v>300.34640631731946</v>
      </c>
      <c r="Q33" s="19">
        <f>Costs!Q146</f>
        <v>368.09531620255359</v>
      </c>
      <c r="R33" s="19">
        <f>Costs!R146</f>
        <v>451.56602926129943</v>
      </c>
      <c r="S33" s="19">
        <f>Costs!S146</f>
        <v>554.4626934047534</v>
      </c>
      <c r="T33" s="19">
        <f>Costs!T146</f>
        <v>680.80603600887684</v>
      </c>
      <c r="U33" s="19">
        <f>Costs!U146</f>
        <v>712.44682478810614</v>
      </c>
      <c r="V33" s="19">
        <f>Costs!V146</f>
        <v>735.86296508531188</v>
      </c>
      <c r="W33" s="19">
        <f>Costs!W146</f>
        <v>759.9112667755353</v>
      </c>
      <c r="X33" s="19">
        <f>Costs!X146</f>
        <v>784.60729006696624</v>
      </c>
      <c r="Y33" s="19">
        <f>Costs!Y146</f>
        <v>809.96695808048344</v>
      </c>
      <c r="Z33" s="19">
        <f>Costs!Z146</f>
        <v>836.00656501996957</v>
      </c>
      <c r="AA33" s="19">
        <f>Costs!AA146</f>
        <v>862.74278452203384</v>
      </c>
      <c r="AB33" s="19">
        <f>Costs!AB146</f>
        <v>890.19267818899834</v>
      </c>
      <c r="AC33" s="19">
        <f>Costs!AC146</f>
        <v>918.3737043091021</v>
      </c>
      <c r="AD33" s="19">
        <f>Costs!AD146</f>
        <v>947.30372676795628</v>
      </c>
      <c r="AE33" s="19">
        <f>Costs!AE146</f>
        <v>977.00102415536367</v>
      </c>
      <c r="AF33" s="19">
        <f>Costs!AF146</f>
        <v>1007.484299071715</v>
      </c>
      <c r="AG33" s="19">
        <f>Costs!AG146</f>
        <v>1038.7726876382515</v>
      </c>
      <c r="AH33" s="19">
        <f>Costs!AH146</f>
        <v>1070.8857692155818</v>
      </c>
      <c r="AI33" s="19">
        <f>Costs!AI146</f>
        <v>1103.8435763349353</v>
      </c>
      <c r="AJ33" s="19">
        <f>Costs!AJ146</f>
        <v>1137.6666048467196</v>
      </c>
      <c r="AK33" s="19">
        <f>Costs!AK146</f>
        <v>1172.375824291059</v>
      </c>
      <c r="AL33" s="19">
        <f>Costs!AL146</f>
        <v>1207.9926884950826</v>
      </c>
      <c r="AM33" s="19">
        <f>Costs!AM146</f>
        <v>1244.5391464018328</v>
      </c>
      <c r="AN33" s="19">
        <f>Costs!AN146</f>
        <v>1282.0376531357683</v>
      </c>
      <c r="AO33" s="19">
        <f>Costs!AO146</f>
        <v>1320.5111813099406</v>
      </c>
      <c r="AP33" s="19">
        <f>Costs!AP146</f>
        <v>1359.9832325800394</v>
      </c>
      <c r="AQ33" s="19">
        <f>Costs!AQ146</f>
        <v>1400.477849450589</v>
      </c>
      <c r="AR33" s="19">
        <f>Costs!AR146</f>
        <v>1442.0196273387219</v>
      </c>
      <c r="AS33" s="19">
        <f>Costs!AS146</f>
        <v>1484.633726901043</v>
      </c>
      <c r="AT33" s="19">
        <f>Costs!AT146</f>
        <v>1528.3458866292269</v>
      </c>
      <c r="AU33" s="19">
        <f>Costs!AU146</f>
        <v>1573.1824357201135</v>
      </c>
      <c r="AV33" s="19">
        <f>Costs!AV146</f>
        <v>1619.1703072261769</v>
      </c>
      <c r="AW33" s="19">
        <f>Costs!AW146</f>
        <v>1666.3370514923838</v>
      </c>
      <c r="AX33" s="19">
        <f>Costs!AX146</f>
        <v>1714.7108498855607</v>
      </c>
      <c r="AY33" s="19">
        <f>Costs!AY146</f>
        <v>1764.3205288225483</v>
      </c>
      <c r="AZ33" s="19">
        <f>Costs!AZ146</f>
        <v>1815.1955741035304</v>
      </c>
      <c r="BA33" s="19">
        <f>Costs!BA146</f>
        <v>1867.3661455570668</v>
      </c>
      <c r="BB33" s="19">
        <f>Costs!BB146</f>
        <v>1920.8630920035052</v>
      </c>
      <c r="BC33" s="19">
        <f>Costs!BC146</f>
        <v>1975.7179665435765</v>
      </c>
      <c r="BD33" s="19">
        <f>Costs!BD146</f>
        <v>2031.9630421791255</v>
      </c>
      <c r="BE33" s="19">
        <f>Costs!BE146</f>
        <v>2089.6313277730865</v>
      </c>
      <c r="BF33" s="19">
        <f>Costs!BF146</f>
        <v>2148.7565843559419</v>
      </c>
      <c r="BG33" s="19">
        <f>Costs!BG146</f>
        <v>2209.3733417860731</v>
      </c>
      <c r="BH33" s="19">
        <f>Costs!BH146</f>
        <v>2271.5169157715636</v>
      </c>
      <c r="BI33" s="19">
        <f>Costs!BI146</f>
        <v>2335.2234252611715</v>
      </c>
      <c r="BJ33" s="19">
        <f>Costs!BJ146</f>
        <v>2400.5298102123493</v>
      </c>
      <c r="BK33" s="19">
        <f>Costs!BK146</f>
        <v>2467.4738497443668</v>
      </c>
      <c r="BL33" s="19">
        <f>Costs!BL146</f>
        <v>2536.094180684745</v>
      </c>
      <c r="BM33" s="19">
        <f>Costs!BM146</f>
        <v>2606.4303165173983</v>
      </c>
      <c r="BN33" s="19">
        <f>Costs!BN146</f>
        <v>2678.5226667410516</v>
      </c>
      <c r="BO33" s="19">
        <f>Costs!BO146</f>
        <v>2752.4125566466746</v>
      </c>
      <c r="BP33" s="19">
        <f>Costs!BP146</f>
        <v>2828.1422475228719</v>
      </c>
      <c r="BQ33" s="19">
        <f>Costs!BQ146</f>
        <v>2905.7549572983462</v>
      </c>
      <c r="BR33" s="19">
        <f>Costs!BR146</f>
        <v>2985.2948816307421</v>
      </c>
      <c r="BS33" s="19">
        <f>Costs!BS146</f>
        <v>3066.8072154513925</v>
      </c>
      <c r="BT33" s="19">
        <f>Costs!BT146</f>
        <v>3150.3381749756604</v>
      </c>
      <c r="BU33" s="19">
        <f>Costs!BU146</f>
        <v>3235.9350201887946</v>
      </c>
      <c r="BV33" s="19">
        <f>Costs!BV146</f>
        <v>3323.6460778174232</v>
      </c>
      <c r="BW33" s="19">
        <f>Costs!BW146</f>
        <v>3413.5207647970192</v>
      </c>
      <c r="BX33" s="19">
        <f>Costs!BX146</f>
        <v>3505.6096122458812</v>
      </c>
      <c r="BY33" s="19">
        <f>Costs!BY146</f>
        <v>3599.9642899564101</v>
      </c>
      <c r="BZ33" s="19">
        <f>Costs!BZ146</f>
        <v>3696.6376314146878</v>
      </c>
      <c r="CA33" s="19">
        <f>Costs!CA146</f>
        <v>3795.6836593595654</v>
      </c>
      <c r="CB33" s="19">
        <f>Costs!CB146</f>
        <v>3897.157611892756</v>
      </c>
      <c r="CC33" s="19">
        <f>Costs!CC146</f>
        <v>4001.1159691516227</v>
      </c>
      <c r="CD33" s="19">
        <f>Costs!CD146</f>
        <v>4107.6164805566177</v>
      </c>
      <c r="CE33" s="19">
        <f>Costs!CE146</f>
        <v>4216.7181926455796</v>
      </c>
      <c r="CF33" s="19">
        <f>Costs!CF146</f>
        <v>4328.4814775073573</v>
      </c>
      <c r="CG33" s="19">
        <f>Costs!CG146</f>
        <v>4442.9680618274642</v>
      </c>
      <c r="CH33" s="19">
        <f>Costs!CH146</f>
        <v>4560.2410565587688</v>
      </c>
      <c r="CI33" s="19">
        <f>Costs!CI146</f>
        <v>4680.3649872304832</v>
      </c>
      <c r="CJ33" s="19">
        <f>Costs!CJ146</f>
        <v>4803.4058249089803</v>
      </c>
      <c r="CK33" s="19">
        <f>Costs!CK146</f>
        <v>4929.4310178242722</v>
      </c>
      <c r="CL33" s="19">
        <f>Costs!CL146</f>
        <v>5058.5095236762572</v>
      </c>
      <c r="CM33" s="19">
        <f>Costs!CM146</f>
        <v>5190.7118426351626</v>
      </c>
      <c r="CN33" s="19">
        <f>Costs!CN146</f>
        <v>5326.1100510508677</v>
      </c>
      <c r="CO33" s="19">
        <f>Costs!CO146</f>
        <v>5464.7778358861633</v>
      </c>
      <c r="CQ33" t="s">
        <v>349</v>
      </c>
    </row>
    <row r="34" spans="1:95" x14ac:dyDescent="0.2">
      <c r="E34" s="18" t="str">
        <f>Costs!E147</f>
        <v>Regulatory fees, sampling and testing</v>
      </c>
      <c r="F34" s="18">
        <f>Costs!F147</f>
        <v>0</v>
      </c>
      <c r="G34" s="18"/>
      <c r="H34" s="80" t="str">
        <f>Costs!H147</f>
        <v>£</v>
      </c>
      <c r="I34" s="295">
        <f xml:space="preserve"> SUMPRODUCT( $K$12:$CO$12, $K34:$CO34 )</f>
        <v>20500.854904546592</v>
      </c>
      <c r="J34" s="18"/>
      <c r="K34" s="19">
        <f>Costs!K147</f>
        <v>825.0192276497695</v>
      </c>
      <c r="L34" s="19">
        <f>Costs!L147</f>
        <v>841.15329851919296</v>
      </c>
      <c r="M34" s="19">
        <f>Costs!M147</f>
        <v>880.38805791900973</v>
      </c>
      <c r="N34" s="19">
        <f>Costs!N147</f>
        <v>896.10628713388007</v>
      </c>
      <c r="O34" s="19">
        <f>Costs!O147</f>
        <v>910.60181058871024</v>
      </c>
      <c r="P34" s="19">
        <f>Costs!P147</f>
        <v>923.39498825009252</v>
      </c>
      <c r="Q34" s="19">
        <f>Costs!Q147</f>
        <v>935.44495798242406</v>
      </c>
      <c r="R34" s="19">
        <f>Costs!R147</f>
        <v>951.23895834172674</v>
      </c>
      <c r="S34" s="19">
        <f>Costs!S147</f>
        <v>968.9732809940391</v>
      </c>
      <c r="T34" s="19">
        <f>Costs!T147</f>
        <v>986.97142933225985</v>
      </c>
      <c r="U34" s="19">
        <f>Costs!U147</f>
        <v>1005.7362861823594</v>
      </c>
      <c r="V34" s="19">
        <f>Costs!V147</f>
        <v>1024.8579457956753</v>
      </c>
      <c r="W34" s="19">
        <f>Costs!W147</f>
        <v>1044.4320806600513</v>
      </c>
      <c r="X34" s="19">
        <f>Costs!X147</f>
        <v>1064.1989427087578</v>
      </c>
      <c r="Y34" s="19">
        <f>Costs!Y147</f>
        <v>1084.4322397651356</v>
      </c>
      <c r="Z34" s="19">
        <f>Costs!Z147</f>
        <v>1105.050264053519</v>
      </c>
      <c r="AA34" s="19">
        <f>Costs!AA147</f>
        <v>1126.156545116907</v>
      </c>
      <c r="AB34" s="19">
        <f>Costs!AB147</f>
        <v>1147.4698981458314</v>
      </c>
      <c r="AC34" s="19">
        <f>Costs!AC147</f>
        <v>1169.2865603635589</v>
      </c>
      <c r="AD34" s="19">
        <f>Costs!AD147</f>
        <v>1191.5180599844291</v>
      </c>
      <c r="AE34" s="19">
        <f>Costs!AE147</f>
        <v>1214.2764289766831</v>
      </c>
      <c r="AF34" s="19">
        <f>Costs!AF147</f>
        <v>1237.2572767627398</v>
      </c>
      <c r="AG34" s="19">
        <f>Costs!AG147</f>
        <v>1260.781224525778</v>
      </c>
      <c r="AH34" s="19">
        <f>Costs!AH147</f>
        <v>1284.7524766650477</v>
      </c>
      <c r="AI34" s="19">
        <f>Costs!AI147</f>
        <v>1309.2922659630115</v>
      </c>
      <c r="AJ34" s="19">
        <f>Costs!AJ147</f>
        <v>1334.0710810731446</v>
      </c>
      <c r="AK34" s="19">
        <f>Costs!AK147</f>
        <v>1359.4359343705821</v>
      </c>
      <c r="AL34" s="19">
        <f>Costs!AL147</f>
        <v>1385.2831003144729</v>
      </c>
      <c r="AM34" s="19">
        <f>Costs!AM147</f>
        <v>1411.7437682657148</v>
      </c>
      <c r="AN34" s="19">
        <f>Costs!AN147</f>
        <v>1438.4612330878081</v>
      </c>
      <c r="AO34" s="19">
        <f>Costs!AO147</f>
        <v>1465.8110708210402</v>
      </c>
      <c r="AP34" s="19">
        <f>Costs!AP147</f>
        <v>1493.6809697077365</v>
      </c>
      <c r="AQ34" s="19">
        <f>Costs!AQ147</f>
        <v>1522.212893541014</v>
      </c>
      <c r="AR34" s="19">
        <f>Costs!AR147</f>
        <v>1551.0206993146351</v>
      </c>
      <c r="AS34" s="19">
        <f>Costs!AS147</f>
        <v>1580.5108780523406</v>
      </c>
      <c r="AT34" s="19">
        <f>Costs!AT147</f>
        <v>1610.5618212024694</v>
      </c>
      <c r="AU34" s="19">
        <f>Costs!AU147</f>
        <v>1641.3271520354731</v>
      </c>
      <c r="AV34" s="19">
        <f>Costs!AV147</f>
        <v>1672.388860422597</v>
      </c>
      <c r="AW34" s="19">
        <f>Costs!AW147</f>
        <v>1704.1868972584139</v>
      </c>
      <c r="AX34" s="19">
        <f>Costs!AX147</f>
        <v>1736.5895878278398</v>
      </c>
      <c r="AY34" s="19">
        <f>Costs!AY147</f>
        <v>1769.7631726361262</v>
      </c>
      <c r="AZ34" s="19">
        <f>Costs!AZ147</f>
        <v>1803.2551447273852</v>
      </c>
      <c r="BA34" s="19">
        <f>Costs!BA147</f>
        <v>1837.5416692597512</v>
      </c>
      <c r="BB34" s="19">
        <f>Costs!BB147</f>
        <v>1872.4801723296478</v>
      </c>
      <c r="BC34" s="19">
        <f>Costs!BC147</f>
        <v>1908.2505481216945</v>
      </c>
      <c r="BD34" s="19">
        <f>Costs!BD147</f>
        <v>1944.3629461570124</v>
      </c>
      <c r="BE34" s="19">
        <f>Costs!BE147</f>
        <v>1981.3327270037078</v>
      </c>
      <c r="BF34" s="19">
        <f>Costs!BF147</f>
        <v>2019.0055156234569</v>
      </c>
      <c r="BG34" s="19">
        <f>Costs!BG147</f>
        <v>2057.5759814776725</v>
      </c>
      <c r="BH34" s="19">
        <f>Costs!BH147</f>
        <v>2096.513848973384</v>
      </c>
      <c r="BI34" s="19">
        <f>Costs!BI147</f>
        <v>2136.3769006572179</v>
      </c>
      <c r="BJ34" s="19">
        <f>Costs!BJ147</f>
        <v>2176.997983787619</v>
      </c>
      <c r="BK34" s="19">
        <f>Costs!BK147</f>
        <v>2218.5877568502187</v>
      </c>
      <c r="BL34" s="19">
        <f>Costs!BL147</f>
        <v>2260.5721832704303</v>
      </c>
      <c r="BM34" s="19">
        <f>Costs!BM147</f>
        <v>2303.5549597695826</v>
      </c>
      <c r="BN34" s="19">
        <f>Costs!BN147</f>
        <v>2347.3550985396605</v>
      </c>
      <c r="BO34" s="19">
        <f>Costs!BO147</f>
        <v>2392.2005605601175</v>
      </c>
      <c r="BP34" s="19">
        <f>Costs!BP147</f>
        <v>2437.4699371505858</v>
      </c>
      <c r="BQ34" s="19">
        <f>Costs!BQ147</f>
        <v>2483.816618900019</v>
      </c>
      <c r="BR34" s="19">
        <f>Costs!BR147</f>
        <v>2531.0446380929661</v>
      </c>
      <c r="BS34" s="19">
        <f>Costs!BS147</f>
        <v>2579.4006795890027</v>
      </c>
      <c r="BT34" s="19">
        <f>Costs!BT147</f>
        <v>2628.2120535099743</v>
      </c>
      <c r="BU34" s="19">
        <f>Costs!BU147</f>
        <v>2678.1859351718058</v>
      </c>
      <c r="BV34" s="19">
        <f>Costs!BV147</f>
        <v>2729.1101373972247</v>
      </c>
      <c r="BW34" s="19">
        <f>Costs!BW147</f>
        <v>2781.25160709689</v>
      </c>
      <c r="BX34" s="19">
        <f>Costs!BX147</f>
        <v>2833.8821415500643</v>
      </c>
      <c r="BY34" s="19">
        <f>Costs!BY147</f>
        <v>2887.7671284439375</v>
      </c>
      <c r="BZ34" s="19">
        <f>Costs!BZ147</f>
        <v>2942.6768190375697</v>
      </c>
      <c r="CA34" s="19">
        <f>Costs!CA147</f>
        <v>2998.9000868451344</v>
      </c>
      <c r="CB34" s="19">
        <f>Costs!CB147</f>
        <v>3055.6486354924045</v>
      </c>
      <c r="CC34" s="19">
        <f>Costs!CC147</f>
        <v>3113.7508571948947</v>
      </c>
      <c r="CD34" s="19">
        <f>Costs!CD147</f>
        <v>3172.9579885168118</v>
      </c>
      <c r="CE34" s="19">
        <f>Costs!CE147</f>
        <v>3233.5826308952701</v>
      </c>
      <c r="CF34" s="19">
        <f>Costs!CF147</f>
        <v>3294.7714355165313</v>
      </c>
      <c r="CG34" s="19">
        <f>Costs!CG147</f>
        <v>3357.4209858050799</v>
      </c>
      <c r="CH34" s="19">
        <f>Costs!CH147</f>
        <v>3421.2619302864191</v>
      </c>
      <c r="CI34" s="19">
        <f>Costs!CI147</f>
        <v>3486.6325476461407</v>
      </c>
      <c r="CJ34" s="19">
        <f>Costs!CJ147</f>
        <v>3552.6090686840057</v>
      </c>
      <c r="CK34" s="19">
        <f>Costs!CK147</f>
        <v>3620.1618817194717</v>
      </c>
      <c r="CL34" s="19">
        <f>Costs!CL147</f>
        <v>3688.9993437401167</v>
      </c>
      <c r="CM34" s="19">
        <f>Costs!CM147</f>
        <v>3759.1458875188391</v>
      </c>
      <c r="CN34" s="19">
        <f>Costs!CN147</f>
        <v>3830.6264105691198</v>
      </c>
      <c r="CO34" s="19">
        <f>Costs!CO147</f>
        <v>3903.4662839860021</v>
      </c>
      <c r="CQ34" t="s">
        <v>350</v>
      </c>
    </row>
    <row r="35" spans="1:95" x14ac:dyDescent="0.2">
      <c r="E35" s="18" t="str">
        <f>Costs!E132</f>
        <v>Pumping and other non-standard costs</v>
      </c>
      <c r="F35" s="18">
        <f>Costs!F148</f>
        <v>0</v>
      </c>
      <c r="G35" s="18"/>
      <c r="H35" s="80" t="str">
        <f>Costs!H132</f>
        <v>£</v>
      </c>
      <c r="I35" s="295">
        <f xml:space="preserve"> SUMPRODUCT( $K$12:$CO$12, $K35:$CO35 )</f>
        <v>0</v>
      </c>
      <c r="J35" s="18"/>
      <c r="K35" s="19">
        <f>Costs!K132</f>
        <v>0</v>
      </c>
      <c r="L35" s="19">
        <f>Costs!L132</f>
        <v>0</v>
      </c>
      <c r="M35" s="19">
        <f>Costs!M132</f>
        <v>0</v>
      </c>
      <c r="N35" s="19">
        <f>Costs!N132</f>
        <v>0</v>
      </c>
      <c r="O35" s="19">
        <f>Costs!O132</f>
        <v>0</v>
      </c>
      <c r="P35" s="19">
        <f>Costs!P132</f>
        <v>0</v>
      </c>
      <c r="Q35" s="19">
        <f>Costs!Q132</f>
        <v>0</v>
      </c>
      <c r="R35" s="19">
        <f>Costs!R132</f>
        <v>0</v>
      </c>
      <c r="S35" s="19">
        <f>Costs!S132</f>
        <v>0</v>
      </c>
      <c r="T35" s="19">
        <f>Costs!T132</f>
        <v>0</v>
      </c>
      <c r="U35" s="19">
        <f>Costs!U132</f>
        <v>0</v>
      </c>
      <c r="V35" s="19">
        <f>Costs!V132</f>
        <v>0</v>
      </c>
      <c r="W35" s="19">
        <f>Costs!W132</f>
        <v>0</v>
      </c>
      <c r="X35" s="19">
        <f>Costs!X132</f>
        <v>0</v>
      </c>
      <c r="Y35" s="19">
        <f>Costs!Y132</f>
        <v>0</v>
      </c>
      <c r="Z35" s="19">
        <f>Costs!Z132</f>
        <v>0</v>
      </c>
      <c r="AA35" s="19">
        <f>Costs!AA132</f>
        <v>0</v>
      </c>
      <c r="AB35" s="19">
        <f>Costs!AB132</f>
        <v>0</v>
      </c>
      <c r="AC35" s="19">
        <f>Costs!AC132</f>
        <v>0</v>
      </c>
      <c r="AD35" s="19">
        <f>Costs!AD132</f>
        <v>0</v>
      </c>
      <c r="AE35" s="19">
        <f>Costs!AE132</f>
        <v>0</v>
      </c>
      <c r="AF35" s="19">
        <f>Costs!AF132</f>
        <v>0</v>
      </c>
      <c r="AG35" s="19">
        <f>Costs!AG132</f>
        <v>0</v>
      </c>
      <c r="AH35" s="19">
        <f>Costs!AH132</f>
        <v>0</v>
      </c>
      <c r="AI35" s="19">
        <f>Costs!AI132</f>
        <v>0</v>
      </c>
      <c r="AJ35" s="19">
        <f>Costs!AJ132</f>
        <v>0</v>
      </c>
      <c r="AK35" s="19">
        <f>Costs!AK132</f>
        <v>0</v>
      </c>
      <c r="AL35" s="19">
        <f>Costs!AL132</f>
        <v>0</v>
      </c>
      <c r="AM35" s="19">
        <f>Costs!AM132</f>
        <v>0</v>
      </c>
      <c r="AN35" s="19">
        <f>Costs!AN132</f>
        <v>0</v>
      </c>
      <c r="AO35" s="19">
        <f>Costs!AO132</f>
        <v>0</v>
      </c>
      <c r="AP35" s="19">
        <f>Costs!AP132</f>
        <v>0</v>
      </c>
      <c r="AQ35" s="19">
        <f>Costs!AQ132</f>
        <v>0</v>
      </c>
      <c r="AR35" s="19">
        <f>Costs!AR132</f>
        <v>0</v>
      </c>
      <c r="AS35" s="19">
        <f>Costs!AS132</f>
        <v>0</v>
      </c>
      <c r="AT35" s="19">
        <f>Costs!AT132</f>
        <v>0</v>
      </c>
      <c r="AU35" s="19">
        <f>Costs!AU132</f>
        <v>0</v>
      </c>
      <c r="AV35" s="19">
        <f>Costs!AV132</f>
        <v>0</v>
      </c>
      <c r="AW35" s="19">
        <f>Costs!AW132</f>
        <v>0</v>
      </c>
      <c r="AX35" s="19">
        <f>Costs!AX132</f>
        <v>0</v>
      </c>
      <c r="AY35" s="19">
        <f>Costs!AY132</f>
        <v>0</v>
      </c>
      <c r="AZ35" s="19">
        <f>Costs!AZ132</f>
        <v>0</v>
      </c>
      <c r="BA35" s="19">
        <f>Costs!BA132</f>
        <v>0</v>
      </c>
      <c r="BB35" s="19">
        <f>Costs!BB132</f>
        <v>0</v>
      </c>
      <c r="BC35" s="19">
        <f>Costs!BC132</f>
        <v>0</v>
      </c>
      <c r="BD35" s="19">
        <f>Costs!BD132</f>
        <v>0</v>
      </c>
      <c r="BE35" s="19">
        <f>Costs!BE132</f>
        <v>0</v>
      </c>
      <c r="BF35" s="19">
        <f>Costs!BF132</f>
        <v>0</v>
      </c>
      <c r="BG35" s="19">
        <f>Costs!BG132</f>
        <v>0</v>
      </c>
      <c r="BH35" s="19">
        <f>Costs!BH132</f>
        <v>0</v>
      </c>
      <c r="BI35" s="19">
        <f>Costs!BI132</f>
        <v>0</v>
      </c>
      <c r="BJ35" s="19">
        <f>Costs!BJ132</f>
        <v>0</v>
      </c>
      <c r="BK35" s="19">
        <f>Costs!BK132</f>
        <v>0</v>
      </c>
      <c r="BL35" s="19">
        <f>Costs!BL132</f>
        <v>0</v>
      </c>
      <c r="BM35" s="19">
        <f>Costs!BM132</f>
        <v>0</v>
      </c>
      <c r="BN35" s="19">
        <f>Costs!BN132</f>
        <v>0</v>
      </c>
      <c r="BO35" s="19">
        <f>Costs!BO132</f>
        <v>0</v>
      </c>
      <c r="BP35" s="19">
        <f>Costs!BP132</f>
        <v>0</v>
      </c>
      <c r="BQ35" s="19">
        <f>Costs!BQ132</f>
        <v>0</v>
      </c>
      <c r="BR35" s="19">
        <f>Costs!BR132</f>
        <v>0</v>
      </c>
      <c r="BS35" s="19">
        <f>Costs!BS132</f>
        <v>0</v>
      </c>
      <c r="BT35" s="19">
        <f>Costs!BT132</f>
        <v>0</v>
      </c>
      <c r="BU35" s="19">
        <f>Costs!BU132</f>
        <v>0</v>
      </c>
      <c r="BV35" s="19">
        <f>Costs!BV132</f>
        <v>0</v>
      </c>
      <c r="BW35" s="19">
        <f>Costs!BW132</f>
        <v>0</v>
      </c>
      <c r="BX35" s="19">
        <f>Costs!BX132</f>
        <v>0</v>
      </c>
      <c r="BY35" s="19">
        <f>Costs!BY132</f>
        <v>0</v>
      </c>
      <c r="BZ35" s="19">
        <f>Costs!BZ132</f>
        <v>0</v>
      </c>
      <c r="CA35" s="19">
        <f>Costs!CA132</f>
        <v>0</v>
      </c>
      <c r="CB35" s="19">
        <f>Costs!CB132</f>
        <v>0</v>
      </c>
      <c r="CC35" s="19">
        <f>Costs!CC132</f>
        <v>0</v>
      </c>
      <c r="CD35" s="19">
        <f>Costs!CD132</f>
        <v>0</v>
      </c>
      <c r="CE35" s="19">
        <f>Costs!CE132</f>
        <v>0</v>
      </c>
      <c r="CF35" s="19">
        <f>Costs!CF132</f>
        <v>0</v>
      </c>
      <c r="CG35" s="19">
        <f>Costs!CG132</f>
        <v>0</v>
      </c>
      <c r="CH35" s="19">
        <f>Costs!CH132</f>
        <v>0</v>
      </c>
      <c r="CI35" s="19">
        <f>Costs!CI132</f>
        <v>0</v>
      </c>
      <c r="CJ35" s="19">
        <f>Costs!CJ132</f>
        <v>0</v>
      </c>
      <c r="CK35" s="19">
        <f>Costs!CK132</f>
        <v>0</v>
      </c>
      <c r="CL35" s="19">
        <f>Costs!CL132</f>
        <v>0</v>
      </c>
      <c r="CM35" s="19">
        <f>Costs!CM132</f>
        <v>0</v>
      </c>
      <c r="CN35" s="19">
        <f>Costs!CN132</f>
        <v>0</v>
      </c>
      <c r="CO35" s="19">
        <f>Costs!CO132</f>
        <v>0</v>
      </c>
      <c r="CQ35" t="s">
        <v>351</v>
      </c>
    </row>
    <row r="36" spans="1:95" x14ac:dyDescent="0.2">
      <c r="E36" s="18" t="str">
        <f xml:space="preserve"> Costs!E144</f>
        <v>Meter maintenance</v>
      </c>
      <c r="F36" s="18">
        <f xml:space="preserve"> Costs!F144</f>
        <v>0</v>
      </c>
      <c r="G36" s="18"/>
      <c r="H36" s="80" t="str">
        <f xml:space="preserve"> Costs!H144</f>
        <v>£</v>
      </c>
      <c r="I36" s="295">
        <f xml:space="preserve"> SUMPRODUCT( $K$12:$CO$12, $K36:$CO36 )</f>
        <v>5801.144382888262</v>
      </c>
      <c r="J36" s="18"/>
      <c r="K36" s="19">
        <f xml:space="preserve"> Costs!K144</f>
        <v>0</v>
      </c>
      <c r="L36" s="19">
        <f xml:space="preserve"> Costs!L144</f>
        <v>0</v>
      </c>
      <c r="M36" s="19">
        <f xml:space="preserve"> Costs!M144</f>
        <v>0</v>
      </c>
      <c r="N36" s="19">
        <f xml:space="preserve"> Costs!N144</f>
        <v>0</v>
      </c>
      <c r="O36" s="19">
        <f xml:space="preserve"> Costs!O144</f>
        <v>0</v>
      </c>
      <c r="P36" s="19">
        <f xml:space="preserve"> Costs!P144</f>
        <v>0</v>
      </c>
      <c r="Q36" s="19">
        <f xml:space="preserve"> Costs!Q144</f>
        <v>0</v>
      </c>
      <c r="R36" s="19">
        <f xml:space="preserve"> Costs!R144</f>
        <v>0</v>
      </c>
      <c r="S36" s="19">
        <f xml:space="preserve"> Costs!S144</f>
        <v>0</v>
      </c>
      <c r="T36" s="19">
        <f xml:space="preserve"> Costs!T144</f>
        <v>0</v>
      </c>
      <c r="U36" s="19">
        <f xml:space="preserve"> Costs!U144</f>
        <v>0</v>
      </c>
      <c r="V36" s="19">
        <f xml:space="preserve"> Costs!V144</f>
        <v>0</v>
      </c>
      <c r="W36" s="19">
        <f xml:space="preserve"> Costs!W144</f>
        <v>0</v>
      </c>
      <c r="X36" s="19">
        <f xml:space="preserve"> Costs!X144</f>
        <v>0</v>
      </c>
      <c r="Y36" s="19">
        <f xml:space="preserve"> Costs!Y144</f>
        <v>0</v>
      </c>
      <c r="Z36" s="19">
        <f xml:space="preserve"> Costs!Z144</f>
        <v>4731.9181429561913</v>
      </c>
      <c r="AA36" s="19">
        <f xml:space="preserve"> Costs!AA144</f>
        <v>1624.9002413296982</v>
      </c>
      <c r="AB36" s="19">
        <f xml:space="preserve"> Costs!AB144</f>
        <v>0</v>
      </c>
      <c r="AC36" s="19">
        <f xml:space="preserve"> Costs!AC144</f>
        <v>0</v>
      </c>
      <c r="AD36" s="19">
        <f xml:space="preserve"> Costs!AD144</f>
        <v>0</v>
      </c>
      <c r="AE36" s="19">
        <f xml:space="preserve"> Costs!AE144</f>
        <v>0</v>
      </c>
      <c r="AF36" s="19">
        <f xml:space="preserve"> Costs!AF144</f>
        <v>0</v>
      </c>
      <c r="AG36" s="19">
        <f xml:space="preserve"> Costs!AG144</f>
        <v>0</v>
      </c>
      <c r="AH36" s="19">
        <f xml:space="preserve"> Costs!AH144</f>
        <v>0</v>
      </c>
      <c r="AI36" s="19">
        <f xml:space="preserve"> Costs!AI144</f>
        <v>0</v>
      </c>
      <c r="AJ36" s="19">
        <f xml:space="preserve"> Costs!AJ144</f>
        <v>0</v>
      </c>
      <c r="AK36" s="19">
        <f xml:space="preserve"> Costs!AK144</f>
        <v>0</v>
      </c>
      <c r="AL36" s="19">
        <f xml:space="preserve"> Costs!AL144</f>
        <v>0</v>
      </c>
      <c r="AM36" s="19">
        <f xml:space="preserve"> Costs!AM144</f>
        <v>0</v>
      </c>
      <c r="AN36" s="19">
        <f xml:space="preserve"> Costs!AN144</f>
        <v>0</v>
      </c>
      <c r="AO36" s="19">
        <f xml:space="preserve"> Costs!AO144</f>
        <v>6273.3817813193746</v>
      </c>
      <c r="AP36" s="19">
        <f xml:space="preserve"> Costs!AP144</f>
        <v>2154.2256781413548</v>
      </c>
      <c r="AQ36" s="19">
        <f xml:space="preserve"> Costs!AQ144</f>
        <v>0</v>
      </c>
      <c r="AR36" s="19">
        <f xml:space="preserve"> Costs!AR144</f>
        <v>0</v>
      </c>
      <c r="AS36" s="19">
        <f xml:space="preserve"> Costs!AS144</f>
        <v>0</v>
      </c>
      <c r="AT36" s="19">
        <f xml:space="preserve"> Costs!AT144</f>
        <v>0</v>
      </c>
      <c r="AU36" s="19">
        <f xml:space="preserve"> Costs!AU144</f>
        <v>0</v>
      </c>
      <c r="AV36" s="19">
        <f xml:space="preserve"> Costs!AV144</f>
        <v>0</v>
      </c>
      <c r="AW36" s="19">
        <f xml:space="preserve"> Costs!AW144</f>
        <v>0</v>
      </c>
      <c r="AX36" s="19">
        <f xml:space="preserve"> Costs!AX144</f>
        <v>0</v>
      </c>
      <c r="AY36" s="19">
        <f xml:space="preserve"> Costs!AY144</f>
        <v>0</v>
      </c>
      <c r="AZ36" s="19">
        <f xml:space="preserve"> Costs!AZ144</f>
        <v>0</v>
      </c>
      <c r="BA36" s="19">
        <f xml:space="preserve"> Costs!BA144</f>
        <v>0</v>
      </c>
      <c r="BB36" s="19">
        <f xml:space="preserve"> Costs!BB144</f>
        <v>0</v>
      </c>
      <c r="BC36" s="19">
        <f xml:space="preserve"> Costs!BC144</f>
        <v>0</v>
      </c>
      <c r="BD36" s="19">
        <f xml:space="preserve"> Costs!BD144</f>
        <v>8316.9906547882983</v>
      </c>
      <c r="BE36" s="19">
        <f xml:space="preserve"> Costs!BE144</f>
        <v>2855.9834962951227</v>
      </c>
      <c r="BF36" s="19">
        <f xml:space="preserve"> Costs!BF144</f>
        <v>0</v>
      </c>
      <c r="BG36" s="19">
        <f xml:space="preserve"> Costs!BG144</f>
        <v>0</v>
      </c>
      <c r="BH36" s="19">
        <f xml:space="preserve"> Costs!BH144</f>
        <v>0</v>
      </c>
      <c r="BI36" s="19">
        <f xml:space="preserve"> Costs!BI144</f>
        <v>0</v>
      </c>
      <c r="BJ36" s="19">
        <f xml:space="preserve"> Costs!BJ144</f>
        <v>0</v>
      </c>
      <c r="BK36" s="19">
        <f xml:space="preserve"> Costs!BK144</f>
        <v>0</v>
      </c>
      <c r="BL36" s="19">
        <f xml:space="preserve"> Costs!BL144</f>
        <v>0</v>
      </c>
      <c r="BM36" s="19">
        <f xml:space="preserve"> Costs!BM144</f>
        <v>0</v>
      </c>
      <c r="BN36" s="19">
        <f xml:space="preserve"> Costs!BN144</f>
        <v>0</v>
      </c>
      <c r="BO36" s="19">
        <f xml:space="preserve"> Costs!BO144</f>
        <v>0</v>
      </c>
      <c r="BP36" s="19">
        <f xml:space="preserve"> Costs!BP144</f>
        <v>0</v>
      </c>
      <c r="BQ36" s="19">
        <f xml:space="preserve"> Costs!BQ144</f>
        <v>0</v>
      </c>
      <c r="BR36" s="19">
        <f xml:space="preserve"> Costs!BR144</f>
        <v>0</v>
      </c>
      <c r="BS36" s="19">
        <f xml:space="preserve"> Costs!BS144</f>
        <v>20278.730772989649</v>
      </c>
      <c r="BT36" s="19">
        <f xml:space="preserve"> Costs!BT144</f>
        <v>6963.5428026033615</v>
      </c>
      <c r="BU36" s="19">
        <f xml:space="preserve"> Costs!BU144</f>
        <v>0</v>
      </c>
      <c r="BV36" s="19">
        <f xml:space="preserve"> Costs!BV144</f>
        <v>0</v>
      </c>
      <c r="BW36" s="19">
        <f xml:space="preserve"> Costs!BW144</f>
        <v>0</v>
      </c>
      <c r="BX36" s="19">
        <f xml:space="preserve"> Costs!BX144</f>
        <v>0</v>
      </c>
      <c r="BY36" s="19">
        <f xml:space="preserve"> Costs!BY144</f>
        <v>0</v>
      </c>
      <c r="BZ36" s="19">
        <f xml:space="preserve"> Costs!BZ144</f>
        <v>0</v>
      </c>
      <c r="CA36" s="19">
        <f xml:space="preserve"> Costs!CA144</f>
        <v>0</v>
      </c>
      <c r="CB36" s="19">
        <f xml:space="preserve"> Costs!CB144</f>
        <v>0</v>
      </c>
      <c r="CC36" s="19">
        <f xml:space="preserve"> Costs!CC144</f>
        <v>0</v>
      </c>
      <c r="CD36" s="19">
        <f xml:space="preserve"> Costs!CD144</f>
        <v>0</v>
      </c>
      <c r="CE36" s="19">
        <f xml:space="preserve"> Costs!CE144</f>
        <v>0</v>
      </c>
      <c r="CF36" s="19">
        <f xml:space="preserve"> Costs!CF144</f>
        <v>0</v>
      </c>
      <c r="CG36" s="19">
        <f xml:space="preserve"> Costs!CG144</f>
        <v>0</v>
      </c>
      <c r="CH36" s="19">
        <f xml:space="preserve"> Costs!CH144</f>
        <v>14618.243904917079</v>
      </c>
      <c r="CI36" s="19">
        <f xml:space="preserve"> Costs!CI144</f>
        <v>5019.779998577219</v>
      </c>
      <c r="CJ36" s="19">
        <f xml:space="preserve"> Costs!CJ144</f>
        <v>0</v>
      </c>
      <c r="CK36" s="19">
        <f xml:space="preserve"> Costs!CK144</f>
        <v>0</v>
      </c>
      <c r="CL36" s="19">
        <f xml:space="preserve"> Costs!CL144</f>
        <v>0</v>
      </c>
      <c r="CM36" s="19">
        <f xml:space="preserve"> Costs!CM144</f>
        <v>0</v>
      </c>
      <c r="CN36" s="19">
        <f xml:space="preserve"> Costs!CN144</f>
        <v>0</v>
      </c>
      <c r="CO36" s="19">
        <f xml:space="preserve"> Costs!CO144</f>
        <v>0</v>
      </c>
      <c r="CQ36" t="s">
        <v>352</v>
      </c>
    </row>
    <row r="37" spans="1:95" x14ac:dyDescent="0.2">
      <c r="E37" s="18"/>
      <c r="F37" s="18"/>
      <c r="G37" s="18"/>
      <c r="H37" s="80"/>
      <c r="I37" s="296"/>
      <c r="J37" s="18"/>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row>
    <row r="38" spans="1:95" s="103" customFormat="1" x14ac:dyDescent="0.2">
      <c r="A38" s="320"/>
      <c r="C38" s="321"/>
      <c r="E38" s="103" t="s">
        <v>473</v>
      </c>
      <c r="H38" s="160" t="s">
        <v>8</v>
      </c>
      <c r="I38" s="111">
        <f xml:space="preserve"> SUBTOTAL( 9, I26:I37 )</f>
        <v>135622.85036218603</v>
      </c>
      <c r="K38" s="111">
        <f t="shared" ref="K38:BV38" si="13" xml:space="preserve"> SUBTOTAL( 9, K26:K37 )</f>
        <v>74688.946724555572</v>
      </c>
      <c r="L38" s="111">
        <f t="shared" si="13"/>
        <v>6183.5150911753171</v>
      </c>
      <c r="M38" s="111">
        <f t="shared" si="13"/>
        <v>2725.6745083272704</v>
      </c>
      <c r="N38" s="111">
        <f t="shared" si="13"/>
        <v>1111.7250654745103</v>
      </c>
      <c r="O38" s="111">
        <f t="shared" si="13"/>
        <v>1155.7741511208712</v>
      </c>
      <c r="P38" s="111">
        <f t="shared" si="13"/>
        <v>1223.741394567412</v>
      </c>
      <c r="Q38" s="111">
        <f t="shared" si="13"/>
        <v>1303.5402741849775</v>
      </c>
      <c r="R38" s="111">
        <f t="shared" si="13"/>
        <v>1402.8049876030261</v>
      </c>
      <c r="S38" s="111">
        <f t="shared" si="13"/>
        <v>1523.4359743987925</v>
      </c>
      <c r="T38" s="111">
        <f t="shared" si="13"/>
        <v>1667.7774653411366</v>
      </c>
      <c r="U38" s="111">
        <f t="shared" si="13"/>
        <v>1718.1831109704656</v>
      </c>
      <c r="V38" s="111">
        <f t="shared" si="13"/>
        <v>1760.720910880987</v>
      </c>
      <c r="W38" s="111">
        <f t="shared" si="13"/>
        <v>1804.3433474355866</v>
      </c>
      <c r="X38" s="111">
        <f t="shared" si="13"/>
        <v>1848.8062327757241</v>
      </c>
      <c r="Y38" s="111">
        <f t="shared" si="13"/>
        <v>1894.399197845619</v>
      </c>
      <c r="Z38" s="111">
        <f t="shared" si="13"/>
        <v>6672.9749720296804</v>
      </c>
      <c r="AA38" s="111">
        <f t="shared" si="13"/>
        <v>3613.7995709686393</v>
      </c>
      <c r="AB38" s="111">
        <f t="shared" si="13"/>
        <v>2037.6625763348297</v>
      </c>
      <c r="AC38" s="111">
        <f t="shared" si="13"/>
        <v>2087.660264672661</v>
      </c>
      <c r="AD38" s="111">
        <f t="shared" si="13"/>
        <v>2138.8217867523854</v>
      </c>
      <c r="AE38" s="111">
        <f t="shared" si="13"/>
        <v>2191.2774531320465</v>
      </c>
      <c r="AF38" s="111">
        <f t="shared" si="13"/>
        <v>2244.741575834455</v>
      </c>
      <c r="AG38" s="111">
        <f t="shared" si="13"/>
        <v>2299.5539121640295</v>
      </c>
      <c r="AH38" s="111">
        <f t="shared" si="13"/>
        <v>2355.6382458806293</v>
      </c>
      <c r="AI38" s="111">
        <f t="shared" si="13"/>
        <v>2413.1358422979465</v>
      </c>
      <c r="AJ38" s="111">
        <f t="shared" si="13"/>
        <v>2471.7376859198639</v>
      </c>
      <c r="AK38" s="111">
        <f t="shared" si="13"/>
        <v>2531.8117586616409</v>
      </c>
      <c r="AL38" s="111">
        <f t="shared" si="13"/>
        <v>2593.2757888095557</v>
      </c>
      <c r="AM38" s="111">
        <f t="shared" si="13"/>
        <v>2656.2829146675476</v>
      </c>
      <c r="AN38" s="111">
        <f t="shared" si="13"/>
        <v>2720.4988862235764</v>
      </c>
      <c r="AO38" s="111">
        <f t="shared" si="13"/>
        <v>9059.7040334503545</v>
      </c>
      <c r="AP38" s="111">
        <f t="shared" si="13"/>
        <v>5007.8898804291312</v>
      </c>
      <c r="AQ38" s="111">
        <f t="shared" si="13"/>
        <v>2922.6907429916027</v>
      </c>
      <c r="AR38" s="111">
        <f t="shared" si="13"/>
        <v>2993.0403266533567</v>
      </c>
      <c r="AS38" s="111">
        <f t="shared" si="13"/>
        <v>3065.1446049533834</v>
      </c>
      <c r="AT38" s="111">
        <f t="shared" si="13"/>
        <v>3138.9077078316964</v>
      </c>
      <c r="AU38" s="111">
        <f t="shared" si="13"/>
        <v>3214.5095877555868</v>
      </c>
      <c r="AV38" s="111">
        <f t="shared" si="13"/>
        <v>3291.5591676487738</v>
      </c>
      <c r="AW38" s="111">
        <f t="shared" si="13"/>
        <v>3370.5239487507979</v>
      </c>
      <c r="AX38" s="111">
        <f t="shared" si="13"/>
        <v>3451.3004377134002</v>
      </c>
      <c r="AY38" s="111">
        <f t="shared" si="13"/>
        <v>3534.0837014586746</v>
      </c>
      <c r="AZ38" s="111">
        <f t="shared" si="13"/>
        <v>3618.4507188309153</v>
      </c>
      <c r="BA38" s="111">
        <f t="shared" si="13"/>
        <v>3704.9078148168182</v>
      </c>
      <c r="BB38" s="111">
        <f t="shared" si="13"/>
        <v>3793.343264333153</v>
      </c>
      <c r="BC38" s="111">
        <f t="shared" si="13"/>
        <v>3883.968514665271</v>
      </c>
      <c r="BD38" s="111">
        <f t="shared" si="13"/>
        <v>12293.316643124435</v>
      </c>
      <c r="BE38" s="111">
        <f t="shared" si="13"/>
        <v>6926.9475510719167</v>
      </c>
      <c r="BF38" s="111">
        <f t="shared" si="13"/>
        <v>4167.762099979399</v>
      </c>
      <c r="BG38" s="111">
        <f t="shared" si="13"/>
        <v>4266.9493232637451</v>
      </c>
      <c r="BH38" s="111">
        <f t="shared" si="13"/>
        <v>4368.0307647449481</v>
      </c>
      <c r="BI38" s="111">
        <f t="shared" si="13"/>
        <v>4471.600325918389</v>
      </c>
      <c r="BJ38" s="111">
        <f t="shared" si="13"/>
        <v>4577.5277939999687</v>
      </c>
      <c r="BK38" s="111">
        <f t="shared" si="13"/>
        <v>4686.0616065945851</v>
      </c>
      <c r="BL38" s="111">
        <f t="shared" si="13"/>
        <v>4796.6663639551753</v>
      </c>
      <c r="BM38" s="111">
        <f t="shared" si="13"/>
        <v>4909.9852762869814</v>
      </c>
      <c r="BN38" s="111">
        <f t="shared" si="13"/>
        <v>5025.8777652807121</v>
      </c>
      <c r="BO38" s="111">
        <f t="shared" si="13"/>
        <v>5144.6131172067926</v>
      </c>
      <c r="BP38" s="111">
        <f t="shared" si="13"/>
        <v>5265.6121846734577</v>
      </c>
      <c r="BQ38" s="111">
        <f t="shared" si="13"/>
        <v>5389.5715761983647</v>
      </c>
      <c r="BR38" s="111">
        <f t="shared" si="13"/>
        <v>5516.3395197237078</v>
      </c>
      <c r="BS38" s="111">
        <f t="shared" si="13"/>
        <v>25924.938668030045</v>
      </c>
      <c r="BT38" s="111">
        <f t="shared" si="13"/>
        <v>12742.093031088996</v>
      </c>
      <c r="BU38" s="111">
        <f t="shared" si="13"/>
        <v>5914.1209553606004</v>
      </c>
      <c r="BV38" s="111">
        <f t="shared" si="13"/>
        <v>6052.7562152146475</v>
      </c>
      <c r="BW38" s="111">
        <f t="shared" ref="BW38:CO38" si="14" xml:space="preserve"> SUBTOTAL( 9, BW26:BW37 )</f>
        <v>6194.7723718939087</v>
      </c>
      <c r="BX38" s="111">
        <f t="shared" si="14"/>
        <v>6339.4917537959454</v>
      </c>
      <c r="BY38" s="111">
        <f t="shared" si="14"/>
        <v>6487.731418400348</v>
      </c>
      <c r="BZ38" s="111">
        <f t="shared" si="14"/>
        <v>6639.314450452257</v>
      </c>
      <c r="CA38" s="111">
        <f t="shared" si="14"/>
        <v>6794.5837462047002</v>
      </c>
      <c r="CB38" s="111">
        <f t="shared" si="14"/>
        <v>6952.8062473851605</v>
      </c>
      <c r="CC38" s="111">
        <f t="shared" si="14"/>
        <v>7114.866826346517</v>
      </c>
      <c r="CD38" s="111">
        <f t="shared" si="14"/>
        <v>7280.57446907343</v>
      </c>
      <c r="CE38" s="111">
        <f t="shared" si="14"/>
        <v>7450.3008235408497</v>
      </c>
      <c r="CF38" s="111">
        <f t="shared" si="14"/>
        <v>7623.2529130238891</v>
      </c>
      <c r="CG38" s="111">
        <f t="shared" si="14"/>
        <v>7800.3890476325441</v>
      </c>
      <c r="CH38" s="111">
        <f t="shared" si="14"/>
        <v>22599.746891762268</v>
      </c>
      <c r="CI38" s="111">
        <f t="shared" si="14"/>
        <v>13186.777533453842</v>
      </c>
      <c r="CJ38" s="111">
        <f t="shared" si="14"/>
        <v>8356.0148935929865</v>
      </c>
      <c r="CK38" s="111">
        <f t="shared" si="14"/>
        <v>8549.5928995437444</v>
      </c>
      <c r="CL38" s="111">
        <f t="shared" si="14"/>
        <v>8747.5088674163744</v>
      </c>
      <c r="CM38" s="111">
        <f t="shared" si="14"/>
        <v>8949.8577301540026</v>
      </c>
      <c r="CN38" s="111">
        <f t="shared" si="14"/>
        <v>9156.7364616199884</v>
      </c>
      <c r="CO38" s="111">
        <f t="shared" si="14"/>
        <v>9368.2441198721644</v>
      </c>
    </row>
    <row r="39" spans="1:95" s="82" customFormat="1" ht="6" customHeight="1" x14ac:dyDescent="0.2">
      <c r="A39" s="102"/>
      <c r="B39" s="103"/>
      <c r="C39" s="44"/>
      <c r="E39" s="45"/>
      <c r="F39" s="45"/>
      <c r="G39" s="45"/>
      <c r="H39" s="239"/>
      <c r="I39" s="298"/>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row>
    <row r="40" spans="1:95" s="82" customFormat="1" x14ac:dyDescent="0.2">
      <c r="A40" s="102"/>
      <c r="B40" s="103" t="s">
        <v>463</v>
      </c>
      <c r="C40" s="44"/>
      <c r="E40" s="45"/>
      <c r="F40" s="45"/>
      <c r="G40" s="45"/>
      <c r="H40" s="239"/>
      <c r="I40" s="298"/>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row>
    <row r="41" spans="1:95" s="144" customFormat="1" x14ac:dyDescent="0.2">
      <c r="A41" s="301"/>
      <c r="B41" s="43"/>
      <c r="C41" s="302"/>
      <c r="E41" s="144" t="s">
        <v>464</v>
      </c>
      <c r="G41" s="354">
        <f xml:space="preserve"> MAX( 0, I38 / $I$19 )</f>
        <v>0.51663138334077441</v>
      </c>
      <c r="H41" s="299" t="s">
        <v>14</v>
      </c>
    </row>
    <row r="42" spans="1:95" s="82" customFormat="1" ht="6" customHeight="1" x14ac:dyDescent="0.2">
      <c r="A42" s="102"/>
      <c r="B42" s="103"/>
      <c r="C42" s="44"/>
      <c r="E42" s="45"/>
      <c r="F42" s="45"/>
      <c r="G42" s="45"/>
      <c r="H42" s="239"/>
      <c r="I42" s="35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row>
    <row r="43" spans="1:95" s="82" customFormat="1" x14ac:dyDescent="0.2">
      <c r="A43" s="102"/>
      <c r="B43" s="103"/>
      <c r="C43" s="44" t="s">
        <v>465</v>
      </c>
      <c r="E43" s="45"/>
      <c r="F43" s="45"/>
      <c r="G43" s="45"/>
      <c r="H43" s="239"/>
      <c r="I43" s="35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row>
    <row r="44" spans="1:95" s="144" customFormat="1" x14ac:dyDescent="0.2">
      <c r="A44" s="301"/>
      <c r="B44" s="43"/>
      <c r="C44" s="302"/>
      <c r="E44" s="144" t="s">
        <v>471</v>
      </c>
      <c r="H44" s="399" t="s">
        <v>8</v>
      </c>
      <c r="I44" s="95">
        <f xml:space="preserve"> I38</f>
        <v>135622.85036218603</v>
      </c>
    </row>
    <row r="45" spans="1:95" s="144" customFormat="1" x14ac:dyDescent="0.2">
      <c r="A45" s="87"/>
      <c r="B45" s="34"/>
      <c r="C45" s="88"/>
      <c r="D45" s="20"/>
      <c r="E45" s="20" t="s">
        <v>467</v>
      </c>
      <c r="F45" s="20"/>
      <c r="G45" s="447">
        <f xml:space="preserve"> - I45 / $I$18</f>
        <v>1</v>
      </c>
      <c r="H45" s="98" t="s">
        <v>8</v>
      </c>
      <c r="I45" s="400">
        <f>-MIN( I44, I18 )</f>
        <v>-25102.602813251458</v>
      </c>
      <c r="J45" s="20"/>
    </row>
    <row r="46" spans="1:95" s="144" customFormat="1" x14ac:dyDescent="0.2">
      <c r="A46" s="87"/>
      <c r="B46" s="34"/>
      <c r="C46" s="88"/>
      <c r="D46" s="20"/>
      <c r="E46" s="20" t="s">
        <v>468</v>
      </c>
      <c r="F46" s="20"/>
      <c r="G46" s="186">
        <f xml:space="preserve"> I46 / I17</f>
        <v>0.46552253822555806</v>
      </c>
      <c r="H46" s="98" t="s">
        <v>8</v>
      </c>
      <c r="I46" s="300">
        <f>SUM(I44:I45)</f>
        <v>110520.24754893457</v>
      </c>
      <c r="J46" s="20"/>
    </row>
    <row r="47" spans="1:95" x14ac:dyDescent="0.2">
      <c r="I47" s="221"/>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row>
    <row r="48" spans="1:95" s="82" customFormat="1" hidden="1" x14ac:dyDescent="0.2">
      <c r="A48" s="102"/>
      <c r="B48" s="103" t="s">
        <v>382</v>
      </c>
      <c r="C48" s="44"/>
      <c r="E48" s="45"/>
      <c r="F48" s="45"/>
      <c r="G48" s="45"/>
      <c r="H48" s="239"/>
      <c r="I48" s="35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row>
    <row r="49" spans="1:104" s="144" customFormat="1" hidden="1" x14ac:dyDescent="0.2">
      <c r="A49" s="301"/>
      <c r="B49" s="43"/>
      <c r="C49" s="302"/>
      <c r="E49" s="144" t="s">
        <v>442</v>
      </c>
      <c r="H49" s="299" t="s">
        <v>14</v>
      </c>
      <c r="I49" s="356">
        <f xml:space="preserve"> StandardCharges!$G$136</f>
        <v>-0.13437873012736046</v>
      </c>
    </row>
    <row r="50" spans="1:104" s="144" customFormat="1" hidden="1" x14ac:dyDescent="0.2">
      <c r="A50" s="301"/>
      <c r="B50" s="43"/>
      <c r="C50" s="302"/>
      <c r="E50" s="144" t="s">
        <v>443</v>
      </c>
      <c r="H50" s="299" t="s">
        <v>14</v>
      </c>
      <c r="I50" s="356">
        <f xml:space="preserve"> StandardCharges!$G$145</f>
        <v>-1.5865494226688339</v>
      </c>
    </row>
    <row r="51" spans="1:104" s="82" customFormat="1" hidden="1" x14ac:dyDescent="0.2">
      <c r="A51" s="102"/>
      <c r="B51" s="103"/>
      <c r="C51" s="44"/>
      <c r="H51" s="236"/>
      <c r="I51" s="221"/>
    </row>
    <row r="52" spans="1:104" ht="13.5" thickBot="1" x14ac:dyDescent="0.25">
      <c r="A52" s="58" t="s">
        <v>383</v>
      </c>
      <c r="B52" s="9"/>
      <c r="C52" s="194"/>
      <c r="D52" s="72"/>
      <c r="E52" s="11"/>
      <c r="F52" s="12"/>
      <c r="G52" s="12"/>
      <c r="H52" s="158"/>
      <c r="I52" s="21"/>
      <c r="J52" s="13"/>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74"/>
      <c r="CQ52" s="274"/>
      <c r="CR52" s="274"/>
      <c r="CS52" s="274"/>
      <c r="CT52" s="274"/>
      <c r="CU52" s="274"/>
      <c r="CV52" s="274"/>
      <c r="CW52" s="274"/>
      <c r="CX52" s="274"/>
      <c r="CY52" s="274"/>
      <c r="CZ52" s="274"/>
    </row>
    <row r="53" spans="1:104" s="82" customFormat="1" ht="9.75" customHeight="1" thickTop="1" x14ac:dyDescent="0.2">
      <c r="A53" s="102"/>
      <c r="B53" s="103"/>
      <c r="C53" s="44"/>
      <c r="E53" s="45"/>
      <c r="F53" s="45"/>
      <c r="G53" s="45"/>
      <c r="H53" s="239"/>
      <c r="I53" s="296"/>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274"/>
      <c r="CQ53" s="274"/>
      <c r="CR53" s="274"/>
      <c r="CS53" s="274"/>
      <c r="CT53" s="274"/>
      <c r="CU53" s="274"/>
      <c r="CV53" s="274"/>
      <c r="CW53" s="274"/>
      <c r="CX53" s="274"/>
      <c r="CY53" s="274"/>
      <c r="CZ53" s="274"/>
    </row>
    <row r="54" spans="1:104" x14ac:dyDescent="0.2">
      <c r="B54" s="61" t="s">
        <v>318</v>
      </c>
      <c r="CP54" s="274"/>
      <c r="CQ54" s="274"/>
      <c r="CR54" s="274"/>
      <c r="CS54" s="274"/>
      <c r="CT54" s="274"/>
      <c r="CU54" s="274"/>
      <c r="CV54" s="274"/>
      <c r="CW54" s="274"/>
      <c r="CX54" s="274"/>
      <c r="CY54" s="274"/>
      <c r="CZ54" s="274"/>
    </row>
    <row r="55" spans="1:104" x14ac:dyDescent="0.2">
      <c r="E55" s="18" t="str">
        <f xml:space="preserve"> StandardCharges!E234</f>
        <v>Highway drainage</v>
      </c>
      <c r="H55" s="80" t="str">
        <f xml:space="preserve"> StandardCharges!H234</f>
        <v>£</v>
      </c>
      <c r="I55" s="295">
        <f t="shared" ref="I55:I60" si="15" xml:space="preserve"> SUMPRODUCT( $K$12:$CO$12, $K55:$CO55 )</f>
        <v>35155.900846081408</v>
      </c>
      <c r="K55" s="19">
        <f xml:space="preserve"> StandardCharges!K234</f>
        <v>125</v>
      </c>
      <c r="L55" s="19">
        <f xml:space="preserve"> StandardCharges!L234</f>
        <v>783.33333333333326</v>
      </c>
      <c r="M55" s="19">
        <f xml:space="preserve"> StandardCharges!M234</f>
        <v>1175.9999999999998</v>
      </c>
      <c r="N55" s="19">
        <f xml:space="preserve"> StandardCharges!N234</f>
        <v>1325.7439999999997</v>
      </c>
      <c r="O55" s="19">
        <f xml:space="preserve"> StandardCharges!O234</f>
        <v>1432.3679999999997</v>
      </c>
      <c r="P55" s="19">
        <f xml:space="preserve"> StandardCharges!P234</f>
        <v>1428.4479999999999</v>
      </c>
      <c r="Q55" s="19">
        <f xml:space="preserve"> StandardCharges!Q234</f>
        <v>1534.2879999999998</v>
      </c>
      <c r="R55" s="19">
        <f xml:space="preserve"> StandardCharges!R234</f>
        <v>1666.7839999999999</v>
      </c>
      <c r="S55" s="19">
        <f xml:space="preserve"> StandardCharges!S234</f>
        <v>1801.6320000000003</v>
      </c>
      <c r="T55" s="19">
        <f xml:space="preserve"> StandardCharges!T234</f>
        <v>1837.6588840163074</v>
      </c>
      <c r="U55" s="19">
        <f xml:space="preserve"> StandardCharges!U234</f>
        <v>1874.4061906116574</v>
      </c>
      <c r="V55" s="19">
        <f xml:space="preserve"> StandardCharges!V234</f>
        <v>1911.8883259359723</v>
      </c>
      <c r="W55" s="19">
        <f xml:space="preserve"> StandardCharges!W234</f>
        <v>1950.1199842161466</v>
      </c>
      <c r="X55" s="19">
        <f xml:space="preserve"> StandardCharges!X234</f>
        <v>1989.1161535166689</v>
      </c>
      <c r="Y55" s="19">
        <f xml:space="preserve"> StandardCharges!Y234</f>
        <v>2028.8921216154313</v>
      </c>
      <c r="Z55" s="19">
        <f xml:space="preserve"> StandardCharges!Z234</f>
        <v>2069.4634819970397</v>
      </c>
      <c r="AA55" s="19">
        <f xml:space="preserve"> StandardCharges!AA234</f>
        <v>2110.8461399659768</v>
      </c>
      <c r="AB55" s="19">
        <f xml:space="preserve"> StandardCharges!AB234</f>
        <v>2153.0563188819956</v>
      </c>
      <c r="AC55" s="19">
        <f xml:space="preserve"> StandardCharges!AC234</f>
        <v>2196.1105665202144</v>
      </c>
      <c r="AD55" s="19">
        <f xml:space="preserve"> StandardCharges!AD234</f>
        <v>2240.0257615583864</v>
      </c>
      <c r="AE55" s="19">
        <f xml:space="preserve"> StandardCharges!AE234</f>
        <v>2284.819120193893</v>
      </c>
      <c r="AF55" s="19">
        <f xml:space="preserve"> StandardCharges!AF234</f>
        <v>2330.508202893061</v>
      </c>
      <c r="AG55" s="19">
        <f xml:space="preserve"> StandardCharges!AG234</f>
        <v>2377.11092127544</v>
      </c>
      <c r="AH55" s="19">
        <f xml:space="preserve"> StandardCharges!AH234</f>
        <v>2424.6455451357451</v>
      </c>
      <c r="AI55" s="19">
        <f xml:space="preserve"> StandardCharges!AI234</f>
        <v>2473.1307096062146</v>
      </c>
      <c r="AJ55" s="19">
        <f xml:space="preserve"> StandardCharges!AJ234</f>
        <v>2522.5854224621994</v>
      </c>
      <c r="AK55" s="19">
        <f xml:space="preserve"> StandardCharges!AK234</f>
        <v>2573.0290715738224</v>
      </c>
      <c r="AL55" s="19">
        <f xml:space="preserve"> StandardCharges!AL234</f>
        <v>2624.4814325066764</v>
      </c>
      <c r="AM55" s="19">
        <f xml:space="preserve"> StandardCharges!AM234</f>
        <v>2676.9626762744765</v>
      </c>
      <c r="AN55" s="19">
        <f xml:space="preserve"> StandardCharges!AN234</f>
        <v>2730.4933772467757</v>
      </c>
      <c r="AO55" s="19">
        <f xml:space="preserve"> StandardCharges!AO234</f>
        <v>2785.0945212147813</v>
      </c>
      <c r="AP55" s="19">
        <f xml:space="preserve"> StandardCharges!AP234</f>
        <v>2840.7875136184798</v>
      </c>
      <c r="AQ55" s="19">
        <f xml:space="preserve"> StandardCharges!AQ234</f>
        <v>2897.5941879382676</v>
      </c>
      <c r="AR55" s="19">
        <f xml:space="preserve"> StandardCharges!AR234</f>
        <v>2955.5368142543944</v>
      </c>
      <c r="AS55" s="19">
        <f xml:space="preserve"> StandardCharges!AS234</f>
        <v>3014.6381079775697</v>
      </c>
      <c r="AT55" s="19">
        <f xml:space="preserve"> StandardCharges!AT234</f>
        <v>3074.9212387541374</v>
      </c>
      <c r="AU55" s="19">
        <f xml:space="preserve"> StandardCharges!AU234</f>
        <v>3136.4098395493475</v>
      </c>
      <c r="AV55" s="19">
        <f xml:space="preserve"> StandardCharges!AV234</f>
        <v>3199.1280159122502</v>
      </c>
      <c r="AW55" s="19">
        <f xml:space="preserve"> StandardCharges!AW234</f>
        <v>3263.1003554258646</v>
      </c>
      <c r="AX55" s="19">
        <f xml:space="preserve"> StandardCharges!AX234</f>
        <v>3328.3519373463114</v>
      </c>
      <c r="AY55" s="19">
        <f xml:space="preserve"> StandardCharges!AY234</f>
        <v>3394.9083424347145</v>
      </c>
      <c r="AZ55" s="19">
        <f xml:space="preserve"> StandardCharges!AZ234</f>
        <v>3462.7956629856881</v>
      </c>
      <c r="BA55" s="19">
        <f xml:space="preserve"> StandardCharges!BA234</f>
        <v>3532.0405130563768</v>
      </c>
      <c r="BB55" s="19">
        <f xml:space="preserve"> StandardCharges!BB234</f>
        <v>3602.6700389000466</v>
      </c>
      <c r="BC55" s="19">
        <f xml:space="preserve"> StandardCharges!BC234</f>
        <v>3674.7119296082938</v>
      </c>
      <c r="BD55" s="19">
        <f xml:space="preserve"> StandardCharges!BD234</f>
        <v>3748.194427966082</v>
      </c>
      <c r="BE55" s="19">
        <f xml:space="preserve"> StandardCharges!BE234</f>
        <v>3823.1463415238477</v>
      </c>
      <c r="BF55" s="19">
        <f xml:space="preserve"> StandardCharges!BF234</f>
        <v>3899.597053890996</v>
      </c>
      <c r="BG55" s="19">
        <f xml:space="preserve"> StandardCharges!BG234</f>
        <v>3977.5765362552452</v>
      </c>
      <c r="BH55" s="19">
        <f xml:space="preserve"> StandardCharges!BH234</f>
        <v>4057.1153591323109</v>
      </c>
      <c r="BI55" s="19">
        <f xml:space="preserve"> StandardCharges!BI234</f>
        <v>4138.2447043505572</v>
      </c>
      <c r="BJ55" s="19">
        <f xml:space="preserve"> StandardCharges!BJ234</f>
        <v>4220.9963772752926</v>
      </c>
      <c r="BK55" s="19">
        <f xml:space="preserve"> StandardCharges!BK234</f>
        <v>4305.4028192775158</v>
      </c>
      <c r="BL55" s="19">
        <f xml:space="preserve"> StandardCharges!BL234</f>
        <v>4391.4971204520043</v>
      </c>
      <c r="BM55" s="19">
        <f xml:space="preserve"> StandardCharges!BM234</f>
        <v>4479.3130325897064</v>
      </c>
      <c r="BN55" s="19">
        <f xml:space="preserve"> StandardCharges!BN234</f>
        <v>4568.8849824095605</v>
      </c>
      <c r="BO55" s="19">
        <f xml:space="preserve"> StandardCharges!BO234</f>
        <v>4660.2480850548964</v>
      </c>
      <c r="BP55" s="19">
        <f xml:space="preserve"> StandardCharges!BP234</f>
        <v>4753.4381578597158</v>
      </c>
      <c r="BQ55" s="19">
        <f xml:space="preserve"> StandardCharges!BQ234</f>
        <v>4848.4917343902716</v>
      </c>
      <c r="BR55" s="19">
        <f xml:space="preserve"> StandardCharges!BR234</f>
        <v>4945.4460787674288</v>
      </c>
      <c r="BS55" s="19">
        <f xml:space="preserve"> StandardCharges!BS234</f>
        <v>5044.3392002754044</v>
      </c>
      <c r="BT55" s="19">
        <f xml:space="preserve"> StandardCharges!BT234</f>
        <v>5145.2098682626702</v>
      </c>
      <c r="BU55" s="19">
        <f xml:space="preserve"> StandardCharges!BU234</f>
        <v>5248.0976273408087</v>
      </c>
      <c r="BV55" s="19">
        <f xml:space="preserve"> StandardCharges!BV234</f>
        <v>5353.0428128872854</v>
      </c>
      <c r="BW55" s="19">
        <f xml:space="preserve"> StandardCharges!BW234</f>
        <v>5460.0865668582492</v>
      </c>
      <c r="BX55" s="19">
        <f xml:space="preserve"> StandardCharges!BX234</f>
        <v>5569.2708539175392</v>
      </c>
      <c r="BY55" s="19">
        <f xml:space="preserve"> StandardCharges!BY234</f>
        <v>5680.6384778881875</v>
      </c>
      <c r="BZ55" s="19">
        <f xml:space="preserve"> StandardCharges!BZ234</f>
        <v>5794.2330985329418</v>
      </c>
      <c r="CA55" s="19">
        <f xml:space="preserve"> StandardCharges!CA234</f>
        <v>5910.099248670318</v>
      </c>
      <c r="CB55" s="19">
        <f xml:space="preserve"> StandardCharges!CB234</f>
        <v>6028.2823516329154</v>
      </c>
      <c r="CC55" s="19">
        <f xml:space="preserve"> StandardCharges!CC234</f>
        <v>6148.8287390748737</v>
      </c>
      <c r="CD55" s="19">
        <f xml:space="preserve"> StandardCharges!CD234</f>
        <v>6271.7856691353936</v>
      </c>
      <c r="CE55" s="19">
        <f xml:space="preserve"> StandardCharges!CE234</f>
        <v>6397.2013449654623</v>
      </c>
      <c r="CF55" s="19">
        <f xml:space="preserve"> StandardCharges!CF234</f>
        <v>6525.1249336251003</v>
      </c>
      <c r="CG55" s="19">
        <f xml:space="preserve"> StandardCharges!CG234</f>
        <v>6655.6065853584341</v>
      </c>
      <c r="CH55" s="19">
        <f xml:space="preserve"> StandardCharges!CH234</f>
        <v>6788.6974532542536</v>
      </c>
      <c r="CI55" s="19">
        <f xml:space="preserve"> StandardCharges!CI234</f>
        <v>6924.4497132996967</v>
      </c>
      <c r="CJ55" s="19">
        <f xml:space="preserve"> StandardCharges!CJ234</f>
        <v>7062.9165848349503</v>
      </c>
      <c r="CK55" s="19">
        <f xml:space="preserve"> StandardCharges!CK234</f>
        <v>7204.152351416973</v>
      </c>
      <c r="CL55" s="19">
        <f xml:space="preserve"> StandardCharges!CL234</f>
        <v>7348.212382100437</v>
      </c>
      <c r="CM55" s="19">
        <f xml:space="preserve"> StandardCharges!CM234</f>
        <v>7495.1531531442033</v>
      </c>
      <c r="CN55" s="19">
        <f xml:space="preserve"> StandardCharges!CN234</f>
        <v>7645.0322701518871</v>
      </c>
      <c r="CO55" s="19">
        <f xml:space="preserve"> StandardCharges!CO234</f>
        <v>7797.9084906551288</v>
      </c>
      <c r="CP55" s="274"/>
      <c r="CQ55" s="274" t="s">
        <v>488</v>
      </c>
      <c r="CR55" s="274"/>
      <c r="CS55" s="274"/>
      <c r="CT55" s="274"/>
      <c r="CU55" s="373"/>
      <c r="CV55" s="274"/>
      <c r="CW55" s="274"/>
      <c r="CX55" s="274"/>
      <c r="CY55" s="274"/>
      <c r="CZ55" s="274"/>
    </row>
    <row r="56" spans="1:104" x14ac:dyDescent="0.2">
      <c r="E56" s="18" t="str">
        <f xml:space="preserve"> StandardCharges!E235</f>
        <v>Waste: Non-household fixed</v>
      </c>
      <c r="H56" s="80" t="str">
        <f xml:space="preserve"> StandardCharges!H235</f>
        <v>£</v>
      </c>
      <c r="I56" s="295">
        <f t="shared" si="15"/>
        <v>0</v>
      </c>
      <c r="K56" s="19">
        <f xml:space="preserve"> StandardCharges!K235</f>
        <v>0</v>
      </c>
      <c r="L56" s="19">
        <f xml:space="preserve"> StandardCharges!L235</f>
        <v>0</v>
      </c>
      <c r="M56" s="19">
        <f xml:space="preserve"> StandardCharges!M235</f>
        <v>0</v>
      </c>
      <c r="N56" s="19">
        <f xml:space="preserve"> StandardCharges!N235</f>
        <v>0</v>
      </c>
      <c r="O56" s="19">
        <f xml:space="preserve"> StandardCharges!O235</f>
        <v>0</v>
      </c>
      <c r="P56" s="19">
        <f xml:space="preserve"> StandardCharges!P235</f>
        <v>0</v>
      </c>
      <c r="Q56" s="19">
        <f xml:space="preserve"> StandardCharges!Q235</f>
        <v>0</v>
      </c>
      <c r="R56" s="19">
        <f xml:space="preserve"> StandardCharges!R235</f>
        <v>0</v>
      </c>
      <c r="S56" s="19">
        <f xml:space="preserve"> StandardCharges!S235</f>
        <v>0</v>
      </c>
      <c r="T56" s="19">
        <f xml:space="preserve"> StandardCharges!T235</f>
        <v>0</v>
      </c>
      <c r="U56" s="19">
        <f xml:space="preserve"> StandardCharges!U235</f>
        <v>0</v>
      </c>
      <c r="V56" s="19">
        <f xml:space="preserve"> StandardCharges!V235</f>
        <v>0</v>
      </c>
      <c r="W56" s="19">
        <f xml:space="preserve"> StandardCharges!W235</f>
        <v>0</v>
      </c>
      <c r="X56" s="19">
        <f xml:space="preserve"> StandardCharges!X235</f>
        <v>0</v>
      </c>
      <c r="Y56" s="19">
        <f xml:space="preserve"> StandardCharges!Y235</f>
        <v>0</v>
      </c>
      <c r="Z56" s="19">
        <f xml:space="preserve"> StandardCharges!Z235</f>
        <v>0</v>
      </c>
      <c r="AA56" s="19">
        <f xml:space="preserve"> StandardCharges!AA235</f>
        <v>0</v>
      </c>
      <c r="AB56" s="19">
        <f xml:space="preserve"> StandardCharges!AB235</f>
        <v>0</v>
      </c>
      <c r="AC56" s="19">
        <f xml:space="preserve"> StandardCharges!AC235</f>
        <v>0</v>
      </c>
      <c r="AD56" s="19">
        <f xml:space="preserve"> StandardCharges!AD235</f>
        <v>0</v>
      </c>
      <c r="AE56" s="19">
        <f xml:space="preserve"> StandardCharges!AE235</f>
        <v>0</v>
      </c>
      <c r="AF56" s="19">
        <f xml:space="preserve"> StandardCharges!AF235</f>
        <v>0</v>
      </c>
      <c r="AG56" s="19">
        <f xml:space="preserve"> StandardCharges!AG235</f>
        <v>0</v>
      </c>
      <c r="AH56" s="19">
        <f xml:space="preserve"> StandardCharges!AH235</f>
        <v>0</v>
      </c>
      <c r="AI56" s="19">
        <f xml:space="preserve"> StandardCharges!AI235</f>
        <v>0</v>
      </c>
      <c r="AJ56" s="19">
        <f xml:space="preserve"> StandardCharges!AJ235</f>
        <v>0</v>
      </c>
      <c r="AK56" s="19">
        <f xml:space="preserve"> StandardCharges!AK235</f>
        <v>0</v>
      </c>
      <c r="AL56" s="19">
        <f xml:space="preserve"> StandardCharges!AL235</f>
        <v>0</v>
      </c>
      <c r="AM56" s="19">
        <f xml:space="preserve"> StandardCharges!AM235</f>
        <v>0</v>
      </c>
      <c r="AN56" s="19">
        <f xml:space="preserve"> StandardCharges!AN235</f>
        <v>0</v>
      </c>
      <c r="AO56" s="19">
        <f xml:space="preserve"> StandardCharges!AO235</f>
        <v>0</v>
      </c>
      <c r="AP56" s="19">
        <f xml:space="preserve"> StandardCharges!AP235</f>
        <v>0</v>
      </c>
      <c r="AQ56" s="19">
        <f xml:space="preserve"> StandardCharges!AQ235</f>
        <v>0</v>
      </c>
      <c r="AR56" s="19">
        <f xml:space="preserve"> StandardCharges!AR235</f>
        <v>0</v>
      </c>
      <c r="AS56" s="19">
        <f xml:space="preserve"> StandardCharges!AS235</f>
        <v>0</v>
      </c>
      <c r="AT56" s="19">
        <f xml:space="preserve"> StandardCharges!AT235</f>
        <v>0</v>
      </c>
      <c r="AU56" s="19">
        <f xml:space="preserve"> StandardCharges!AU235</f>
        <v>0</v>
      </c>
      <c r="AV56" s="19">
        <f xml:space="preserve"> StandardCharges!AV235</f>
        <v>0</v>
      </c>
      <c r="AW56" s="19">
        <f xml:space="preserve"> StandardCharges!AW235</f>
        <v>0</v>
      </c>
      <c r="AX56" s="19">
        <f xml:space="preserve"> StandardCharges!AX235</f>
        <v>0</v>
      </c>
      <c r="AY56" s="19">
        <f xml:space="preserve"> StandardCharges!AY235</f>
        <v>0</v>
      </c>
      <c r="AZ56" s="19">
        <f xml:space="preserve"> StandardCharges!AZ235</f>
        <v>0</v>
      </c>
      <c r="BA56" s="19">
        <f xml:space="preserve"> StandardCharges!BA235</f>
        <v>0</v>
      </c>
      <c r="BB56" s="19">
        <f xml:space="preserve"> StandardCharges!BB235</f>
        <v>0</v>
      </c>
      <c r="BC56" s="19">
        <f xml:space="preserve"> StandardCharges!BC235</f>
        <v>0</v>
      </c>
      <c r="BD56" s="19">
        <f xml:space="preserve"> StandardCharges!BD235</f>
        <v>0</v>
      </c>
      <c r="BE56" s="19">
        <f xml:space="preserve"> StandardCharges!BE235</f>
        <v>0</v>
      </c>
      <c r="BF56" s="19">
        <f xml:space="preserve"> StandardCharges!BF235</f>
        <v>0</v>
      </c>
      <c r="BG56" s="19">
        <f xml:space="preserve"> StandardCharges!BG235</f>
        <v>0</v>
      </c>
      <c r="BH56" s="19">
        <f xml:space="preserve"> StandardCharges!BH235</f>
        <v>0</v>
      </c>
      <c r="BI56" s="19">
        <f xml:space="preserve"> StandardCharges!BI235</f>
        <v>0</v>
      </c>
      <c r="BJ56" s="19">
        <f xml:space="preserve"> StandardCharges!BJ235</f>
        <v>0</v>
      </c>
      <c r="BK56" s="19">
        <f xml:space="preserve"> StandardCharges!BK235</f>
        <v>0</v>
      </c>
      <c r="BL56" s="19">
        <f xml:space="preserve"> StandardCharges!BL235</f>
        <v>0</v>
      </c>
      <c r="BM56" s="19">
        <f xml:space="preserve"> StandardCharges!BM235</f>
        <v>0</v>
      </c>
      <c r="BN56" s="19">
        <f xml:space="preserve"> StandardCharges!BN235</f>
        <v>0</v>
      </c>
      <c r="BO56" s="19">
        <f xml:space="preserve"> StandardCharges!BO235</f>
        <v>0</v>
      </c>
      <c r="BP56" s="19">
        <f xml:space="preserve"> StandardCharges!BP235</f>
        <v>0</v>
      </c>
      <c r="BQ56" s="19">
        <f xml:space="preserve"> StandardCharges!BQ235</f>
        <v>0</v>
      </c>
      <c r="BR56" s="19">
        <f xml:space="preserve"> StandardCharges!BR235</f>
        <v>0</v>
      </c>
      <c r="BS56" s="19">
        <f xml:space="preserve"> StandardCharges!BS235</f>
        <v>0</v>
      </c>
      <c r="BT56" s="19">
        <f xml:space="preserve"> StandardCharges!BT235</f>
        <v>0</v>
      </c>
      <c r="BU56" s="19">
        <f xml:space="preserve"> StandardCharges!BU235</f>
        <v>0</v>
      </c>
      <c r="BV56" s="19">
        <f xml:space="preserve"> StandardCharges!BV235</f>
        <v>0</v>
      </c>
      <c r="BW56" s="19">
        <f xml:space="preserve"> StandardCharges!BW235</f>
        <v>0</v>
      </c>
      <c r="BX56" s="19">
        <f xml:space="preserve"> StandardCharges!BX235</f>
        <v>0</v>
      </c>
      <c r="BY56" s="19">
        <f xml:space="preserve"> StandardCharges!BY235</f>
        <v>0</v>
      </c>
      <c r="BZ56" s="19">
        <f xml:space="preserve"> StandardCharges!BZ235</f>
        <v>0</v>
      </c>
      <c r="CA56" s="19">
        <f xml:space="preserve"> StandardCharges!CA235</f>
        <v>0</v>
      </c>
      <c r="CB56" s="19">
        <f xml:space="preserve"> StandardCharges!CB235</f>
        <v>0</v>
      </c>
      <c r="CC56" s="19">
        <f xml:space="preserve"> StandardCharges!CC235</f>
        <v>0</v>
      </c>
      <c r="CD56" s="19">
        <f xml:space="preserve"> StandardCharges!CD235</f>
        <v>0</v>
      </c>
      <c r="CE56" s="19">
        <f xml:space="preserve"> StandardCharges!CE235</f>
        <v>0</v>
      </c>
      <c r="CF56" s="19">
        <f xml:space="preserve"> StandardCharges!CF235</f>
        <v>0</v>
      </c>
      <c r="CG56" s="19">
        <f xml:space="preserve"> StandardCharges!CG235</f>
        <v>0</v>
      </c>
      <c r="CH56" s="19">
        <f xml:space="preserve"> StandardCharges!CH235</f>
        <v>0</v>
      </c>
      <c r="CI56" s="19">
        <f xml:space="preserve"> StandardCharges!CI235</f>
        <v>0</v>
      </c>
      <c r="CJ56" s="19">
        <f xml:space="preserve"> StandardCharges!CJ235</f>
        <v>0</v>
      </c>
      <c r="CK56" s="19">
        <f xml:space="preserve"> StandardCharges!CK235</f>
        <v>0</v>
      </c>
      <c r="CL56" s="19">
        <f xml:space="preserve"> StandardCharges!CL235</f>
        <v>0</v>
      </c>
      <c r="CM56" s="19">
        <f xml:space="preserve"> StandardCharges!CM235</f>
        <v>0</v>
      </c>
      <c r="CN56" s="19">
        <f xml:space="preserve"> StandardCharges!CN235</f>
        <v>0</v>
      </c>
      <c r="CO56" s="19">
        <f xml:space="preserve"> StandardCharges!CO235</f>
        <v>0</v>
      </c>
      <c r="CP56" s="274"/>
      <c r="CQ56" s="274" t="s">
        <v>436</v>
      </c>
      <c r="CR56" s="274"/>
      <c r="CS56" s="274"/>
      <c r="CT56" s="274"/>
      <c r="CU56" s="373"/>
      <c r="CV56" s="274"/>
      <c r="CW56" s="274"/>
      <c r="CX56" s="274"/>
      <c r="CY56" s="274"/>
      <c r="CZ56" s="274"/>
    </row>
    <row r="57" spans="1:104" x14ac:dyDescent="0.2">
      <c r="E57" s="18" t="str">
        <f xml:space="preserve"> StandardCharges!E$168</f>
        <v>Standing charges</v>
      </c>
      <c r="F57" s="18">
        <f>StandardCharges!F80</f>
        <v>0</v>
      </c>
      <c r="G57" s="18"/>
      <c r="H57" s="80" t="str">
        <f xml:space="preserve"> StandardCharges!H$168</f>
        <v>£</v>
      </c>
      <c r="I57" s="295">
        <f xml:space="preserve"> SUMPRODUCT( $K$12:$CO$12, $K57:$CO57 )</f>
        <v>1013.5474479928666</v>
      </c>
      <c r="J57" s="18"/>
      <c r="K57" s="370">
        <f xml:space="preserve"> StandardCharges!K$202</f>
        <v>95.75</v>
      </c>
      <c r="L57" s="370">
        <f xml:space="preserve"> StandardCharges!L$202</f>
        <v>166.84999999999997</v>
      </c>
      <c r="M57" s="370">
        <f xml:space="preserve"> StandardCharges!M$202</f>
        <v>34.495999999999995</v>
      </c>
      <c r="N57" s="370">
        <f xml:space="preserve"> StandardCharges!N$202</f>
        <v>35.14375019474776</v>
      </c>
      <c r="O57" s="370">
        <f xml:space="preserve"> StandardCharges!O$202</f>
        <v>35.754410348887426</v>
      </c>
      <c r="P57" s="370">
        <f xml:space="preserve"> StandardCharges!P$202</f>
        <v>36.388076391822956</v>
      </c>
      <c r="Q57" s="370">
        <f xml:space="preserve"> StandardCharges!Q$202</f>
        <v>37.029307875092456</v>
      </c>
      <c r="R57" s="370">
        <f xml:space="preserve"> StandardCharges!R$202</f>
        <v>37.702504564161707</v>
      </c>
      <c r="S57" s="370">
        <f xml:space="preserve"> StandardCharges!S$202</f>
        <v>38.417515419544621</v>
      </c>
      <c r="T57" s="370">
        <f xml:space="preserve"> StandardCharges!T$202</f>
        <v>39.185742988889864</v>
      </c>
      <c r="U57" s="370">
        <f xml:space="preserve"> StandardCharges!U$202</f>
        <v>39.969332655233273</v>
      </c>
      <c r="V57" s="370">
        <f xml:space="preserve"> StandardCharges!V$202</f>
        <v>40.768591611434822</v>
      </c>
      <c r="W57" s="370">
        <f xml:space="preserve"> StandardCharges!W$202</f>
        <v>41.583833193230312</v>
      </c>
      <c r="X57" s="370">
        <f xml:space="preserve"> StandardCharges!X$202</f>
        <v>42.415377002069185</v>
      </c>
      <c r="Y57" s="370">
        <f xml:space="preserve"> StandardCharges!Y$202</f>
        <v>43.263549030408775</v>
      </c>
      <c r="Z57" s="370">
        <f xml:space="preserve"> StandardCharges!Z$202</f>
        <v>44.128681789514054</v>
      </c>
      <c r="AA57" s="370">
        <f xml:space="preserve"> StandardCharges!AA$202</f>
        <v>45.011114439812999</v>
      </c>
      <c r="AB57" s="370">
        <f xml:space="preserve"> StandardCharges!AB$202</f>
        <v>45.911192923858501</v>
      </c>
      <c r="AC57" s="370">
        <f xml:space="preserve"> StandardCharges!AC$202</f>
        <v>46.829270101949348</v>
      </c>
      <c r="AD57" s="370">
        <f xml:space="preserve"> StandardCharges!AD$202</f>
        <v>47.765705890462925</v>
      </c>
      <c r="AE57" s="370">
        <f xml:space="preserve"> StandardCharges!AE$202</f>
        <v>48.720867402954248</v>
      </c>
      <c r="AF57" s="370">
        <f xml:space="preserve"> StandardCharges!AF$202</f>
        <v>49.695129094076592</v>
      </c>
      <c r="AG57" s="370">
        <f xml:space="preserve"> StandardCharges!AG$202</f>
        <v>50.688872906379956</v>
      </c>
      <c r="AH57" s="370">
        <f xml:space="preserve"> StandardCharges!AH$202</f>
        <v>51.702488420045071</v>
      </c>
      <c r="AI57" s="370">
        <f xml:space="preserve"> StandardCharges!AI$202</f>
        <v>52.736373005611632</v>
      </c>
      <c r="AJ57" s="370">
        <f xml:space="preserve"> StandardCharges!AJ$202</f>
        <v>53.790931979760579</v>
      </c>
      <c r="AK57" s="370">
        <f xml:space="preserve"> StandardCharges!AK$202</f>
        <v>54.866578764211503</v>
      </c>
      <c r="AL57" s="370">
        <f xml:space="preserve"> StandardCharges!AL$202</f>
        <v>55.963735047797655</v>
      </c>
      <c r="AM57" s="370">
        <f xml:space="preserve"> StandardCharges!AM$202</f>
        <v>57.082830951781581</v>
      </c>
      <c r="AN57" s="370">
        <f xml:space="preserve"> StandardCharges!AN$202</f>
        <v>58.224305198476983</v>
      </c>
      <c r="AO57" s="370">
        <f xml:space="preserve"> StandardCharges!AO$202</f>
        <v>59.38860528324215</v>
      </c>
      <c r="AP57" s="370">
        <f xml:space="preserve"> StandardCharges!AP$202</f>
        <v>60.576187649912832</v>
      </c>
      <c r="AQ57" s="370">
        <f xml:space="preserve"> StandardCharges!AQ$202</f>
        <v>61.787517869743247</v>
      </c>
      <c r="AR57" s="370">
        <f xml:space="preserve"> StandardCharges!AR$202</f>
        <v>63.023070823925202</v>
      </c>
      <c r="AS57" s="370">
        <f xml:space="preserve"> StandardCharges!AS$202</f>
        <v>64.283330889757238</v>
      </c>
      <c r="AT57" s="370">
        <f xml:space="preserve"> StandardCharges!AT$202</f>
        <v>65.568792130536266</v>
      </c>
      <c r="AU57" s="370">
        <f xml:space="preserve"> StandardCharges!AU$202</f>
        <v>66.879958489246718</v>
      </c>
      <c r="AV57" s="370">
        <f xml:space="preserve"> StandardCharges!AV$202</f>
        <v>68.217343986122643</v>
      </c>
      <c r="AW57" s="370">
        <f xml:space="preserve"> StandardCharges!AW$202</f>
        <v>69.58147292016055</v>
      </c>
      <c r="AX57" s="370">
        <f xml:space="preserve"> StandardCharges!AX$202</f>
        <v>70.972880074661845</v>
      </c>
      <c r="AY57" s="370">
        <f xml:space="preserve"> StandardCharges!AY$202</f>
        <v>72.392110926885366</v>
      </c>
      <c r="AZ57" s="370">
        <f xml:space="preserve"> StandardCharges!AZ$202</f>
        <v>73.839721861892386</v>
      </c>
      <c r="BA57" s="370">
        <f xml:space="preserve"> StandardCharges!BA$202</f>
        <v>75.316280390667828</v>
      </c>
      <c r="BB57" s="370">
        <f xml:space="preserve"> StandardCharges!BB$202</f>
        <v>76.822365372603258</v>
      </c>
      <c r="BC57" s="370">
        <f xml:space="preserve"> StandardCharges!BC$202</f>
        <v>78.358567242428634</v>
      </c>
      <c r="BD57" s="370">
        <f xml:space="preserve"> StandardCharges!BD$202</f>
        <v>79.925488241682075</v>
      </c>
      <c r="BE57" s="370">
        <f xml:space="preserve"> StandardCharges!BE$202</f>
        <v>81.523742654808544</v>
      </c>
      <c r="BF57" s="370">
        <f xml:space="preserve"> StandardCharges!BF$202</f>
        <v>83.153957049979169</v>
      </c>
      <c r="BG57" s="370">
        <f xml:space="preserve"> StandardCharges!BG$202</f>
        <v>84.816770524726891</v>
      </c>
      <c r="BH57" s="370">
        <f xml:space="preserve"> StandardCharges!BH$202</f>
        <v>86.512834956493236</v>
      </c>
      <c r="BI57" s="370">
        <f xml:space="preserve"> StandardCharges!BI$202</f>
        <v>88.242815258186113</v>
      </c>
      <c r="BJ57" s="370">
        <f xml:space="preserve"> StandardCharges!BJ$202</f>
        <v>90.007389638847158</v>
      </c>
      <c r="BK57" s="370">
        <f xml:space="preserve"> StandardCharges!BK$202</f>
        <v>91.807249869532072</v>
      </c>
      <c r="BL57" s="370">
        <f xml:space="preserve"> StandardCharges!BL$202</f>
        <v>93.643101554507595</v>
      </c>
      <c r="BM57" s="370">
        <f xml:space="preserve"> StandardCharges!BM$202</f>
        <v>95.515664407871412</v>
      </c>
      <c r="BN57" s="370">
        <f xml:space="preserve"> StandardCharges!BN$202</f>
        <v>97.425672535703796</v>
      </c>
      <c r="BO57" s="370">
        <f xml:space="preserve"> StandardCharges!BO$202</f>
        <v>99.37387472386132</v>
      </c>
      <c r="BP57" s="370">
        <f xml:space="preserve"> StandardCharges!BP$202</f>
        <v>101.36103473152528</v>
      </c>
      <c r="BQ57" s="370">
        <f xml:space="preserve"> StandardCharges!BQ$202</f>
        <v>103.38793159062054</v>
      </c>
      <c r="BR57" s="370">
        <f xml:space="preserve"> StandardCharges!BR$202</f>
        <v>105.45535991122168</v>
      </c>
      <c r="BS57" s="370">
        <f xml:space="preserve"> StandardCharges!BS$202</f>
        <v>107.56413019306589</v>
      </c>
      <c r="BT57" s="370">
        <f xml:space="preserve"> StandardCharges!BT$202</f>
        <v>109.71506914329576</v>
      </c>
      <c r="BU57" s="370">
        <f xml:space="preserve"> StandardCharges!BU$202</f>
        <v>111.9090200005556</v>
      </c>
      <c r="BV57" s="370">
        <f xml:space="preserve"> StandardCharges!BV$202</f>
        <v>114.14684286556839</v>
      </c>
      <c r="BW57" s="370">
        <f xml:space="preserve"> StandardCharges!BW$202</f>
        <v>116.42941503832367</v>
      </c>
      <c r="BX57" s="370">
        <f xml:space="preserve"> StandardCharges!BX$202</f>
        <v>118.75763136200811</v>
      </c>
      <c r="BY57" s="370">
        <f xml:space="preserve"> StandardCharges!BY$202</f>
        <v>121.13240457381299</v>
      </c>
      <c r="BZ57" s="370">
        <f xml:space="preserve"> StandardCharges!BZ$202</f>
        <v>123.55466566275744</v>
      </c>
      <c r="CA57" s="370">
        <f xml:space="preserve"> StandardCharges!CA$202</f>
        <v>126.02536423466664</v>
      </c>
      <c r="CB57" s="370">
        <f xml:space="preserve"> StandardCharges!CB$202</f>
        <v>128.54546888444816</v>
      </c>
      <c r="CC57" s="370">
        <f xml:space="preserve"> StandardCharges!CC$202</f>
        <v>131.11596757581347</v>
      </c>
      <c r="CD57" s="370">
        <f xml:space="preserve"> StandardCharges!CD$202</f>
        <v>133.73786802859178</v>
      </c>
      <c r="CE57" s="370">
        <f xml:space="preserve"> StandardCharges!CE$202</f>
        <v>136.41219811378912</v>
      </c>
      <c r="CF57" s="370">
        <f xml:space="preserve"> StandardCharges!CF$202</f>
        <v>139.14000625654805</v>
      </c>
      <c r="CG57" s="370">
        <f xml:space="preserve"> StandardCharges!CG$202</f>
        <v>141.92236184716424</v>
      </c>
      <c r="CH57" s="370">
        <f xml:space="preserve"> StandardCharges!CH$202</f>
        <v>144.76035566032269</v>
      </c>
      <c r="CI57" s="370">
        <f xml:space="preserve"> StandardCharges!CI$202</f>
        <v>147.65510028271717</v>
      </c>
      <c r="CJ57" s="370">
        <f xml:space="preserve"> StandardCharges!CJ$202</f>
        <v>150.60773054922095</v>
      </c>
      <c r="CK57" s="370">
        <f xml:space="preserve"> StandardCharges!CK$202</f>
        <v>153.6194039877789</v>
      </c>
      <c r="CL57" s="370">
        <f xml:space="preserve"> StandardCharges!CL$202</f>
        <v>156.69130127319681</v>
      </c>
      <c r="CM57" s="370">
        <f xml:space="preserve"> StandardCharges!CM$202</f>
        <v>159.82462669000432</v>
      </c>
      <c r="CN57" s="370">
        <f xml:space="preserve"> StandardCharges!CN$202</f>
        <v>163.02060860457422</v>
      </c>
      <c r="CO57" s="370">
        <f xml:space="preserve"> StandardCharges!CO$202</f>
        <v>166.28049994668237</v>
      </c>
      <c r="CP57" s="293"/>
      <c r="CQ57" s="274" t="s">
        <v>441</v>
      </c>
      <c r="CR57" s="274"/>
      <c r="CS57" s="274"/>
      <c r="CT57" s="274"/>
      <c r="CU57" s="373"/>
      <c r="CV57" s="274"/>
      <c r="CW57" s="274"/>
      <c r="CX57" s="274"/>
      <c r="CY57" s="274"/>
      <c r="CZ57" s="274"/>
    </row>
    <row r="58" spans="1:104" x14ac:dyDescent="0.2">
      <c r="E58" s="18" t="str">
        <f xml:space="preserve"> StandardCharges!E236</f>
        <v>Waste Water: volumetric charges</v>
      </c>
      <c r="H58" s="80" t="str">
        <f xml:space="preserve"> StandardCharges!H236</f>
        <v>£</v>
      </c>
      <c r="I58" s="295">
        <f t="shared" si="15"/>
        <v>225161.25241967163</v>
      </c>
      <c r="K58" s="54">
        <f xml:space="preserve"> StandardCharges!K236</f>
        <v>2243.7447157270358</v>
      </c>
      <c r="L58" s="19">
        <f xml:space="preserve"> StandardCharges!L236</f>
        <v>7194.0480138125422</v>
      </c>
      <c r="M58" s="19">
        <f xml:space="preserve"> StandardCharges!M236</f>
        <v>8034.9105306785113</v>
      </c>
      <c r="N58" s="19">
        <f xml:space="preserve"> StandardCharges!N236</f>
        <v>8823.358237130913</v>
      </c>
      <c r="O58" s="19">
        <f xml:space="preserve"> StandardCharges!O236</f>
        <v>9679.9659723641416</v>
      </c>
      <c r="P58" s="19">
        <f xml:space="preserve"> StandardCharges!P236</f>
        <v>9510.4318744437041</v>
      </c>
      <c r="Q58" s="19">
        <f xml:space="preserve"> StandardCharges!Q236</f>
        <v>9983.115927120185</v>
      </c>
      <c r="R58" s="19">
        <f xml:space="preserve"> StandardCharges!R236</f>
        <v>10632.114260760249</v>
      </c>
      <c r="S58" s="19">
        <f xml:space="preserve"> StandardCharges!S236</f>
        <v>11204.336124004718</v>
      </c>
      <c r="T58" s="19">
        <f xml:space="preserve"> StandardCharges!T236</f>
        <v>11428.387050064668</v>
      </c>
      <c r="U58" s="19">
        <f xml:space="preserve"> StandardCharges!U236</f>
        <v>11656.918278831783</v>
      </c>
      <c r="V58" s="19">
        <f xml:space="preserve"> StandardCharges!V236</f>
        <v>11922.594797668253</v>
      </c>
      <c r="W58" s="19">
        <f xml:space="preserve"> StandardCharges!W236</f>
        <v>12127.781802996658</v>
      </c>
      <c r="X58" s="19">
        <f xml:space="preserve"> StandardCharges!X236</f>
        <v>12370.298692345676</v>
      </c>
      <c r="Y58" s="19">
        <f xml:space="preserve"> StandardCharges!Y236</f>
        <v>12617.665144671246</v>
      </c>
      <c r="Z58" s="19">
        <f xml:space="preserve"> StandardCharges!Z236</f>
        <v>12905.238349809681</v>
      </c>
      <c r="AA58" s="19">
        <f xml:space="preserve"> StandardCharges!AA236</f>
        <v>13127.336580520721</v>
      </c>
      <c r="AB58" s="19">
        <f xml:space="preserve"> StandardCharges!AB236</f>
        <v>13389.841371970611</v>
      </c>
      <c r="AC58" s="19">
        <f xml:space="preserve"> StandardCharges!AC236</f>
        <v>13657.595420580283</v>
      </c>
      <c r="AD58" s="19">
        <f xml:space="preserve"> StandardCharges!AD236</f>
        <v>13968.870006214624</v>
      </c>
      <c r="AE58" s="19">
        <f xml:space="preserve"> StandardCharges!AE236</f>
        <v>14209.273261801027</v>
      </c>
      <c r="AF58" s="19">
        <f xml:space="preserve"> StandardCharges!AF236</f>
        <v>14493.413330227277</v>
      </c>
      <c r="AG58" s="19">
        <f xml:space="preserve"> StandardCharges!AG236</f>
        <v>14783.2352922309</v>
      </c>
      <c r="AH58" s="19">
        <f xml:space="preserve"> StandardCharges!AH236</f>
        <v>15120.164692921006</v>
      </c>
      <c r="AI58" s="19">
        <f xml:space="preserve"> StandardCharges!AI236</f>
        <v>15380.381647876107</v>
      </c>
      <c r="AJ58" s="19">
        <f xml:space="preserve"> StandardCharges!AJ236</f>
        <v>15687.940142482432</v>
      </c>
      <c r="AK58" s="19">
        <f xml:space="preserve"> StandardCharges!AK236</f>
        <v>16001.648824370843</v>
      </c>
      <c r="AL58" s="19">
        <f xml:space="preserve"> StandardCharges!AL236</f>
        <v>16366.347474015027</v>
      </c>
      <c r="AM58" s="19">
        <f xml:space="preserve"> StandardCharges!AM236</f>
        <v>16648.01114566929</v>
      </c>
      <c r="AN58" s="19">
        <f xml:space="preserve"> StandardCharges!AN236</f>
        <v>16980.918180317451</v>
      </c>
      <c r="AO58" s="19">
        <f xml:space="preserve"> StandardCharges!AO236</f>
        <v>17320.482292063192</v>
      </c>
      <c r="AP58" s="19">
        <f xml:space="preserve"> StandardCharges!AP236</f>
        <v>17715.238893237998</v>
      </c>
      <c r="AQ58" s="19">
        <f xml:space="preserve"> StandardCharges!AQ236</f>
        <v>18020.116889921384</v>
      </c>
      <c r="AR58" s="19">
        <f xml:space="preserve"> StandardCharges!AR236</f>
        <v>18380.461655752308</v>
      </c>
      <c r="AS58" s="19">
        <f xml:space="preserve"> StandardCharges!AS236</f>
        <v>18748.012165644439</v>
      </c>
      <c r="AT58" s="19">
        <f xml:space="preserve"> StandardCharges!AT236</f>
        <v>19175.304052584848</v>
      </c>
      <c r="AU58" s="19">
        <f xml:space="preserve"> StandardCharges!AU236</f>
        <v>19505.309666428322</v>
      </c>
      <c r="AV58" s="19">
        <f xml:space="preserve"> StandardCharges!AV236</f>
        <v>19895.353542788522</v>
      </c>
      <c r="AW58" s="19">
        <f xml:space="preserve"> StandardCharges!AW236</f>
        <v>20293.197050535651</v>
      </c>
      <c r="AX58" s="19">
        <f xml:space="preserve"> StandardCharges!AX236</f>
        <v>20755.705735891988</v>
      </c>
      <c r="AY58" s="19">
        <f xml:space="preserve"> StandardCharges!AY236</f>
        <v>21112.909949882243</v>
      </c>
      <c r="AZ58" s="19">
        <f xml:space="preserve"> StandardCharges!AZ236</f>
        <v>21535.100695834335</v>
      </c>
      <c r="BA58" s="19">
        <f xml:space="preserve"> StandardCharges!BA236</f>
        <v>21965.733907860049</v>
      </c>
      <c r="BB58" s="19">
        <f xml:space="preserve"> StandardCharges!BB236</f>
        <v>22466.361910796801</v>
      </c>
      <c r="BC58" s="19">
        <f xml:space="preserve"> StandardCharges!BC236</f>
        <v>22853.006395435517</v>
      </c>
      <c r="BD58" s="19">
        <f xml:space="preserve"> StandardCharges!BD236</f>
        <v>23309.993510913198</v>
      </c>
      <c r="BE58" s="19">
        <f xml:space="preserve"> StandardCharges!BE236</f>
        <v>23776.118908685083</v>
      </c>
      <c r="BF58" s="19">
        <f xml:space="preserve"> StandardCharges!BF236</f>
        <v>24318.007969927981</v>
      </c>
      <c r="BG58" s="19">
        <f xml:space="preserve"> StandardCharges!BG236</f>
        <v>24736.519151057593</v>
      </c>
      <c r="BH58" s="19">
        <f xml:space="preserve"> StandardCharges!BH236</f>
        <v>25231.170504065489</v>
      </c>
      <c r="BI58" s="19">
        <f xml:space="preserve"> StandardCharges!BI236</f>
        <v>25735.713303785767</v>
      </c>
      <c r="BJ58" s="19">
        <f xml:space="preserve"> StandardCharges!BJ236</f>
        <v>26322.264101927623</v>
      </c>
      <c r="BK58" s="19">
        <f xml:space="preserve"> StandardCharges!BK236</f>
        <v>26775.268388007546</v>
      </c>
      <c r="BL58" s="19">
        <f xml:space="preserve"> StandardCharges!BL236</f>
        <v>27310.688212211524</v>
      </c>
      <c r="BM58" s="19">
        <f xml:space="preserve"> StandardCharges!BM236</f>
        <v>27856.814722301755</v>
      </c>
      <c r="BN58" s="19">
        <f xml:space="preserve"> StandardCharges!BN236</f>
        <v>28491.70821509849</v>
      </c>
      <c r="BO58" s="19">
        <f xml:space="preserve"> StandardCharges!BO236</f>
        <v>28982.048479492132</v>
      </c>
      <c r="BP58" s="19">
        <f xml:space="preserve"> StandardCharges!BP236</f>
        <v>29561.596855145799</v>
      </c>
      <c r="BQ58" s="19">
        <f xml:space="preserve"> StandardCharges!BQ236</f>
        <v>30152.73434672963</v>
      </c>
      <c r="BR58" s="19">
        <f xml:space="preserve"> StandardCharges!BR236</f>
        <v>30839.954871316069</v>
      </c>
      <c r="BS58" s="19">
        <f xml:space="preserve"> StandardCharges!BS236</f>
        <v>31370.708293024745</v>
      </c>
      <c r="BT58" s="19">
        <f xml:space="preserve"> StandardCharges!BT236</f>
        <v>31998.022233486623</v>
      </c>
      <c r="BU58" s="19">
        <f xml:space="preserve"> StandardCharges!BU236</f>
        <v>32637.880448569987</v>
      </c>
      <c r="BV58" s="19">
        <f xml:space="preserve"> StandardCharges!BV236</f>
        <v>33381.740725563024</v>
      </c>
      <c r="BW58" s="19">
        <f xml:space="preserve"> StandardCharges!BW236</f>
        <v>33956.238100368304</v>
      </c>
      <c r="BX58" s="19">
        <f xml:space="preserve"> StandardCharges!BX236</f>
        <v>34635.254376540193</v>
      </c>
      <c r="BY58" s="19">
        <f xml:space="preserve"> StandardCharges!BY236</f>
        <v>35327.84880886539</v>
      </c>
      <c r="BZ58" s="19">
        <f xml:space="preserve"> StandardCharges!BZ236</f>
        <v>36133.017007270319</v>
      </c>
      <c r="CA58" s="19">
        <f xml:space="preserve"> StandardCharges!CA236</f>
        <v>36754.863650473555</v>
      </c>
      <c r="CB58" s="19">
        <f xml:space="preserve"> StandardCharges!CB236</f>
        <v>37489.843496397021</v>
      </c>
      <c r="CC58" s="19">
        <f xml:space="preserve"> StandardCharges!CC236</f>
        <v>38239.520591072403</v>
      </c>
      <c r="CD58" s="19">
        <f xml:space="preserve"> StandardCharges!CD236</f>
        <v>39111.049623840918</v>
      </c>
      <c r="CE58" s="19">
        <f xml:space="preserve"> StandardCharges!CE236</f>
        <v>39784.147995777195</v>
      </c>
      <c r="CF58" s="19">
        <f xml:space="preserve"> StandardCharges!CF236</f>
        <v>40579.703850430917</v>
      </c>
      <c r="CG58" s="19">
        <f xml:space="preserve"> StandardCharges!CG236</f>
        <v>41391.16828047856</v>
      </c>
      <c r="CH58" s="19">
        <f xml:space="preserve"> StandardCharges!CH236</f>
        <v>42334.527514565438</v>
      </c>
      <c r="CI58" s="19">
        <f xml:space="preserve"> StandardCharges!CI236</f>
        <v>43063.101710880954</v>
      </c>
      <c r="CJ58" s="19">
        <f xml:space="preserve"> StandardCharges!CJ236</f>
        <v>43924.226163999214</v>
      </c>
      <c r="CK58" s="19">
        <f xml:space="preserve"> StandardCharges!CK236</f>
        <v>44802.570354997406</v>
      </c>
      <c r="CL58" s="19">
        <f xml:space="preserve"> StandardCharges!CL236</f>
        <v>45698.478623618284</v>
      </c>
      <c r="CM58" s="19">
        <f xml:space="preserve"> StandardCharges!CM236</f>
        <v>46612.302195299286</v>
      </c>
      <c r="CN58" s="19">
        <f xml:space="preserve"> StandardCharges!CN236</f>
        <v>47544.39931886454</v>
      </c>
      <c r="CO58" s="19">
        <f xml:space="preserve"> StandardCharges!CO236</f>
        <v>48495.135406970097</v>
      </c>
      <c r="CP58" s="274"/>
      <c r="CQ58" s="274"/>
      <c r="CR58" s="274"/>
      <c r="CS58" s="274"/>
      <c r="CT58" s="274"/>
      <c r="CU58" s="373"/>
      <c r="CV58" s="274"/>
      <c r="CW58" s="274"/>
      <c r="CX58" s="274"/>
      <c r="CY58" s="274"/>
      <c r="CZ58" s="274"/>
    </row>
    <row r="59" spans="1:104" x14ac:dyDescent="0.2">
      <c r="E59" s="18" t="str">
        <f xml:space="preserve"> StandardCharges!E237</f>
        <v>Surface water</v>
      </c>
      <c r="H59" s="80" t="str">
        <f xml:space="preserve"> StandardCharges!H237</f>
        <v>£</v>
      </c>
      <c r="I59" s="295">
        <f t="shared" si="15"/>
        <v>43237.184376839439</v>
      </c>
      <c r="K59" s="54">
        <f xml:space="preserve"> StandardCharges!K237</f>
        <v>911.42499999999995</v>
      </c>
      <c r="L59" s="19">
        <f xml:space="preserve"> StandardCharges!L237</f>
        <v>2679.8029166666665</v>
      </c>
      <c r="M59" s="19">
        <f xml:space="preserve"> StandardCharges!M237</f>
        <v>2554.0759999999996</v>
      </c>
      <c r="N59" s="19">
        <f xml:space="preserve"> StandardCharges!N237</f>
        <v>2427.8519999999999</v>
      </c>
      <c r="O59" s="19">
        <f xml:space="preserve"> StandardCharges!O237</f>
        <v>2308.4879999999998</v>
      </c>
      <c r="P59" s="19">
        <f xml:space="preserve"> StandardCharges!P237</f>
        <v>2194.4356000000002</v>
      </c>
      <c r="Q59" s="19">
        <f xml:space="preserve"> StandardCharges!Q237</f>
        <v>2087.2431999999994</v>
      </c>
      <c r="R59" s="19">
        <f xml:space="preserve"> StandardCharges!R237</f>
        <v>1986.6755999999996</v>
      </c>
      <c r="S59" s="19">
        <f xml:space="preserve"> StandardCharges!S237</f>
        <v>1893.3796000000002</v>
      </c>
      <c r="T59" s="19">
        <f xml:space="preserve"> StandardCharges!T237</f>
        <v>1931.2411428944661</v>
      </c>
      <c r="U59" s="19">
        <f xml:space="preserve"> StandardCharges!U237</f>
        <v>1969.859795684037</v>
      </c>
      <c r="V59" s="19">
        <f xml:space="preserve"> StandardCharges!V237</f>
        <v>2009.2506981477459</v>
      </c>
      <c r="W59" s="19">
        <f xml:space="preserve"> StandardCharges!W237</f>
        <v>2049.4292928118357</v>
      </c>
      <c r="X59" s="19">
        <f xml:space="preserve"> StandardCharges!X237</f>
        <v>2090.4113310037392</v>
      </c>
      <c r="Y59" s="19">
        <f xml:space="preserve"> StandardCharges!Y237</f>
        <v>2132.2128790271131</v>
      </c>
      <c r="Z59" s="19">
        <f xml:space="preserve"> StandardCharges!Z237</f>
        <v>2174.8503244603567</v>
      </c>
      <c r="AA59" s="19">
        <f xml:space="preserve"> StandardCharges!AA237</f>
        <v>2218.3403825810851</v>
      </c>
      <c r="AB59" s="19">
        <f xml:space="preserve"> StandardCharges!AB237</f>
        <v>2262.700102919056</v>
      </c>
      <c r="AC59" s="19">
        <f xml:space="preserve"> StandardCharges!AC237</f>
        <v>2307.9468759401561</v>
      </c>
      <c r="AD59" s="19">
        <f xml:space="preserve"> StandardCharges!AD237</f>
        <v>2354.0984398640303</v>
      </c>
      <c r="AE59" s="19">
        <f xml:space="preserve"> StandardCharges!AE237</f>
        <v>2401.17288761804</v>
      </c>
      <c r="AF59" s="19">
        <f xml:space="preserve"> StandardCharges!AF237</f>
        <v>2449.1886739302927</v>
      </c>
      <c r="AG59" s="19">
        <f xml:space="preserve"> StandardCharges!AG237</f>
        <v>2498.1646225644986</v>
      </c>
      <c r="AH59" s="19">
        <f xml:space="preserve"> StandardCharges!AH237</f>
        <v>2548.1199336994996</v>
      </c>
      <c r="AI59" s="19">
        <f xml:space="preserve"> StandardCharges!AI237</f>
        <v>2599.0741914563737</v>
      </c>
      <c r="AJ59" s="19">
        <f xml:space="preserve"> StandardCharges!AJ237</f>
        <v>2651.0473715760531</v>
      </c>
      <c r="AK59" s="19">
        <f xml:space="preserve"> StandardCharges!AK237</f>
        <v>2704.0598492504646</v>
      </c>
      <c r="AL59" s="19">
        <f xml:space="preserve"> StandardCharges!AL237</f>
        <v>2758.132407110284</v>
      </c>
      <c r="AM59" s="19">
        <f xml:space="preserve"> StandardCharges!AM237</f>
        <v>2813.2862433723958</v>
      </c>
      <c r="AN59" s="19">
        <f xml:space="preserve"> StandardCharges!AN237</f>
        <v>2869.542980150301</v>
      </c>
      <c r="AO59" s="19">
        <f xml:space="preserve"> StandardCharges!AO237</f>
        <v>2926.9246719306893</v>
      </c>
      <c r="AP59" s="19">
        <f xml:space="preserve"> StandardCharges!AP237</f>
        <v>2985.4538142195238</v>
      </c>
      <c r="AQ59" s="19">
        <f xml:space="preserve"> StandardCharges!AQ237</f>
        <v>3045.1533523610142</v>
      </c>
      <c r="AR59" s="19">
        <f xml:space="preserve"> StandardCharges!AR237</f>
        <v>3106.046690532949</v>
      </c>
      <c r="AS59" s="19">
        <f xml:space="preserve"> StandardCharges!AS237</f>
        <v>3168.1577009219</v>
      </c>
      <c r="AT59" s="19">
        <f xml:space="preserve"> StandardCharges!AT237</f>
        <v>3231.5107330819001</v>
      </c>
      <c r="AU59" s="19">
        <f xml:space="preserve"> StandardCharges!AU237</f>
        <v>3296.1306234802696</v>
      </c>
      <c r="AV59" s="19">
        <f xml:space="preserve"> StandardCharges!AV237</f>
        <v>3362.0427052343252</v>
      </c>
      <c r="AW59" s="19">
        <f xml:space="preserve"> StandardCharges!AW237</f>
        <v>3429.2728180427957</v>
      </c>
      <c r="AX59" s="19">
        <f xml:space="preserve"> StandardCharges!AX237</f>
        <v>3497.8473183158276</v>
      </c>
      <c r="AY59" s="19">
        <f xml:space="preserve"> StandardCharges!AY237</f>
        <v>3567.7930895075679</v>
      </c>
      <c r="AZ59" s="19">
        <f xml:space="preserve"> StandardCharges!AZ237</f>
        <v>3639.1375526553547</v>
      </c>
      <c r="BA59" s="19">
        <f xml:space="preserve"> StandardCharges!BA237</f>
        <v>3711.9086771296656</v>
      </c>
      <c r="BB59" s="19">
        <f xml:space="preserve"> StandardCharges!BB237</f>
        <v>3786.1349915990345</v>
      </c>
      <c r="BC59" s="19">
        <f xml:space="preserve"> StandardCharges!BC237</f>
        <v>3861.845595214214</v>
      </c>
      <c r="BD59" s="19">
        <f xml:space="preserve"> StandardCharges!BD237</f>
        <v>3939.0701690160063</v>
      </c>
      <c r="BE59" s="19">
        <f xml:space="preserve"> StandardCharges!BE237</f>
        <v>4017.8389875712037</v>
      </c>
      <c r="BF59" s="19">
        <f xml:space="preserve"> StandardCharges!BF237</f>
        <v>4098.1829308412089</v>
      </c>
      <c r="BG59" s="19">
        <f xml:space="preserve"> StandardCharges!BG237</f>
        <v>4180.1334962879973</v>
      </c>
      <c r="BH59" s="19">
        <f xml:space="preserve"> StandardCharges!BH237</f>
        <v>4263.722811222151</v>
      </c>
      <c r="BI59" s="19">
        <f xml:space="preserve"> StandardCharges!BI237</f>
        <v>4348.9836453978232</v>
      </c>
      <c r="BJ59" s="19">
        <f xml:space="preserve"> StandardCharges!BJ237</f>
        <v>4435.9494238595553</v>
      </c>
      <c r="BK59" s="19">
        <f xml:space="preserve"> StandardCharges!BK237</f>
        <v>4524.6542400459866</v>
      </c>
      <c r="BL59" s="19">
        <f xml:space="preserve"> StandardCharges!BL237</f>
        <v>4615.1328691556118</v>
      </c>
      <c r="BM59" s="19">
        <f xml:space="preserve"> StandardCharges!BM237</f>
        <v>4707.4207817797878</v>
      </c>
      <c r="BN59" s="19">
        <f xml:space="preserve"> StandardCharges!BN237</f>
        <v>4801.5541578083739</v>
      </c>
      <c r="BO59" s="19">
        <f xml:space="preserve"> StandardCharges!BO237</f>
        <v>4897.5699006134437</v>
      </c>
      <c r="BP59" s="19">
        <f xml:space="preserve"> StandardCharges!BP237</f>
        <v>4995.5056515166025</v>
      </c>
      <c r="BQ59" s="19">
        <f xml:space="preserve"> StandardCharges!BQ237</f>
        <v>5095.399804545631</v>
      </c>
      <c r="BR59" s="19">
        <f xml:space="preserve"> StandardCharges!BR237</f>
        <v>5197.291521486206</v>
      </c>
      <c r="BS59" s="19">
        <f xml:space="preserve"> StandardCharges!BS237</f>
        <v>5301.2207472345963</v>
      </c>
      <c r="BT59" s="19">
        <f xml:space="preserve"> StandardCharges!BT237</f>
        <v>5407.2282254573756</v>
      </c>
      <c r="BU59" s="19">
        <f xml:space="preserve"> StandardCharges!BU237</f>
        <v>5515.3555145642868</v>
      </c>
      <c r="BV59" s="19">
        <f xml:space="preserve"> StandardCharges!BV237</f>
        <v>5625.6450040004829</v>
      </c>
      <c r="BW59" s="19">
        <f xml:space="preserve"> StandardCharges!BW237</f>
        <v>5738.1399308645932</v>
      </c>
      <c r="BX59" s="19">
        <f xml:space="preserve"> StandardCharges!BX237</f>
        <v>5852.8843968590936</v>
      </c>
      <c r="BY59" s="19">
        <f xml:space="preserve"> StandardCharges!BY237</f>
        <v>5969.9233855795965</v>
      </c>
      <c r="BZ59" s="19">
        <f xml:space="preserve"> StandardCharges!BZ237</f>
        <v>6089.3027801499175</v>
      </c>
      <c r="CA59" s="19">
        <f xml:space="preserve"> StandardCharges!CA237</f>
        <v>6211.0693812097606</v>
      </c>
      <c r="CB59" s="19">
        <f xml:space="preserve"> StandardCharges!CB237</f>
        <v>6335.2709252620862</v>
      </c>
      <c r="CC59" s="19">
        <f xml:space="preserve"> StandardCharges!CC237</f>
        <v>6461.9561033874206</v>
      </c>
      <c r="CD59" s="19">
        <f xml:space="preserve"> StandardCharges!CD237</f>
        <v>6591.174580332332</v>
      </c>
      <c r="CE59" s="19">
        <f xml:space="preserve"> StandardCharges!CE237</f>
        <v>6722.9770139796374</v>
      </c>
      <c r="CF59" s="19">
        <f xml:space="preserve"> StandardCharges!CF237</f>
        <v>6857.4150752079831</v>
      </c>
      <c r="CG59" s="19">
        <f xml:space="preserve"> StandardCharges!CG237</f>
        <v>6994.5414681484954</v>
      </c>
      <c r="CH59" s="19">
        <f xml:space="preserve"> StandardCharges!CH237</f>
        <v>7134.4099508465379</v>
      </c>
      <c r="CI59" s="19">
        <f xml:space="preserve"> StandardCharges!CI237</f>
        <v>7277.0753563366379</v>
      </c>
      <c r="CJ59" s="19">
        <f xml:space="preserve"> StandardCharges!CJ237</f>
        <v>7422.5936141388247</v>
      </c>
      <c r="CK59" s="19">
        <f xml:space="preserve"> StandardCharges!CK237</f>
        <v>7571.021772184843</v>
      </c>
      <c r="CL59" s="19">
        <f xml:space="preserve"> StandardCharges!CL237</f>
        <v>7722.4180191828109</v>
      </c>
      <c r="CM59" s="19">
        <f xml:space="preserve"> StandardCharges!CM237</f>
        <v>7876.8417074291019</v>
      </c>
      <c r="CN59" s="19">
        <f xml:space="preserve"> StandardCharges!CN237</f>
        <v>8034.3533760763958</v>
      </c>
      <c r="CO59" s="19">
        <f xml:space="preserve"> StandardCharges!CO237</f>
        <v>8195.0147748670133</v>
      </c>
      <c r="CP59" s="274"/>
      <c r="CQ59" s="274" t="s">
        <v>437</v>
      </c>
      <c r="CR59" s="274"/>
      <c r="CS59" s="274"/>
      <c r="CT59" s="274"/>
      <c r="CU59" s="373"/>
      <c r="CV59" s="274"/>
      <c r="CW59" s="274"/>
      <c r="CX59" s="274"/>
      <c r="CY59" s="274"/>
      <c r="CZ59" s="274"/>
    </row>
    <row r="60" spans="1:104" x14ac:dyDescent="0.2">
      <c r="E60" s="18" t="str">
        <f xml:space="preserve"> StandardCharges!E238</f>
        <v>Waste Water: standard wholesale charges paid</v>
      </c>
      <c r="F60" s="18"/>
      <c r="G60" s="18"/>
      <c r="H60" s="80" t="str">
        <f xml:space="preserve"> StandardCharges!H238</f>
        <v>£</v>
      </c>
      <c r="I60" s="295">
        <f t="shared" si="15"/>
        <v>261330.70071374596</v>
      </c>
      <c r="J60" s="18"/>
      <c r="K60" s="312">
        <f t="shared" ref="K60:AP60" si="16" xml:space="preserve"> SUBTOTAL( 9, K55:K58 )</f>
        <v>2464.4947157270358</v>
      </c>
      <c r="L60" s="312">
        <f t="shared" si="16"/>
        <v>8144.2313471458756</v>
      </c>
      <c r="M60" s="312">
        <f t="shared" si="16"/>
        <v>9245.4065306785105</v>
      </c>
      <c r="N60" s="312">
        <f t="shared" si="16"/>
        <v>10184.245987325661</v>
      </c>
      <c r="O60" s="312">
        <f t="shared" si="16"/>
        <v>11148.088382713029</v>
      </c>
      <c r="P60" s="312">
        <f t="shared" si="16"/>
        <v>10975.267950835527</v>
      </c>
      <c r="Q60" s="312">
        <f t="shared" si="16"/>
        <v>11554.433234995277</v>
      </c>
      <c r="R60" s="312">
        <f t="shared" si="16"/>
        <v>12336.600765324411</v>
      </c>
      <c r="S60" s="312">
        <f t="shared" si="16"/>
        <v>13044.385639424263</v>
      </c>
      <c r="T60" s="312">
        <f t="shared" si="16"/>
        <v>13305.231677069865</v>
      </c>
      <c r="U60" s="312">
        <f t="shared" si="16"/>
        <v>13571.293802098673</v>
      </c>
      <c r="V60" s="312">
        <f t="shared" si="16"/>
        <v>13875.25171521566</v>
      </c>
      <c r="W60" s="312">
        <f t="shared" si="16"/>
        <v>14119.485620406034</v>
      </c>
      <c r="X60" s="312">
        <f t="shared" si="16"/>
        <v>14401.830222864413</v>
      </c>
      <c r="Y60" s="312">
        <f t="shared" si="16"/>
        <v>14689.820815317085</v>
      </c>
      <c r="Z60" s="312">
        <f t="shared" si="16"/>
        <v>15018.830513596235</v>
      </c>
      <c r="AA60" s="312">
        <f t="shared" si="16"/>
        <v>15283.193834926511</v>
      </c>
      <c r="AB60" s="312">
        <f t="shared" si="16"/>
        <v>15588.808883776466</v>
      </c>
      <c r="AC60" s="312">
        <f t="shared" si="16"/>
        <v>15900.535257202446</v>
      </c>
      <c r="AD60" s="312">
        <f t="shared" si="16"/>
        <v>16256.661473663473</v>
      </c>
      <c r="AE60" s="312">
        <f t="shared" si="16"/>
        <v>16542.813249397874</v>
      </c>
      <c r="AF60" s="312">
        <f t="shared" si="16"/>
        <v>16873.616662214416</v>
      </c>
      <c r="AG60" s="312">
        <f t="shared" si="16"/>
        <v>17211.035086412721</v>
      </c>
      <c r="AH60" s="312">
        <f t="shared" si="16"/>
        <v>17596.512726476794</v>
      </c>
      <c r="AI60" s="312">
        <f t="shared" si="16"/>
        <v>17906.248730487932</v>
      </c>
      <c r="AJ60" s="312">
        <f t="shared" si="16"/>
        <v>18264.316496924392</v>
      </c>
      <c r="AK60" s="312">
        <f t="shared" si="16"/>
        <v>18629.544474708877</v>
      </c>
      <c r="AL60" s="312">
        <f t="shared" si="16"/>
        <v>19046.7926415695</v>
      </c>
      <c r="AM60" s="312">
        <f t="shared" si="16"/>
        <v>19382.05665289555</v>
      </c>
      <c r="AN60" s="312">
        <f t="shared" si="16"/>
        <v>19769.635862762705</v>
      </c>
      <c r="AO60" s="312">
        <f t="shared" si="16"/>
        <v>20164.965418561216</v>
      </c>
      <c r="AP60" s="312">
        <f t="shared" si="16"/>
        <v>20616.602594506392</v>
      </c>
      <c r="AQ60" s="312">
        <f t="shared" ref="AQ60:BV60" si="17" xml:space="preserve"> SUBTOTAL( 9, AQ55:AQ58 )</f>
        <v>20979.498595729394</v>
      </c>
      <c r="AR60" s="312">
        <f t="shared" si="17"/>
        <v>21399.021540830629</v>
      </c>
      <c r="AS60" s="312">
        <f t="shared" si="17"/>
        <v>21826.933604511767</v>
      </c>
      <c r="AT60" s="312">
        <f t="shared" si="17"/>
        <v>22315.794083469522</v>
      </c>
      <c r="AU60" s="312">
        <f t="shared" si="17"/>
        <v>22708.599464466915</v>
      </c>
      <c r="AV60" s="312">
        <f t="shared" si="17"/>
        <v>23162.698902686894</v>
      </c>
      <c r="AW60" s="312">
        <f t="shared" si="17"/>
        <v>23625.878878881675</v>
      </c>
      <c r="AX60" s="312">
        <f t="shared" si="17"/>
        <v>24155.030553312961</v>
      </c>
      <c r="AY60" s="312">
        <f t="shared" si="17"/>
        <v>24580.210403243844</v>
      </c>
      <c r="AZ60" s="312">
        <f t="shared" si="17"/>
        <v>25071.736080681916</v>
      </c>
      <c r="BA60" s="312">
        <f t="shared" si="17"/>
        <v>25573.090701307094</v>
      </c>
      <c r="BB60" s="312">
        <f t="shared" si="17"/>
        <v>26145.85431506945</v>
      </c>
      <c r="BC60" s="312">
        <f t="shared" si="17"/>
        <v>26606.076892286241</v>
      </c>
      <c r="BD60" s="312">
        <f t="shared" si="17"/>
        <v>27138.113427120963</v>
      </c>
      <c r="BE60" s="312">
        <f t="shared" si="17"/>
        <v>27680.788992863738</v>
      </c>
      <c r="BF60" s="312">
        <f t="shared" si="17"/>
        <v>28300.758980868955</v>
      </c>
      <c r="BG60" s="312">
        <f t="shared" si="17"/>
        <v>28798.912457837567</v>
      </c>
      <c r="BH60" s="312">
        <f t="shared" si="17"/>
        <v>29374.798698154293</v>
      </c>
      <c r="BI60" s="312">
        <f t="shared" si="17"/>
        <v>29962.200823394509</v>
      </c>
      <c r="BJ60" s="312">
        <f t="shared" si="17"/>
        <v>30633.267868841765</v>
      </c>
      <c r="BK60" s="312">
        <f t="shared" si="17"/>
        <v>31172.478457154593</v>
      </c>
      <c r="BL60" s="312">
        <f t="shared" si="17"/>
        <v>31795.828434218034</v>
      </c>
      <c r="BM60" s="312">
        <f t="shared" si="17"/>
        <v>32431.643419299333</v>
      </c>
      <c r="BN60" s="312">
        <f t="shared" si="17"/>
        <v>33158.018870043757</v>
      </c>
      <c r="BO60" s="312">
        <f t="shared" si="17"/>
        <v>33741.670439270893</v>
      </c>
      <c r="BP60" s="312">
        <f t="shared" si="17"/>
        <v>34416.396047737042</v>
      </c>
      <c r="BQ60" s="312">
        <f t="shared" si="17"/>
        <v>35104.614012710525</v>
      </c>
      <c r="BR60" s="312">
        <f t="shared" si="17"/>
        <v>35890.856309994721</v>
      </c>
      <c r="BS60" s="312">
        <f t="shared" si="17"/>
        <v>36522.611623493212</v>
      </c>
      <c r="BT60" s="312">
        <f t="shared" si="17"/>
        <v>37252.947170892592</v>
      </c>
      <c r="BU60" s="312">
        <f t="shared" si="17"/>
        <v>37997.887095911356</v>
      </c>
      <c r="BV60" s="312">
        <f t="shared" si="17"/>
        <v>38848.930381315877</v>
      </c>
      <c r="BW60" s="312">
        <f t="shared" ref="BW60:CO60" si="18" xml:space="preserve"> SUBTOTAL( 9, BW55:BW58 )</f>
        <v>39532.754082264873</v>
      </c>
      <c r="BX60" s="312">
        <f t="shared" si="18"/>
        <v>40323.282861819738</v>
      </c>
      <c r="BY60" s="312">
        <f t="shared" si="18"/>
        <v>41129.619691327389</v>
      </c>
      <c r="BZ60" s="312">
        <f t="shared" si="18"/>
        <v>42050.804771466021</v>
      </c>
      <c r="CA60" s="312">
        <f t="shared" si="18"/>
        <v>42790.988263378538</v>
      </c>
      <c r="CB60" s="312">
        <f t="shared" si="18"/>
        <v>43646.671316914384</v>
      </c>
      <c r="CC60" s="312">
        <f t="shared" si="18"/>
        <v>44519.465297723087</v>
      </c>
      <c r="CD60" s="312">
        <f t="shared" si="18"/>
        <v>45516.573161004904</v>
      </c>
      <c r="CE60" s="312">
        <f t="shared" si="18"/>
        <v>46317.761538856445</v>
      </c>
      <c r="CF60" s="312">
        <f t="shared" si="18"/>
        <v>47243.968790312567</v>
      </c>
      <c r="CG60" s="312">
        <f t="shared" si="18"/>
        <v>48188.697227684155</v>
      </c>
      <c r="CH60" s="312">
        <f t="shared" si="18"/>
        <v>49267.98532348001</v>
      </c>
      <c r="CI60" s="312">
        <f t="shared" si="18"/>
        <v>50135.20652446337</v>
      </c>
      <c r="CJ60" s="312">
        <f t="shared" si="18"/>
        <v>51137.750479383387</v>
      </c>
      <c r="CK60" s="312">
        <f t="shared" si="18"/>
        <v>52160.342110402155</v>
      </c>
      <c r="CL60" s="312">
        <f t="shared" si="18"/>
        <v>53203.382306991916</v>
      </c>
      <c r="CM60" s="312">
        <f t="shared" si="18"/>
        <v>54267.279975133497</v>
      </c>
      <c r="CN60" s="312">
        <f t="shared" si="18"/>
        <v>55352.452197621002</v>
      </c>
      <c r="CO60" s="312">
        <f t="shared" si="18"/>
        <v>56459.324397571909</v>
      </c>
      <c r="CP60" s="274"/>
      <c r="CQ60" s="274"/>
      <c r="CR60" s="274"/>
      <c r="CS60" s="274"/>
      <c r="CT60" s="274"/>
      <c r="CU60" s="373"/>
      <c r="CV60" s="274"/>
      <c r="CW60" s="274"/>
      <c r="CX60" s="274"/>
      <c r="CY60" s="274"/>
      <c r="CZ60" s="274"/>
    </row>
    <row r="61" spans="1:104" s="82" customFormat="1" x14ac:dyDescent="0.2">
      <c r="A61" s="102"/>
      <c r="B61" s="103"/>
      <c r="C61" s="44"/>
      <c r="E61" s="45"/>
      <c r="F61" s="45"/>
      <c r="G61" s="45"/>
      <c r="H61" s="239"/>
      <c r="I61" s="296"/>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274"/>
      <c r="CQ61" s="274"/>
      <c r="CR61" s="274"/>
      <c r="CS61" s="274"/>
      <c r="CT61" s="274"/>
      <c r="CU61" s="373"/>
      <c r="CV61" s="274"/>
      <c r="CW61" s="274"/>
      <c r="CX61" s="274"/>
      <c r="CY61" s="274"/>
      <c r="CZ61" s="274"/>
    </row>
    <row r="62" spans="1:104" s="82" customFormat="1" x14ac:dyDescent="0.2">
      <c r="A62" s="102"/>
      <c r="B62" s="103" t="s">
        <v>166</v>
      </c>
      <c r="C62" s="44"/>
      <c r="E62" s="45"/>
      <c r="F62" s="45"/>
      <c r="G62" s="45"/>
      <c r="H62" s="239"/>
      <c r="I62" s="296"/>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274"/>
      <c r="CQ62" s="274"/>
      <c r="CR62" s="274"/>
      <c r="CS62" s="274"/>
      <c r="CT62" s="274"/>
      <c r="CU62" s="373"/>
      <c r="CV62" s="274"/>
      <c r="CW62" s="274"/>
      <c r="CX62" s="274"/>
      <c r="CY62" s="274"/>
      <c r="CZ62" s="274"/>
    </row>
    <row r="63" spans="1:104" s="82" customFormat="1" x14ac:dyDescent="0.2">
      <c r="A63" s="102"/>
      <c r="B63" s="61"/>
      <c r="C63" s="44" t="str">
        <f xml:space="preserve"> " Losses: " &amp; IF( InpC!$G$64, "nil (discharge volume based on customer meters)", "difference between customer meters and HD meter")</f>
        <v xml:space="preserve"> Losses: nil (discharge volume based on customer meters)</v>
      </c>
      <c r="E63" s="45"/>
      <c r="F63" s="45"/>
      <c r="G63" s="45"/>
      <c r="H63" s="239"/>
      <c r="I63" s="296"/>
      <c r="J63" s="45"/>
      <c r="K63" s="45"/>
      <c r="L63" s="45"/>
      <c r="M63" s="45">
        <v>1</v>
      </c>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274"/>
      <c r="CQ63" s="274"/>
      <c r="CR63" s="274"/>
      <c r="CS63" s="274"/>
      <c r="CT63" s="274"/>
      <c r="CU63" s="373"/>
      <c r="CV63" s="274"/>
      <c r="CW63" s="274"/>
      <c r="CX63" s="274"/>
      <c r="CY63" s="274"/>
      <c r="CZ63" s="274"/>
    </row>
    <row r="64" spans="1:104" x14ac:dyDescent="0.2">
      <c r="E64" s="18" t="str">
        <f>StandardCharges!E243</f>
        <v>Waste: Distribution losses (leakage)</v>
      </c>
      <c r="F64" s="18">
        <f>StandardCharges!F165</f>
        <v>0</v>
      </c>
      <c r="G64" s="45"/>
      <c r="H64" s="80" t="str">
        <f>StandardCharges!H243</f>
        <v>£</v>
      </c>
      <c r="I64" s="295">
        <f xml:space="preserve"> SUMPRODUCT( $K$12:$CO$12, $K64:$CO64 )</f>
        <v>0</v>
      </c>
      <c r="J64" s="18"/>
      <c r="K64" s="19">
        <f>StandardCharges!K243</f>
        <v>0</v>
      </c>
      <c r="L64" s="19">
        <f>StandardCharges!L243</f>
        <v>0</v>
      </c>
      <c r="M64" s="19"/>
      <c r="N64" s="19">
        <f>StandardCharges!N243</f>
        <v>0</v>
      </c>
      <c r="O64" s="19">
        <f>StandardCharges!O243</f>
        <v>0</v>
      </c>
      <c r="P64" s="19">
        <f>StandardCharges!P243</f>
        <v>0</v>
      </c>
      <c r="Q64" s="19">
        <f>StandardCharges!Q243</f>
        <v>0</v>
      </c>
      <c r="R64" s="19">
        <f>StandardCharges!R243</f>
        <v>0</v>
      </c>
      <c r="S64" s="19">
        <f>StandardCharges!S243</f>
        <v>0</v>
      </c>
      <c r="T64" s="19">
        <f>StandardCharges!T243</f>
        <v>0</v>
      </c>
      <c r="U64" s="19">
        <f>StandardCharges!U243</f>
        <v>0</v>
      </c>
      <c r="V64" s="19">
        <f>StandardCharges!V243</f>
        <v>0</v>
      </c>
      <c r="W64" s="19">
        <f>StandardCharges!W243</f>
        <v>0</v>
      </c>
      <c r="X64" s="19">
        <f>StandardCharges!X243</f>
        <v>0</v>
      </c>
      <c r="Y64" s="19">
        <f>StandardCharges!Y243</f>
        <v>0</v>
      </c>
      <c r="Z64" s="19">
        <f>StandardCharges!Z243</f>
        <v>0</v>
      </c>
      <c r="AA64" s="19">
        <f>StandardCharges!AA243</f>
        <v>0</v>
      </c>
      <c r="AB64" s="19">
        <f>StandardCharges!AB243</f>
        <v>0</v>
      </c>
      <c r="AC64" s="19">
        <f>StandardCharges!AC243</f>
        <v>0</v>
      </c>
      <c r="AD64" s="19">
        <f>StandardCharges!AD243</f>
        <v>0</v>
      </c>
      <c r="AE64" s="19">
        <f>StandardCharges!AE243</f>
        <v>0</v>
      </c>
      <c r="AF64" s="19">
        <f>StandardCharges!AF243</f>
        <v>0</v>
      </c>
      <c r="AG64" s="19">
        <f>StandardCharges!AG243</f>
        <v>0</v>
      </c>
      <c r="AH64" s="19">
        <f>StandardCharges!AH243</f>
        <v>0</v>
      </c>
      <c r="AI64" s="19">
        <f>StandardCharges!AI243</f>
        <v>0</v>
      </c>
      <c r="AJ64" s="19">
        <f>StandardCharges!AJ243</f>
        <v>0</v>
      </c>
      <c r="AK64" s="19">
        <f>StandardCharges!AK243</f>
        <v>0</v>
      </c>
      <c r="AL64" s="19">
        <f>StandardCharges!AL243</f>
        <v>0</v>
      </c>
      <c r="AM64" s="19">
        <f>StandardCharges!AM243</f>
        <v>0</v>
      </c>
      <c r="AN64" s="19">
        <f>StandardCharges!AN243</f>
        <v>0</v>
      </c>
      <c r="AO64" s="19">
        <f>StandardCharges!AO243</f>
        <v>0</v>
      </c>
      <c r="AP64" s="19">
        <f>StandardCharges!AP243</f>
        <v>0</v>
      </c>
      <c r="AQ64" s="19">
        <f>StandardCharges!AQ243</f>
        <v>0</v>
      </c>
      <c r="AR64" s="19">
        <f>StandardCharges!AR243</f>
        <v>0</v>
      </c>
      <c r="AS64" s="19">
        <f>StandardCharges!AS243</f>
        <v>0</v>
      </c>
      <c r="AT64" s="19">
        <f>StandardCharges!AT243</f>
        <v>0</v>
      </c>
      <c r="AU64" s="19">
        <f>StandardCharges!AU243</f>
        <v>0</v>
      </c>
      <c r="AV64" s="19">
        <f>StandardCharges!AV243</f>
        <v>0</v>
      </c>
      <c r="AW64" s="19">
        <f>StandardCharges!AW243</f>
        <v>0</v>
      </c>
      <c r="AX64" s="19">
        <f>StandardCharges!AX243</f>
        <v>0</v>
      </c>
      <c r="AY64" s="19">
        <f>StandardCharges!AY243</f>
        <v>0</v>
      </c>
      <c r="AZ64" s="19">
        <f>StandardCharges!AZ243</f>
        <v>0</v>
      </c>
      <c r="BA64" s="19">
        <f>StandardCharges!BA243</f>
        <v>0</v>
      </c>
      <c r="BB64" s="19">
        <f>StandardCharges!BB243</f>
        <v>0</v>
      </c>
      <c r="BC64" s="19">
        <f>StandardCharges!BC243</f>
        <v>0</v>
      </c>
      <c r="BD64" s="19">
        <f>StandardCharges!BD243</f>
        <v>0</v>
      </c>
      <c r="BE64" s="19">
        <f>StandardCharges!BE243</f>
        <v>0</v>
      </c>
      <c r="BF64" s="19">
        <f>StandardCharges!BF243</f>
        <v>0</v>
      </c>
      <c r="BG64" s="19">
        <f>StandardCharges!BG243</f>
        <v>0</v>
      </c>
      <c r="BH64" s="19">
        <f>StandardCharges!BH243</f>
        <v>0</v>
      </c>
      <c r="BI64" s="19">
        <f>StandardCharges!BI243</f>
        <v>0</v>
      </c>
      <c r="BJ64" s="19">
        <f>StandardCharges!BJ243</f>
        <v>0</v>
      </c>
      <c r="BK64" s="19">
        <f>StandardCharges!BK243</f>
        <v>0</v>
      </c>
      <c r="BL64" s="19">
        <f>StandardCharges!BL243</f>
        <v>0</v>
      </c>
      <c r="BM64" s="19">
        <f>StandardCharges!BM243</f>
        <v>0</v>
      </c>
      <c r="BN64" s="19">
        <f>StandardCharges!BN243</f>
        <v>0</v>
      </c>
      <c r="BO64" s="19">
        <f>StandardCharges!BO243</f>
        <v>0</v>
      </c>
      <c r="BP64" s="19">
        <f>StandardCharges!BP243</f>
        <v>0</v>
      </c>
      <c r="BQ64" s="19">
        <f>StandardCharges!BQ243</f>
        <v>0</v>
      </c>
      <c r="BR64" s="19">
        <f>StandardCharges!BR243</f>
        <v>0</v>
      </c>
      <c r="BS64" s="19">
        <f>StandardCharges!BS243</f>
        <v>0</v>
      </c>
      <c r="BT64" s="19">
        <f>StandardCharges!BT243</f>
        <v>0</v>
      </c>
      <c r="BU64" s="19">
        <f>StandardCharges!BU243</f>
        <v>0</v>
      </c>
      <c r="BV64" s="19">
        <f>StandardCharges!BV243</f>
        <v>0</v>
      </c>
      <c r="BW64" s="19">
        <f>StandardCharges!BW243</f>
        <v>0</v>
      </c>
      <c r="BX64" s="19">
        <f>StandardCharges!BX243</f>
        <v>0</v>
      </c>
      <c r="BY64" s="19">
        <f>StandardCharges!BY243</f>
        <v>0</v>
      </c>
      <c r="BZ64" s="19">
        <f>StandardCharges!BZ243</f>
        <v>0</v>
      </c>
      <c r="CA64" s="19">
        <f>StandardCharges!CA243</f>
        <v>0</v>
      </c>
      <c r="CB64" s="19">
        <f>StandardCharges!CB243</f>
        <v>0</v>
      </c>
      <c r="CC64" s="19">
        <f>StandardCharges!CC243</f>
        <v>0</v>
      </c>
      <c r="CD64" s="19">
        <f>StandardCharges!CD243</f>
        <v>0</v>
      </c>
      <c r="CE64" s="19">
        <f>StandardCharges!CE243</f>
        <v>0</v>
      </c>
      <c r="CF64" s="19">
        <f>StandardCharges!CF243</f>
        <v>0</v>
      </c>
      <c r="CG64" s="19">
        <f>StandardCharges!CG243</f>
        <v>0</v>
      </c>
      <c r="CH64" s="19">
        <f>StandardCharges!CH243</f>
        <v>0</v>
      </c>
      <c r="CI64" s="19">
        <f>StandardCharges!CI243</f>
        <v>0</v>
      </c>
      <c r="CJ64" s="19">
        <f>StandardCharges!CJ243</f>
        <v>0</v>
      </c>
      <c r="CK64" s="19">
        <f>StandardCharges!CK243</f>
        <v>0</v>
      </c>
      <c r="CL64" s="19">
        <f>StandardCharges!CL243</f>
        <v>0</v>
      </c>
      <c r="CM64" s="19">
        <f>StandardCharges!CM243</f>
        <v>0</v>
      </c>
      <c r="CN64" s="19">
        <f>StandardCharges!CN243</f>
        <v>0</v>
      </c>
      <c r="CO64" s="19">
        <f>StandardCharges!CO243</f>
        <v>0</v>
      </c>
      <c r="CP64" s="274"/>
      <c r="CQ64" s="274" t="str">
        <f xml:space="preserve"> CQ23</f>
        <v>Deterioration based on average natural rate of rise for DMAs where PE is the predominant material</v>
      </c>
      <c r="CR64" s="274"/>
      <c r="CS64" s="274"/>
      <c r="CT64" s="274"/>
      <c r="CU64" s="373"/>
      <c r="CV64" s="274"/>
      <c r="CW64" s="274"/>
      <c r="CX64" s="274"/>
      <c r="CY64" s="274"/>
      <c r="CZ64" s="274"/>
    </row>
    <row r="65" spans="1:104" x14ac:dyDescent="0.2">
      <c r="E65" s="18" t="str">
        <f>StandardCharges!E244</f>
        <v>Waste: Water taken unbilled</v>
      </c>
      <c r="F65" s="18">
        <f>StandardCharges!F166</f>
        <v>0</v>
      </c>
      <c r="G65" s="45"/>
      <c r="H65" s="80" t="str">
        <f>StandardCharges!H244</f>
        <v>£</v>
      </c>
      <c r="I65" s="295">
        <f xml:space="preserve"> SUMPRODUCT( $K$12:$CO$12, $K65:$CO65 )</f>
        <v>0</v>
      </c>
      <c r="J65" s="18"/>
      <c r="K65" s="19">
        <f>StandardCharges!K244</f>
        <v>0</v>
      </c>
      <c r="L65" s="19">
        <f>StandardCharges!L244</f>
        <v>0</v>
      </c>
      <c r="M65" s="19">
        <f>StandardCharges!M244</f>
        <v>0</v>
      </c>
      <c r="N65" s="19">
        <f>StandardCharges!N244</f>
        <v>0</v>
      </c>
      <c r="O65" s="19">
        <f>StandardCharges!O244</f>
        <v>0</v>
      </c>
      <c r="P65" s="19">
        <f>StandardCharges!P244</f>
        <v>0</v>
      </c>
      <c r="Q65" s="19">
        <f>StandardCharges!Q244</f>
        <v>0</v>
      </c>
      <c r="R65" s="19">
        <f>StandardCharges!R244</f>
        <v>0</v>
      </c>
      <c r="S65" s="19">
        <f>StandardCharges!S244</f>
        <v>0</v>
      </c>
      <c r="T65" s="19">
        <f>StandardCharges!T244</f>
        <v>0</v>
      </c>
      <c r="U65" s="19">
        <f>StandardCharges!U244</f>
        <v>0</v>
      </c>
      <c r="V65" s="19">
        <f>StandardCharges!V244</f>
        <v>0</v>
      </c>
      <c r="W65" s="19">
        <f>StandardCharges!W244</f>
        <v>0</v>
      </c>
      <c r="X65" s="19">
        <f>StandardCharges!X244</f>
        <v>0</v>
      </c>
      <c r="Y65" s="19">
        <f>StandardCharges!Y244</f>
        <v>0</v>
      </c>
      <c r="Z65" s="19">
        <f>StandardCharges!Z244</f>
        <v>0</v>
      </c>
      <c r="AA65" s="19">
        <f>StandardCharges!AA244</f>
        <v>0</v>
      </c>
      <c r="AB65" s="19">
        <f>StandardCharges!AB244</f>
        <v>0</v>
      </c>
      <c r="AC65" s="19">
        <f>StandardCharges!AC244</f>
        <v>0</v>
      </c>
      <c r="AD65" s="19">
        <f>StandardCharges!AD244</f>
        <v>0</v>
      </c>
      <c r="AE65" s="19">
        <f>StandardCharges!AE244</f>
        <v>0</v>
      </c>
      <c r="AF65" s="19">
        <f>StandardCharges!AF244</f>
        <v>0</v>
      </c>
      <c r="AG65" s="19">
        <f>StandardCharges!AG244</f>
        <v>0</v>
      </c>
      <c r="AH65" s="19">
        <f>StandardCharges!AH244</f>
        <v>0</v>
      </c>
      <c r="AI65" s="19">
        <f>StandardCharges!AI244</f>
        <v>0</v>
      </c>
      <c r="AJ65" s="19">
        <f>StandardCharges!AJ244</f>
        <v>0</v>
      </c>
      <c r="AK65" s="19">
        <f>StandardCharges!AK244</f>
        <v>0</v>
      </c>
      <c r="AL65" s="19">
        <f>StandardCharges!AL244</f>
        <v>0</v>
      </c>
      <c r="AM65" s="19">
        <f>StandardCharges!AM244</f>
        <v>0</v>
      </c>
      <c r="AN65" s="19">
        <f>StandardCharges!AN244</f>
        <v>0</v>
      </c>
      <c r="AO65" s="19">
        <f>StandardCharges!AO244</f>
        <v>0</v>
      </c>
      <c r="AP65" s="19">
        <f>StandardCharges!AP244</f>
        <v>0</v>
      </c>
      <c r="AQ65" s="19">
        <f>StandardCharges!AQ244</f>
        <v>0</v>
      </c>
      <c r="AR65" s="19">
        <f>StandardCharges!AR244</f>
        <v>0</v>
      </c>
      <c r="AS65" s="19">
        <f>StandardCharges!AS244</f>
        <v>0</v>
      </c>
      <c r="AT65" s="19">
        <f>StandardCharges!AT244</f>
        <v>0</v>
      </c>
      <c r="AU65" s="19">
        <f>StandardCharges!AU244</f>
        <v>0</v>
      </c>
      <c r="AV65" s="19">
        <f>StandardCharges!AV244</f>
        <v>0</v>
      </c>
      <c r="AW65" s="19">
        <f>StandardCharges!AW244</f>
        <v>0</v>
      </c>
      <c r="AX65" s="19">
        <f>StandardCharges!AX244</f>
        <v>0</v>
      </c>
      <c r="AY65" s="19">
        <f>StandardCharges!AY244</f>
        <v>0</v>
      </c>
      <c r="AZ65" s="19">
        <f>StandardCharges!AZ244</f>
        <v>0</v>
      </c>
      <c r="BA65" s="19">
        <f>StandardCharges!BA244</f>
        <v>0</v>
      </c>
      <c r="BB65" s="19">
        <f>StandardCharges!BB244</f>
        <v>0</v>
      </c>
      <c r="BC65" s="19">
        <f>StandardCharges!BC244</f>
        <v>0</v>
      </c>
      <c r="BD65" s="19">
        <f>StandardCharges!BD244</f>
        <v>0</v>
      </c>
      <c r="BE65" s="19">
        <f>StandardCharges!BE244</f>
        <v>0</v>
      </c>
      <c r="BF65" s="19">
        <f>StandardCharges!BF244</f>
        <v>0</v>
      </c>
      <c r="BG65" s="19">
        <f>StandardCharges!BG244</f>
        <v>0</v>
      </c>
      <c r="BH65" s="19">
        <f>StandardCharges!BH244</f>
        <v>0</v>
      </c>
      <c r="BI65" s="19">
        <f>StandardCharges!BI244</f>
        <v>0</v>
      </c>
      <c r="BJ65" s="19">
        <f>StandardCharges!BJ244</f>
        <v>0</v>
      </c>
      <c r="BK65" s="19">
        <f>StandardCharges!BK244</f>
        <v>0</v>
      </c>
      <c r="BL65" s="19">
        <f>StandardCharges!BL244</f>
        <v>0</v>
      </c>
      <c r="BM65" s="19">
        <f>StandardCharges!BM244</f>
        <v>0</v>
      </c>
      <c r="BN65" s="19">
        <f>StandardCharges!BN244</f>
        <v>0</v>
      </c>
      <c r="BO65" s="19">
        <f>StandardCharges!BO244</f>
        <v>0</v>
      </c>
      <c r="BP65" s="19">
        <f>StandardCharges!BP244</f>
        <v>0</v>
      </c>
      <c r="BQ65" s="19">
        <f>StandardCharges!BQ244</f>
        <v>0</v>
      </c>
      <c r="BR65" s="19">
        <f>StandardCharges!BR244</f>
        <v>0</v>
      </c>
      <c r="BS65" s="19">
        <f>StandardCharges!BS244</f>
        <v>0</v>
      </c>
      <c r="BT65" s="19">
        <f>StandardCharges!BT244</f>
        <v>0</v>
      </c>
      <c r="BU65" s="19">
        <f>StandardCharges!BU244</f>
        <v>0</v>
      </c>
      <c r="BV65" s="19">
        <f>StandardCharges!BV244</f>
        <v>0</v>
      </c>
      <c r="BW65" s="19">
        <f>StandardCharges!BW244</f>
        <v>0</v>
      </c>
      <c r="BX65" s="19">
        <f>StandardCharges!BX244</f>
        <v>0</v>
      </c>
      <c r="BY65" s="19">
        <f>StandardCharges!BY244</f>
        <v>0</v>
      </c>
      <c r="BZ65" s="19">
        <f>StandardCharges!BZ244</f>
        <v>0</v>
      </c>
      <c r="CA65" s="19">
        <f>StandardCharges!CA244</f>
        <v>0</v>
      </c>
      <c r="CB65" s="19">
        <f>StandardCharges!CB244</f>
        <v>0</v>
      </c>
      <c r="CC65" s="19">
        <f>StandardCharges!CC244</f>
        <v>0</v>
      </c>
      <c r="CD65" s="19">
        <f>StandardCharges!CD244</f>
        <v>0</v>
      </c>
      <c r="CE65" s="19">
        <f>StandardCharges!CE244</f>
        <v>0</v>
      </c>
      <c r="CF65" s="19">
        <f>StandardCharges!CF244</f>
        <v>0</v>
      </c>
      <c r="CG65" s="19">
        <f>StandardCharges!CG244</f>
        <v>0</v>
      </c>
      <c r="CH65" s="19">
        <f>StandardCharges!CH244</f>
        <v>0</v>
      </c>
      <c r="CI65" s="19">
        <f>StandardCharges!CI244</f>
        <v>0</v>
      </c>
      <c r="CJ65" s="19">
        <f>StandardCharges!CJ244</f>
        <v>0</v>
      </c>
      <c r="CK65" s="19">
        <f>StandardCharges!CK244</f>
        <v>0</v>
      </c>
      <c r="CL65" s="19">
        <f>StandardCharges!CL244</f>
        <v>0</v>
      </c>
      <c r="CM65" s="19">
        <f>StandardCharges!CM244</f>
        <v>0</v>
      </c>
      <c r="CN65" s="19">
        <f>StandardCharges!CN244</f>
        <v>0</v>
      </c>
      <c r="CO65" s="19">
        <f>StandardCharges!CO244</f>
        <v>0</v>
      </c>
      <c r="CP65" s="274"/>
      <c r="CQ65" s="274" t="str">
        <f xml:space="preserve"> CQ24</f>
        <v>Water taken illegally, firefighting, consumptiion on voids.</v>
      </c>
      <c r="CR65" s="274"/>
      <c r="CS65" s="274"/>
      <c r="CT65" s="274"/>
      <c r="CU65" s="373"/>
      <c r="CV65" s="274"/>
      <c r="CW65" s="274"/>
      <c r="CX65" s="274"/>
      <c r="CY65" s="274"/>
      <c r="CZ65" s="274"/>
    </row>
    <row r="66" spans="1:104" x14ac:dyDescent="0.2">
      <c r="E66" s="18" t="str">
        <f>StandardCharges!E245</f>
        <v>Waste: Meter under-registration (assuming replacement)</v>
      </c>
      <c r="F66" s="18">
        <f>StandardCharges!F167</f>
        <v>0</v>
      </c>
      <c r="G66" s="45"/>
      <c r="H66" s="80" t="str">
        <f>StandardCharges!H245</f>
        <v>£</v>
      </c>
      <c r="I66" s="295">
        <f xml:space="preserve"> SUMPRODUCT( $K$12:$CO$12, $K66:$CO66 )</f>
        <v>0</v>
      </c>
      <c r="J66" s="18"/>
      <c r="K66" s="19">
        <f>StandardCharges!K245</f>
        <v>0</v>
      </c>
      <c r="L66" s="19">
        <f>StandardCharges!L245</f>
        <v>0</v>
      </c>
      <c r="M66" s="19">
        <f>StandardCharges!M245</f>
        <v>0</v>
      </c>
      <c r="N66" s="19">
        <f>StandardCharges!N245</f>
        <v>0</v>
      </c>
      <c r="O66" s="19">
        <f>StandardCharges!O245</f>
        <v>0</v>
      </c>
      <c r="P66" s="19">
        <f>StandardCharges!P245</f>
        <v>0</v>
      </c>
      <c r="Q66" s="19">
        <f>StandardCharges!Q245</f>
        <v>0</v>
      </c>
      <c r="R66" s="19">
        <f>StandardCharges!R245</f>
        <v>0</v>
      </c>
      <c r="S66" s="19">
        <f>StandardCharges!S245</f>
        <v>0</v>
      </c>
      <c r="T66" s="19">
        <f>StandardCharges!T245</f>
        <v>0</v>
      </c>
      <c r="U66" s="19">
        <f>StandardCharges!U245</f>
        <v>0</v>
      </c>
      <c r="V66" s="19">
        <f>StandardCharges!V245</f>
        <v>0</v>
      </c>
      <c r="W66" s="19">
        <f>StandardCharges!W245</f>
        <v>0</v>
      </c>
      <c r="X66" s="19">
        <f>StandardCharges!X245</f>
        <v>0</v>
      </c>
      <c r="Y66" s="19">
        <f>StandardCharges!Y245</f>
        <v>0</v>
      </c>
      <c r="Z66" s="19">
        <f>StandardCharges!Z245</f>
        <v>0</v>
      </c>
      <c r="AA66" s="19">
        <f>StandardCharges!AA245</f>
        <v>0</v>
      </c>
      <c r="AB66" s="19">
        <f>StandardCharges!AB245</f>
        <v>0</v>
      </c>
      <c r="AC66" s="19">
        <f>StandardCharges!AC245</f>
        <v>0</v>
      </c>
      <c r="AD66" s="19">
        <f>StandardCharges!AD245</f>
        <v>0</v>
      </c>
      <c r="AE66" s="19">
        <f>StandardCharges!AE245</f>
        <v>0</v>
      </c>
      <c r="AF66" s="19">
        <f>StandardCharges!AF245</f>
        <v>0</v>
      </c>
      <c r="AG66" s="19">
        <f>StandardCharges!AG245</f>
        <v>0</v>
      </c>
      <c r="AH66" s="19">
        <f>StandardCharges!AH245</f>
        <v>0</v>
      </c>
      <c r="AI66" s="19">
        <f>StandardCharges!AI245</f>
        <v>0</v>
      </c>
      <c r="AJ66" s="19">
        <f>StandardCharges!AJ245</f>
        <v>0</v>
      </c>
      <c r="AK66" s="19">
        <f>StandardCharges!AK245</f>
        <v>0</v>
      </c>
      <c r="AL66" s="19">
        <f>StandardCharges!AL245</f>
        <v>0</v>
      </c>
      <c r="AM66" s="19">
        <f>StandardCharges!AM245</f>
        <v>0</v>
      </c>
      <c r="AN66" s="19">
        <f>StandardCharges!AN245</f>
        <v>0</v>
      </c>
      <c r="AO66" s="19">
        <f>StandardCharges!AO245</f>
        <v>0</v>
      </c>
      <c r="AP66" s="19">
        <f>StandardCharges!AP245</f>
        <v>0</v>
      </c>
      <c r="AQ66" s="19">
        <f>StandardCharges!AQ245</f>
        <v>0</v>
      </c>
      <c r="AR66" s="19">
        <f>StandardCharges!AR245</f>
        <v>0</v>
      </c>
      <c r="AS66" s="19">
        <f>StandardCharges!AS245</f>
        <v>0</v>
      </c>
      <c r="AT66" s="19">
        <f>StandardCharges!AT245</f>
        <v>0</v>
      </c>
      <c r="AU66" s="19">
        <f>StandardCharges!AU245</f>
        <v>0</v>
      </c>
      <c r="AV66" s="19">
        <f>StandardCharges!AV245</f>
        <v>0</v>
      </c>
      <c r="AW66" s="19">
        <f>StandardCharges!AW245</f>
        <v>0</v>
      </c>
      <c r="AX66" s="19">
        <f>StandardCharges!AX245</f>
        <v>0</v>
      </c>
      <c r="AY66" s="19">
        <f>StandardCharges!AY245</f>
        <v>0</v>
      </c>
      <c r="AZ66" s="19">
        <f>StandardCharges!AZ245</f>
        <v>0</v>
      </c>
      <c r="BA66" s="19">
        <f>StandardCharges!BA245</f>
        <v>0</v>
      </c>
      <c r="BB66" s="19">
        <f>StandardCharges!BB245</f>
        <v>0</v>
      </c>
      <c r="BC66" s="19">
        <f>StandardCharges!BC245</f>
        <v>0</v>
      </c>
      <c r="BD66" s="19">
        <f>StandardCharges!BD245</f>
        <v>0</v>
      </c>
      <c r="BE66" s="19">
        <f>StandardCharges!BE245</f>
        <v>0</v>
      </c>
      <c r="BF66" s="19">
        <f>StandardCharges!BF245</f>
        <v>0</v>
      </c>
      <c r="BG66" s="19">
        <f>StandardCharges!BG245</f>
        <v>0</v>
      </c>
      <c r="BH66" s="19">
        <f>StandardCharges!BH245</f>
        <v>0</v>
      </c>
      <c r="BI66" s="19">
        <f>StandardCharges!BI245</f>
        <v>0</v>
      </c>
      <c r="BJ66" s="19">
        <f>StandardCharges!BJ245</f>
        <v>0</v>
      </c>
      <c r="BK66" s="19">
        <f>StandardCharges!BK245</f>
        <v>0</v>
      </c>
      <c r="BL66" s="19">
        <f>StandardCharges!BL245</f>
        <v>0</v>
      </c>
      <c r="BM66" s="19">
        <f>StandardCharges!BM245</f>
        <v>0</v>
      </c>
      <c r="BN66" s="19">
        <f>StandardCharges!BN245</f>
        <v>0</v>
      </c>
      <c r="BO66" s="19">
        <f>StandardCharges!BO245</f>
        <v>0</v>
      </c>
      <c r="BP66" s="19">
        <f>StandardCharges!BP245</f>
        <v>0</v>
      </c>
      <c r="BQ66" s="19">
        <f>StandardCharges!BQ245</f>
        <v>0</v>
      </c>
      <c r="BR66" s="19">
        <f>StandardCharges!BR245</f>
        <v>0</v>
      </c>
      <c r="BS66" s="19">
        <f>StandardCharges!BS245</f>
        <v>0</v>
      </c>
      <c r="BT66" s="19">
        <f>StandardCharges!BT245</f>
        <v>0</v>
      </c>
      <c r="BU66" s="19">
        <f>StandardCharges!BU245</f>
        <v>0</v>
      </c>
      <c r="BV66" s="19">
        <f>StandardCharges!BV245</f>
        <v>0</v>
      </c>
      <c r="BW66" s="19">
        <f>StandardCharges!BW245</f>
        <v>0</v>
      </c>
      <c r="BX66" s="19">
        <f>StandardCharges!BX245</f>
        <v>0</v>
      </c>
      <c r="BY66" s="19">
        <f>StandardCharges!BY245</f>
        <v>0</v>
      </c>
      <c r="BZ66" s="19">
        <f>StandardCharges!BZ245</f>
        <v>0</v>
      </c>
      <c r="CA66" s="19">
        <f>StandardCharges!CA245</f>
        <v>0</v>
      </c>
      <c r="CB66" s="19">
        <f>StandardCharges!CB245</f>
        <v>0</v>
      </c>
      <c r="CC66" s="19">
        <f>StandardCharges!CC245</f>
        <v>0</v>
      </c>
      <c r="CD66" s="19">
        <f>StandardCharges!CD245</f>
        <v>0</v>
      </c>
      <c r="CE66" s="19">
        <f>StandardCharges!CE245</f>
        <v>0</v>
      </c>
      <c r="CF66" s="19">
        <f>StandardCharges!CF245</f>
        <v>0</v>
      </c>
      <c r="CG66" s="19">
        <f>StandardCharges!CG245</f>
        <v>0</v>
      </c>
      <c r="CH66" s="19">
        <f>StandardCharges!CH245</f>
        <v>0</v>
      </c>
      <c r="CI66" s="19">
        <f>StandardCharges!CI245</f>
        <v>0</v>
      </c>
      <c r="CJ66" s="19">
        <f>StandardCharges!CJ245</f>
        <v>0</v>
      </c>
      <c r="CK66" s="19">
        <f>StandardCharges!CK245</f>
        <v>0</v>
      </c>
      <c r="CL66" s="19">
        <f>StandardCharges!CL245</f>
        <v>0</v>
      </c>
      <c r="CM66" s="19">
        <f>StandardCharges!CM245</f>
        <v>0</v>
      </c>
      <c r="CN66" s="19">
        <f>StandardCharges!CN245</f>
        <v>0</v>
      </c>
      <c r="CO66" s="19">
        <f>StandardCharges!CO245</f>
        <v>0</v>
      </c>
      <c r="CP66" s="274"/>
      <c r="CQ66" s="274" t="str">
        <f xml:space="preserve"> CQ25</f>
        <v>Assuming meter replacement - meters 15 year life</v>
      </c>
      <c r="CR66" s="274"/>
      <c r="CS66" s="274"/>
      <c r="CT66" s="274"/>
      <c r="CU66" s="373"/>
      <c r="CV66" s="274"/>
      <c r="CW66" s="274"/>
      <c r="CX66" s="274"/>
      <c r="CY66" s="274"/>
      <c r="CZ66" s="274"/>
    </row>
    <row r="67" spans="1:104" s="20" customFormat="1" x14ac:dyDescent="0.2">
      <c r="A67" s="87"/>
      <c r="B67" s="34"/>
      <c r="C67" s="88"/>
      <c r="E67" s="20" t="str">
        <f>StandardCharges!E247</f>
        <v>Waste: Losses</v>
      </c>
      <c r="F67" s="20">
        <f>StandardCharges!F169</f>
        <v>0</v>
      </c>
      <c r="G67" s="144"/>
      <c r="H67" s="98" t="str">
        <f>StandardCharges!H169</f>
        <v>£</v>
      </c>
      <c r="I67" s="295">
        <f xml:space="preserve"> SUMPRODUCT( $K$12:$CO$12, $K67:$CO67 )</f>
        <v>0</v>
      </c>
      <c r="K67" s="312">
        <f t="shared" ref="K67" si="19" xml:space="preserve"> SUBTOTAL( 9, K64:K66 )</f>
        <v>0</v>
      </c>
      <c r="L67" s="312">
        <f t="shared" ref="L67:BW67" si="20" xml:space="preserve"> SUBTOTAL( 9, L64:L66 )</f>
        <v>0</v>
      </c>
      <c r="M67" s="312">
        <f t="shared" si="20"/>
        <v>0</v>
      </c>
      <c r="N67" s="312">
        <f t="shared" si="20"/>
        <v>0</v>
      </c>
      <c r="O67" s="312">
        <f t="shared" si="20"/>
        <v>0</v>
      </c>
      <c r="P67" s="312">
        <f t="shared" si="20"/>
        <v>0</v>
      </c>
      <c r="Q67" s="312">
        <f t="shared" si="20"/>
        <v>0</v>
      </c>
      <c r="R67" s="312">
        <f t="shared" si="20"/>
        <v>0</v>
      </c>
      <c r="S67" s="312">
        <f t="shared" si="20"/>
        <v>0</v>
      </c>
      <c r="T67" s="312">
        <f t="shared" si="20"/>
        <v>0</v>
      </c>
      <c r="U67" s="312">
        <f t="shared" si="20"/>
        <v>0</v>
      </c>
      <c r="V67" s="312">
        <f t="shared" si="20"/>
        <v>0</v>
      </c>
      <c r="W67" s="312">
        <f t="shared" si="20"/>
        <v>0</v>
      </c>
      <c r="X67" s="312">
        <f t="shared" si="20"/>
        <v>0</v>
      </c>
      <c r="Y67" s="312">
        <f t="shared" si="20"/>
        <v>0</v>
      </c>
      <c r="Z67" s="312">
        <f t="shared" si="20"/>
        <v>0</v>
      </c>
      <c r="AA67" s="312">
        <f t="shared" si="20"/>
        <v>0</v>
      </c>
      <c r="AB67" s="312">
        <f t="shared" si="20"/>
        <v>0</v>
      </c>
      <c r="AC67" s="312">
        <f t="shared" si="20"/>
        <v>0</v>
      </c>
      <c r="AD67" s="312">
        <f t="shared" si="20"/>
        <v>0</v>
      </c>
      <c r="AE67" s="312">
        <f t="shared" si="20"/>
        <v>0</v>
      </c>
      <c r="AF67" s="312">
        <f t="shared" si="20"/>
        <v>0</v>
      </c>
      <c r="AG67" s="312">
        <f t="shared" si="20"/>
        <v>0</v>
      </c>
      <c r="AH67" s="312">
        <f t="shared" si="20"/>
        <v>0</v>
      </c>
      <c r="AI67" s="312">
        <f t="shared" si="20"/>
        <v>0</v>
      </c>
      <c r="AJ67" s="312">
        <f t="shared" si="20"/>
        <v>0</v>
      </c>
      <c r="AK67" s="312">
        <f t="shared" si="20"/>
        <v>0</v>
      </c>
      <c r="AL67" s="312">
        <f t="shared" si="20"/>
        <v>0</v>
      </c>
      <c r="AM67" s="312">
        <f t="shared" si="20"/>
        <v>0</v>
      </c>
      <c r="AN67" s="312">
        <f t="shared" si="20"/>
        <v>0</v>
      </c>
      <c r="AO67" s="312">
        <f t="shared" si="20"/>
        <v>0</v>
      </c>
      <c r="AP67" s="312">
        <f t="shared" si="20"/>
        <v>0</v>
      </c>
      <c r="AQ67" s="312">
        <f t="shared" si="20"/>
        <v>0</v>
      </c>
      <c r="AR67" s="312">
        <f t="shared" si="20"/>
        <v>0</v>
      </c>
      <c r="AS67" s="312">
        <f t="shared" si="20"/>
        <v>0</v>
      </c>
      <c r="AT67" s="312">
        <f t="shared" si="20"/>
        <v>0</v>
      </c>
      <c r="AU67" s="312">
        <f t="shared" si="20"/>
        <v>0</v>
      </c>
      <c r="AV67" s="312">
        <f t="shared" si="20"/>
        <v>0</v>
      </c>
      <c r="AW67" s="312">
        <f t="shared" si="20"/>
        <v>0</v>
      </c>
      <c r="AX67" s="312">
        <f t="shared" si="20"/>
        <v>0</v>
      </c>
      <c r="AY67" s="312">
        <f t="shared" si="20"/>
        <v>0</v>
      </c>
      <c r="AZ67" s="312">
        <f t="shared" si="20"/>
        <v>0</v>
      </c>
      <c r="BA67" s="312">
        <f t="shared" si="20"/>
        <v>0</v>
      </c>
      <c r="BB67" s="312">
        <f t="shared" si="20"/>
        <v>0</v>
      </c>
      <c r="BC67" s="312">
        <f t="shared" si="20"/>
        <v>0</v>
      </c>
      <c r="BD67" s="312">
        <f t="shared" si="20"/>
        <v>0</v>
      </c>
      <c r="BE67" s="312">
        <f t="shared" si="20"/>
        <v>0</v>
      </c>
      <c r="BF67" s="312">
        <f t="shared" si="20"/>
        <v>0</v>
      </c>
      <c r="BG67" s="312">
        <f t="shared" si="20"/>
        <v>0</v>
      </c>
      <c r="BH67" s="312">
        <f t="shared" si="20"/>
        <v>0</v>
      </c>
      <c r="BI67" s="312">
        <f t="shared" si="20"/>
        <v>0</v>
      </c>
      <c r="BJ67" s="312">
        <f t="shared" si="20"/>
        <v>0</v>
      </c>
      <c r="BK67" s="312">
        <f t="shared" si="20"/>
        <v>0</v>
      </c>
      <c r="BL67" s="312">
        <f t="shared" si="20"/>
        <v>0</v>
      </c>
      <c r="BM67" s="312">
        <f t="shared" si="20"/>
        <v>0</v>
      </c>
      <c r="BN67" s="312">
        <f t="shared" si="20"/>
        <v>0</v>
      </c>
      <c r="BO67" s="312">
        <f t="shared" si="20"/>
        <v>0</v>
      </c>
      <c r="BP67" s="312">
        <f t="shared" si="20"/>
        <v>0</v>
      </c>
      <c r="BQ67" s="312">
        <f t="shared" si="20"/>
        <v>0</v>
      </c>
      <c r="BR67" s="312">
        <f t="shared" si="20"/>
        <v>0</v>
      </c>
      <c r="BS67" s="312">
        <f t="shared" si="20"/>
        <v>0</v>
      </c>
      <c r="BT67" s="312">
        <f t="shared" si="20"/>
        <v>0</v>
      </c>
      <c r="BU67" s="312">
        <f t="shared" si="20"/>
        <v>0</v>
      </c>
      <c r="BV67" s="312">
        <f t="shared" si="20"/>
        <v>0</v>
      </c>
      <c r="BW67" s="312">
        <f t="shared" si="20"/>
        <v>0</v>
      </c>
      <c r="BX67" s="312">
        <f t="shared" ref="BX67:CO67" si="21" xml:space="preserve"> SUBTOTAL( 9, BX64:BX66 )</f>
        <v>0</v>
      </c>
      <c r="BY67" s="312">
        <f t="shared" si="21"/>
        <v>0</v>
      </c>
      <c r="BZ67" s="312">
        <f t="shared" si="21"/>
        <v>0</v>
      </c>
      <c r="CA67" s="312">
        <f t="shared" si="21"/>
        <v>0</v>
      </c>
      <c r="CB67" s="312">
        <f t="shared" si="21"/>
        <v>0</v>
      </c>
      <c r="CC67" s="312">
        <f t="shared" si="21"/>
        <v>0</v>
      </c>
      <c r="CD67" s="312">
        <f t="shared" si="21"/>
        <v>0</v>
      </c>
      <c r="CE67" s="312">
        <f t="shared" si="21"/>
        <v>0</v>
      </c>
      <c r="CF67" s="312">
        <f t="shared" si="21"/>
        <v>0</v>
      </c>
      <c r="CG67" s="312">
        <f t="shared" si="21"/>
        <v>0</v>
      </c>
      <c r="CH67" s="312">
        <f t="shared" si="21"/>
        <v>0</v>
      </c>
      <c r="CI67" s="312">
        <f t="shared" si="21"/>
        <v>0</v>
      </c>
      <c r="CJ67" s="312">
        <f t="shared" si="21"/>
        <v>0</v>
      </c>
      <c r="CK67" s="312">
        <f t="shared" si="21"/>
        <v>0</v>
      </c>
      <c r="CL67" s="312">
        <f t="shared" si="21"/>
        <v>0</v>
      </c>
      <c r="CM67" s="312">
        <f t="shared" si="21"/>
        <v>0</v>
      </c>
      <c r="CN67" s="312">
        <f t="shared" si="21"/>
        <v>0</v>
      </c>
      <c r="CO67" s="312">
        <f t="shared" si="21"/>
        <v>0</v>
      </c>
      <c r="CP67" s="359"/>
      <c r="CQ67" s="359"/>
      <c r="CR67" s="374"/>
      <c r="CS67" s="359"/>
      <c r="CT67" s="274"/>
      <c r="CU67" s="373"/>
      <c r="CV67" s="374"/>
      <c r="CW67" s="359"/>
      <c r="CX67" s="359"/>
      <c r="CY67" s="359"/>
      <c r="CZ67" s="359"/>
    </row>
    <row r="68" spans="1:104" s="82" customFormat="1" ht="9.75" customHeight="1" x14ac:dyDescent="0.2">
      <c r="A68" s="102"/>
      <c r="B68" s="103"/>
      <c r="C68" s="44"/>
      <c r="E68" s="45"/>
      <c r="F68" s="45"/>
      <c r="G68" s="45"/>
      <c r="H68" s="239"/>
      <c r="I68" s="296"/>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274"/>
      <c r="CQ68" s="274"/>
      <c r="CR68" s="274"/>
      <c r="CS68" s="274"/>
      <c r="CT68" s="274"/>
      <c r="CU68" s="373"/>
      <c r="CV68" s="274"/>
      <c r="CW68" s="274"/>
      <c r="CX68" s="274"/>
      <c r="CY68" s="274"/>
      <c r="CZ68" s="274"/>
    </row>
    <row r="69" spans="1:104" s="82" customFormat="1" x14ac:dyDescent="0.2">
      <c r="A69" s="102"/>
      <c r="B69" s="61"/>
      <c r="C69" s="44" t="s">
        <v>337</v>
      </c>
      <c r="E69" s="45"/>
      <c r="F69" s="45"/>
      <c r="G69" s="45"/>
      <c r="H69" s="239"/>
      <c r="I69" s="296"/>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274"/>
      <c r="CQ69" s="274"/>
      <c r="CR69" s="274"/>
      <c r="CS69" s="274"/>
      <c r="CT69" s="274"/>
      <c r="CU69" s="373"/>
      <c r="CV69" s="274"/>
      <c r="CW69" s="274"/>
      <c r="CX69" s="274"/>
      <c r="CY69" s="274"/>
      <c r="CZ69" s="274"/>
    </row>
    <row r="70" spans="1:104" s="82" customFormat="1" x14ac:dyDescent="0.2">
      <c r="A70" s="102"/>
      <c r="B70" s="61"/>
      <c r="C70" s="44"/>
      <c r="E70" s="45" t="str">
        <f xml:space="preserve"> Costs!E166</f>
        <v>Sewerage: net capital expenditure</v>
      </c>
      <c r="F70" s="45"/>
      <c r="G70" s="45"/>
      <c r="H70" s="80" t="str">
        <f xml:space="preserve"> Costs!H129</f>
        <v>£</v>
      </c>
      <c r="I70" s="295">
        <f xml:space="preserve"> SUMPRODUCT( $K$12:$CO$12, $K70:$CO70 )</f>
        <v>0</v>
      </c>
      <c r="J70" s="45"/>
      <c r="K70" s="19">
        <f xml:space="preserve"> Costs!K166</f>
        <v>0</v>
      </c>
      <c r="L70" s="19">
        <f xml:space="preserve"> Costs!L166</f>
        <v>0</v>
      </c>
      <c r="M70" s="19">
        <f xml:space="preserve"> Costs!M166</f>
        <v>0</v>
      </c>
      <c r="N70" s="19">
        <f xml:space="preserve"> Costs!N166</f>
        <v>0</v>
      </c>
      <c r="O70" s="19">
        <f xml:space="preserve"> Costs!O166</f>
        <v>0</v>
      </c>
      <c r="P70" s="19">
        <f xml:space="preserve"> Costs!P166</f>
        <v>0</v>
      </c>
      <c r="Q70" s="19">
        <f xml:space="preserve"> Costs!Q166</f>
        <v>0</v>
      </c>
      <c r="R70" s="19">
        <f xml:space="preserve"> Costs!R166</f>
        <v>0</v>
      </c>
      <c r="S70" s="19">
        <f xml:space="preserve"> Costs!S166</f>
        <v>0</v>
      </c>
      <c r="T70" s="19">
        <f xml:space="preserve"> Costs!T166</f>
        <v>0</v>
      </c>
      <c r="U70" s="19">
        <f xml:space="preserve"> Costs!U166</f>
        <v>0</v>
      </c>
      <c r="V70" s="19">
        <f xml:space="preserve"> Costs!V166</f>
        <v>0</v>
      </c>
      <c r="W70" s="19">
        <f xml:space="preserve"> Costs!W166</f>
        <v>0</v>
      </c>
      <c r="X70" s="19">
        <f xml:space="preserve"> Costs!X166</f>
        <v>0</v>
      </c>
      <c r="Y70" s="19">
        <f xml:space="preserve"> Costs!Y166</f>
        <v>0</v>
      </c>
      <c r="Z70" s="19">
        <f xml:space="preserve"> Costs!Z166</f>
        <v>0</v>
      </c>
      <c r="AA70" s="19">
        <f xml:space="preserve"> Costs!AA166</f>
        <v>0</v>
      </c>
      <c r="AB70" s="19">
        <f xml:space="preserve"> Costs!AB166</f>
        <v>0</v>
      </c>
      <c r="AC70" s="19">
        <f xml:space="preserve"> Costs!AC166</f>
        <v>0</v>
      </c>
      <c r="AD70" s="19">
        <f xml:space="preserve"> Costs!AD166</f>
        <v>0</v>
      </c>
      <c r="AE70" s="19">
        <f xml:space="preserve"> Costs!AE166</f>
        <v>0</v>
      </c>
      <c r="AF70" s="19">
        <f xml:space="preserve"> Costs!AF166</f>
        <v>0</v>
      </c>
      <c r="AG70" s="19">
        <f xml:space="preserve"> Costs!AG166</f>
        <v>0</v>
      </c>
      <c r="AH70" s="19">
        <f xml:space="preserve"> Costs!AH166</f>
        <v>0</v>
      </c>
      <c r="AI70" s="19">
        <f xml:space="preserve"> Costs!AI166</f>
        <v>0</v>
      </c>
      <c r="AJ70" s="19">
        <f xml:space="preserve"> Costs!AJ166</f>
        <v>0</v>
      </c>
      <c r="AK70" s="19">
        <f xml:space="preserve"> Costs!AK166</f>
        <v>0</v>
      </c>
      <c r="AL70" s="19">
        <f xml:space="preserve"> Costs!AL166</f>
        <v>0</v>
      </c>
      <c r="AM70" s="19">
        <f xml:space="preserve"> Costs!AM166</f>
        <v>0</v>
      </c>
      <c r="AN70" s="19">
        <f xml:space="preserve"> Costs!AN166</f>
        <v>0</v>
      </c>
      <c r="AO70" s="19">
        <f xml:space="preserve"> Costs!AO166</f>
        <v>0</v>
      </c>
      <c r="AP70" s="19">
        <f xml:space="preserve"> Costs!AP166</f>
        <v>0</v>
      </c>
      <c r="AQ70" s="19">
        <f xml:space="preserve"> Costs!AQ166</f>
        <v>0</v>
      </c>
      <c r="AR70" s="19">
        <f xml:space="preserve"> Costs!AR166</f>
        <v>0</v>
      </c>
      <c r="AS70" s="19">
        <f xml:space="preserve"> Costs!AS166</f>
        <v>0</v>
      </c>
      <c r="AT70" s="19">
        <f xml:space="preserve"> Costs!AT166</f>
        <v>0</v>
      </c>
      <c r="AU70" s="19">
        <f xml:space="preserve"> Costs!AU166</f>
        <v>0</v>
      </c>
      <c r="AV70" s="19">
        <f xml:space="preserve"> Costs!AV166</f>
        <v>0</v>
      </c>
      <c r="AW70" s="19">
        <f xml:space="preserve"> Costs!AW166</f>
        <v>0</v>
      </c>
      <c r="AX70" s="19">
        <f xml:space="preserve"> Costs!AX166</f>
        <v>0</v>
      </c>
      <c r="AY70" s="19">
        <f xml:space="preserve"> Costs!AY166</f>
        <v>0</v>
      </c>
      <c r="AZ70" s="19">
        <f xml:space="preserve"> Costs!AZ166</f>
        <v>0</v>
      </c>
      <c r="BA70" s="19">
        <f xml:space="preserve"> Costs!BA166</f>
        <v>0</v>
      </c>
      <c r="BB70" s="19">
        <f xml:space="preserve"> Costs!BB166</f>
        <v>0</v>
      </c>
      <c r="BC70" s="19">
        <f xml:space="preserve"> Costs!BC166</f>
        <v>0</v>
      </c>
      <c r="BD70" s="19">
        <f xml:space="preserve"> Costs!BD166</f>
        <v>0</v>
      </c>
      <c r="BE70" s="19">
        <f xml:space="preserve"> Costs!BE166</f>
        <v>0</v>
      </c>
      <c r="BF70" s="19">
        <f xml:space="preserve"> Costs!BF166</f>
        <v>0</v>
      </c>
      <c r="BG70" s="19">
        <f xml:space="preserve"> Costs!BG166</f>
        <v>0</v>
      </c>
      <c r="BH70" s="19">
        <f xml:space="preserve"> Costs!BH166</f>
        <v>0</v>
      </c>
      <c r="BI70" s="19">
        <f xml:space="preserve"> Costs!BI166</f>
        <v>0</v>
      </c>
      <c r="BJ70" s="19">
        <f xml:space="preserve"> Costs!BJ166</f>
        <v>0</v>
      </c>
      <c r="BK70" s="19">
        <f xml:space="preserve"> Costs!BK166</f>
        <v>0</v>
      </c>
      <c r="BL70" s="19">
        <f xml:space="preserve"> Costs!BL166</f>
        <v>0</v>
      </c>
      <c r="BM70" s="19">
        <f xml:space="preserve"> Costs!BM166</f>
        <v>0</v>
      </c>
      <c r="BN70" s="19">
        <f xml:space="preserve"> Costs!BN166</f>
        <v>0</v>
      </c>
      <c r="BO70" s="19">
        <f xml:space="preserve"> Costs!BO166</f>
        <v>0</v>
      </c>
      <c r="BP70" s="19">
        <f xml:space="preserve"> Costs!BP166</f>
        <v>0</v>
      </c>
      <c r="BQ70" s="19">
        <f xml:space="preserve"> Costs!BQ166</f>
        <v>0</v>
      </c>
      <c r="BR70" s="19">
        <f xml:space="preserve"> Costs!BR166</f>
        <v>0</v>
      </c>
      <c r="BS70" s="19">
        <f xml:space="preserve"> Costs!BS166</f>
        <v>0</v>
      </c>
      <c r="BT70" s="19">
        <f xml:space="preserve"> Costs!BT166</f>
        <v>0</v>
      </c>
      <c r="BU70" s="19">
        <f xml:space="preserve"> Costs!BU166</f>
        <v>0</v>
      </c>
      <c r="BV70" s="19">
        <f xml:space="preserve"> Costs!BV166</f>
        <v>0</v>
      </c>
      <c r="BW70" s="19">
        <f xml:space="preserve"> Costs!BW166</f>
        <v>0</v>
      </c>
      <c r="BX70" s="19">
        <f xml:space="preserve"> Costs!BX166</f>
        <v>0</v>
      </c>
      <c r="BY70" s="19">
        <f xml:space="preserve"> Costs!BY166</f>
        <v>0</v>
      </c>
      <c r="BZ70" s="19">
        <f xml:space="preserve"> Costs!BZ166</f>
        <v>0</v>
      </c>
      <c r="CA70" s="19">
        <f xml:space="preserve"> Costs!CA166</f>
        <v>0</v>
      </c>
      <c r="CB70" s="19">
        <f xml:space="preserve"> Costs!CB166</f>
        <v>0</v>
      </c>
      <c r="CC70" s="19">
        <f xml:space="preserve"> Costs!CC166</f>
        <v>0</v>
      </c>
      <c r="CD70" s="19">
        <f xml:space="preserve"> Costs!CD166</f>
        <v>0</v>
      </c>
      <c r="CE70" s="19">
        <f xml:space="preserve"> Costs!CE166</f>
        <v>0</v>
      </c>
      <c r="CF70" s="19">
        <f xml:space="preserve"> Costs!CF166</f>
        <v>0</v>
      </c>
      <c r="CG70" s="19">
        <f xml:space="preserve"> Costs!CG166</f>
        <v>0</v>
      </c>
      <c r="CH70" s="19">
        <f xml:space="preserve"> Costs!CH166</f>
        <v>0</v>
      </c>
      <c r="CI70" s="19">
        <f xml:space="preserve"> Costs!CI166</f>
        <v>0</v>
      </c>
      <c r="CJ70" s="19">
        <f xml:space="preserve"> Costs!CJ166</f>
        <v>0</v>
      </c>
      <c r="CK70" s="19">
        <f xml:space="preserve"> Costs!CK166</f>
        <v>0</v>
      </c>
      <c r="CL70" s="19">
        <f xml:space="preserve"> Costs!CL166</f>
        <v>0</v>
      </c>
      <c r="CM70" s="19">
        <f xml:space="preserve"> Costs!CM166</f>
        <v>0</v>
      </c>
      <c r="CN70" s="19">
        <f xml:space="preserve"> Costs!CN166</f>
        <v>0</v>
      </c>
      <c r="CO70" s="19">
        <f xml:space="preserve"> Costs!CO166</f>
        <v>0</v>
      </c>
      <c r="CP70" s="274"/>
      <c r="CQ70" s="274" t="s">
        <v>438</v>
      </c>
      <c r="CR70" s="274"/>
      <c r="CS70" s="274"/>
      <c r="CT70" s="274"/>
      <c r="CU70" s="373"/>
      <c r="CV70" s="274"/>
      <c r="CW70" s="274"/>
      <c r="CX70" s="274"/>
      <c r="CY70" s="274"/>
      <c r="CZ70" s="274"/>
    </row>
    <row r="71" spans="1:104" s="82" customFormat="1" ht="9.75" customHeight="1" x14ac:dyDescent="0.2">
      <c r="A71" s="102"/>
      <c r="B71" s="103"/>
      <c r="C71" s="44"/>
      <c r="E71" s="45"/>
      <c r="F71" s="45"/>
      <c r="G71" s="45"/>
      <c r="H71" s="239"/>
      <c r="I71" s="296"/>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274"/>
      <c r="CQ71" s="274"/>
      <c r="CR71" s="274"/>
      <c r="CS71" s="274"/>
      <c r="CT71" s="274"/>
      <c r="CU71" s="373"/>
      <c r="CV71" s="274"/>
      <c r="CW71" s="274"/>
      <c r="CX71" s="274"/>
      <c r="CY71" s="274"/>
      <c r="CZ71" s="274"/>
    </row>
    <row r="72" spans="1:104" s="82" customFormat="1" x14ac:dyDescent="0.2">
      <c r="A72" s="102"/>
      <c r="B72" s="61"/>
      <c r="C72" s="44" t="s">
        <v>321</v>
      </c>
      <c r="E72" s="45"/>
      <c r="F72" s="45"/>
      <c r="G72" s="45"/>
      <c r="H72" s="239"/>
      <c r="I72" s="296"/>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274"/>
      <c r="CQ72" s="274"/>
      <c r="CR72" s="274"/>
      <c r="CS72" s="274"/>
      <c r="CT72" s="274"/>
      <c r="CU72" s="373"/>
      <c r="CV72" s="274"/>
      <c r="CW72" s="274"/>
      <c r="CX72" s="274"/>
      <c r="CY72" s="274"/>
      <c r="CZ72" s="274"/>
    </row>
    <row r="73" spans="1:104" x14ac:dyDescent="0.2">
      <c r="E73" s="18" t="str">
        <f xml:space="preserve"> Costs!E182</f>
        <v xml:space="preserve">Sewerage: Infra maintenance </v>
      </c>
      <c r="F73" s="18">
        <f xml:space="preserve"> Costs!F180</f>
        <v>0</v>
      </c>
      <c r="G73" s="18"/>
      <c r="H73" s="80" t="str">
        <f xml:space="preserve"> Costs!H181</f>
        <v>£</v>
      </c>
      <c r="I73" s="295">
        <f xml:space="preserve"> SUMPRODUCT( $K$12:$CO$12, $K73:$CO73 )</f>
        <v>13976.687637970183</v>
      </c>
      <c r="J73" s="18"/>
      <c r="K73" s="19">
        <f xml:space="preserve"> Costs!K182</f>
        <v>582.52027963295768</v>
      </c>
      <c r="L73" s="19">
        <f xml:space="preserve"> Costs!L182</f>
        <v>586.1745832220181</v>
      </c>
      <c r="M73" s="19">
        <f xml:space="preserve"> Costs!M182</f>
        <v>595.37737757476509</v>
      </c>
      <c r="N73" s="19">
        <f xml:space="preserve"> Costs!N182</f>
        <v>605.12293658081194</v>
      </c>
      <c r="O73" s="19">
        <f xml:space="preserve"> Costs!O182</f>
        <v>615.22850080030912</v>
      </c>
      <c r="P73" s="19">
        <f xml:space="preserve"> Costs!P182</f>
        <v>625.46159137373331</v>
      </c>
      <c r="Q73" s="19">
        <f xml:space="preserve"> Costs!Q182</f>
        <v>636.13857156989036</v>
      </c>
      <c r="R73" s="19">
        <f xml:space="preserve"> Costs!R182</f>
        <v>647.62847186567797</v>
      </c>
      <c r="S73" s="19">
        <f xml:space="preserve"> Costs!S182</f>
        <v>659.91839324068519</v>
      </c>
      <c r="T73" s="19">
        <f xml:space="preserve"> Costs!T182</f>
        <v>672.4415380979292</v>
      </c>
      <c r="U73" s="19">
        <f xml:space="preserve"> Costs!U182</f>
        <v>685.20233227472761</v>
      </c>
      <c r="V73" s="19">
        <f xml:space="preserve"> Costs!V182</f>
        <v>698.20528559666661</v>
      </c>
      <c r="W73" s="19">
        <f xml:space="preserve"> Costs!W182</f>
        <v>711.45499347142686</v>
      </c>
      <c r="X73" s="19">
        <f xml:space="preserve"> Costs!X182</f>
        <v>724.95613851285987</v>
      </c>
      <c r="Y73" s="19">
        <f xml:space="preserve"> Costs!Y182</f>
        <v>738.71349219588296</v>
      </c>
      <c r="Z73" s="19">
        <f xml:space="preserve"> Costs!Z182</f>
        <v>752.73191654277844</v>
      </c>
      <c r="AA73" s="19">
        <f xml:space="preserve"> Costs!AA182</f>
        <v>767.0163658414931</v>
      </c>
      <c r="AB73" s="19">
        <f xml:space="preserve"> Costs!AB182</f>
        <v>781.5718883965468</v>
      </c>
      <c r="AC73" s="19">
        <f xml:space="preserve"> Costs!AC182</f>
        <v>796.40362831316645</v>
      </c>
      <c r="AD73" s="19">
        <f xml:space="preserve"> Costs!AD182</f>
        <v>811.51682731527785</v>
      </c>
      <c r="AE73" s="19">
        <f xml:space="preserve"> Costs!AE182</f>
        <v>826.91682659799733</v>
      </c>
      <c r="AF73" s="19">
        <f xml:space="preserve"> Costs!AF182</f>
        <v>842.60906871527686</v>
      </c>
      <c r="AG73" s="19">
        <f xml:space="preserve"> Costs!AG182</f>
        <v>858.59909950337146</v>
      </c>
      <c r="AH73" s="19">
        <f xml:space="preserve"> Costs!AH182</f>
        <v>874.89257004080798</v>
      </c>
      <c r="AI73" s="19">
        <f xml:space="preserve"> Costs!AI182</f>
        <v>891.49523864554737</v>
      </c>
      <c r="AJ73" s="19">
        <f xml:space="preserve"> Costs!AJ182</f>
        <v>908.41297291004651</v>
      </c>
      <c r="AK73" s="19">
        <f xml:space="preserve"> Costs!AK182</f>
        <v>925.65175177493973</v>
      </c>
      <c r="AL73" s="19">
        <f xml:space="preserve"> Costs!AL182</f>
        <v>943.21766764207177</v>
      </c>
      <c r="AM73" s="19">
        <f xml:space="preserve"> Costs!AM182</f>
        <v>961.11692852762963</v>
      </c>
      <c r="AN73" s="19">
        <f xml:space="preserve"> Costs!AN182</f>
        <v>979.35586025613304</v>
      </c>
      <c r="AO73" s="19">
        <f xml:space="preserve"> Costs!AO182</f>
        <v>997.94090869606168</v>
      </c>
      <c r="AP73" s="19">
        <f xml:space="preserve"> Costs!AP182</f>
        <v>1016.8786420379054</v>
      </c>
      <c r="AQ73" s="19">
        <f xml:space="preserve"> Costs!AQ182</f>
        <v>1036.1757531154462</v>
      </c>
      <c r="AR73" s="19">
        <f xml:space="preserve"> Costs!AR182</f>
        <v>1055.83906177109</v>
      </c>
      <c r="AS73" s="19">
        <f xml:space="preserve"> Costs!AS182</f>
        <v>1075.8755172660849</v>
      </c>
      <c r="AT73" s="19">
        <f xml:space="preserve"> Costs!AT182</f>
        <v>1096.2922007364773</v>
      </c>
      <c r="AU73" s="19">
        <f xml:space="preserve"> Costs!AU182</f>
        <v>1117.0963276956754</v>
      </c>
      <c r="AV73" s="19">
        <f xml:space="preserve"> Costs!AV182</f>
        <v>1138.2952505845021</v>
      </c>
      <c r="AW73" s="19">
        <f xml:space="preserve"> Costs!AW182</f>
        <v>1159.896461369641</v>
      </c>
      <c r="AX73" s="19">
        <f xml:space="preserve"> Costs!AX182</f>
        <v>1181.9075941913907</v>
      </c>
      <c r="AY73" s="19">
        <f xml:space="preserve"> Costs!AY182</f>
        <v>1204.336428061667</v>
      </c>
      <c r="AZ73" s="19">
        <f xml:space="preserve"> Costs!AZ182</f>
        <v>1227.1908896132045</v>
      </c>
      <c r="BA73" s="19">
        <f xml:space="preserve"> Costs!BA182</f>
        <v>1250.4790559009271</v>
      </c>
      <c r="BB73" s="19">
        <f xml:space="preserve"> Costs!BB182</f>
        <v>1274.2091572564821</v>
      </c>
      <c r="BC73" s="19">
        <f xml:space="preserve"> Costs!BC182</f>
        <v>1298.3895801969429</v>
      </c>
      <c r="BD73" s="19">
        <f xml:space="preserve"> Costs!BD182</f>
        <v>1323.0288703887102</v>
      </c>
      <c r="BE73" s="19">
        <f xml:space="preserve"> Costs!BE182</f>
        <v>1348.1357356676572</v>
      </c>
      <c r="BF73" s="19">
        <f xml:space="preserve"> Costs!BF182</f>
        <v>1373.7190491165904</v>
      </c>
      <c r="BG73" s="19">
        <f xml:space="preserve"> Costs!BG182</f>
        <v>1399.7878522011069</v>
      </c>
      <c r="BH73" s="19">
        <f xml:space="preserve"> Costs!BH182</f>
        <v>1426.3513579649641</v>
      </c>
      <c r="BI73" s="19">
        <f xml:space="preserve"> Costs!BI182</f>
        <v>1453.4189542860847</v>
      </c>
      <c r="BJ73" s="19">
        <f xml:space="preserve"> Costs!BJ182</f>
        <v>1481.0002071943509</v>
      </c>
      <c r="BK73" s="19">
        <f xml:space="preserve"> Costs!BK182</f>
        <v>1509.1048642523615</v>
      </c>
      <c r="BL73" s="19">
        <f xml:space="preserve"> Costs!BL182</f>
        <v>1537.7428580003404</v>
      </c>
      <c r="BM73" s="19">
        <f xml:space="preserve"> Costs!BM182</f>
        <v>1566.9243094664257</v>
      </c>
      <c r="BN73" s="19">
        <f xml:space="preserve"> Costs!BN182</f>
        <v>1596.6595317435649</v>
      </c>
      <c r="BO73" s="19">
        <f xml:space="preserve"> Costs!BO182</f>
        <v>1626.9590336342944</v>
      </c>
      <c r="BP73" s="19">
        <f xml:space="preserve"> Costs!BP182</f>
        <v>1657.8335233646819</v>
      </c>
      <c r="BQ73" s="19">
        <f xml:space="preserve"> Costs!BQ182</f>
        <v>1689.2939123687484</v>
      </c>
      <c r="BR73" s="19">
        <f xml:space="preserve"> Costs!BR182</f>
        <v>1721.3513191447071</v>
      </c>
      <c r="BS73" s="19">
        <f xml:space="preserve"> Costs!BS182</f>
        <v>1754.0170731843803</v>
      </c>
      <c r="BT73" s="19">
        <f xml:space="preserve"> Costs!BT182</f>
        <v>1787.3027189771851</v>
      </c>
      <c r="BU73" s="19">
        <f xml:space="preserve"> Costs!BU182</f>
        <v>1821.2200200901018</v>
      </c>
      <c r="BV73" s="19">
        <f xml:space="preserve"> Costs!BV182</f>
        <v>1855.7809633250663</v>
      </c>
      <c r="BW73" s="19">
        <f xml:space="preserve"> Costs!BW182</f>
        <v>1890.9977629552575</v>
      </c>
      <c r="BX73" s="19">
        <f xml:space="preserve"> Costs!BX182</f>
        <v>1926.8828650417745</v>
      </c>
      <c r="BY73" s="19">
        <f xml:space="preserve"> Costs!BY182</f>
        <v>1963.4489518322325</v>
      </c>
      <c r="BZ73" s="19">
        <f xml:space="preserve"> Costs!BZ182</f>
        <v>2000.7089462428296</v>
      </c>
      <c r="CA73" s="19">
        <f xml:space="preserve"> Costs!CA182</f>
        <v>2038.6760164254667</v>
      </c>
      <c r="CB73" s="19">
        <f xml:space="preserve"> Costs!CB182</f>
        <v>2077.3635804215392</v>
      </c>
      <c r="CC73" s="19">
        <f xml:space="preserve"> Costs!CC182</f>
        <v>2116.7853109040429</v>
      </c>
      <c r="CD73" s="19">
        <f xml:space="preserve"> Costs!CD182</f>
        <v>2156.9551400096675</v>
      </c>
      <c r="CE73" s="19">
        <f xml:space="preserve"> Costs!CE182</f>
        <v>2197.8872642625906</v>
      </c>
      <c r="CF73" s="19">
        <f xml:space="preserve"> Costs!CF182</f>
        <v>2239.5961495917086</v>
      </c>
      <c r="CG73" s="19">
        <f xml:space="preserve"> Costs!CG182</f>
        <v>2282.0965364430758</v>
      </c>
      <c r="CH73" s="19">
        <f xml:space="preserve"> Costs!CH182</f>
        <v>2325.4034449893684</v>
      </c>
      <c r="CI73" s="19">
        <f xml:space="preserve"> Costs!CI182</f>
        <v>2369.5321804381983</v>
      </c>
      <c r="CJ73" s="19">
        <f xml:space="preserve"> Costs!CJ182</f>
        <v>2414.4983384411703</v>
      </c>
      <c r="CK73" s="19">
        <f xml:space="preserve"> Costs!CK182</f>
        <v>2460.317810605578</v>
      </c>
      <c r="CL73" s="19">
        <f xml:space="preserve"> Costs!CL182</f>
        <v>2507.0067901107045</v>
      </c>
      <c r="CM73" s="19">
        <f xml:space="preserve"> Costs!CM182</f>
        <v>2554.5817774306879</v>
      </c>
      <c r="CN73" s="19">
        <f xml:space="preserve"> Costs!CN182</f>
        <v>2603.0595861660045</v>
      </c>
      <c r="CO73" s="19">
        <f xml:space="preserve"> Costs!CO182</f>
        <v>2652.457348985602</v>
      </c>
      <c r="CP73" s="293"/>
      <c r="CQ73" s="274" t="s">
        <v>439</v>
      </c>
      <c r="CR73" s="274"/>
      <c r="CS73" s="274"/>
      <c r="CT73" s="274"/>
      <c r="CU73" s="373"/>
      <c r="CV73" s="274"/>
      <c r="CW73" s="274"/>
      <c r="CX73" s="274"/>
      <c r="CY73" s="274"/>
      <c r="CZ73" s="274"/>
    </row>
    <row r="74" spans="1:104" x14ac:dyDescent="0.2">
      <c r="E74" s="18" t="str">
        <f xml:space="preserve"> Costs!E175</f>
        <v>Wholesale element of regulatory fees</v>
      </c>
      <c r="F74" s="18">
        <f>Costs!F183</f>
        <v>0</v>
      </c>
      <c r="G74" s="18"/>
      <c r="H74" s="80" t="str">
        <f xml:space="preserve"> Costs!H175</f>
        <v>£</v>
      </c>
      <c r="I74" s="295">
        <f xml:space="preserve"> SUMPRODUCT( $K$12:$CO$12, $K74:$CO74 )</f>
        <v>905.20075081571849</v>
      </c>
      <c r="J74" s="18"/>
      <c r="K74" s="19">
        <f xml:space="preserve"> Costs!K175</f>
        <v>0</v>
      </c>
      <c r="L74" s="19">
        <f xml:space="preserve"> Costs!L175</f>
        <v>5.8377625812978682</v>
      </c>
      <c r="M74" s="19">
        <f xml:space="preserve"> Costs!M175</f>
        <v>34.307196203114614</v>
      </c>
      <c r="N74" s="19">
        <f xml:space="preserve"> Costs!N175</f>
        <v>37.432182471067627</v>
      </c>
      <c r="O74" s="19">
        <f xml:space="preserve"> Costs!O175</f>
        <v>40.008004936501436</v>
      </c>
      <c r="P74" s="19">
        <f xml:space="preserve"> Costs!P175</f>
        <v>42.666936443488659</v>
      </c>
      <c r="Q74" s="19">
        <f xml:space="preserve"> Costs!Q175</f>
        <v>41.772947432038769</v>
      </c>
      <c r="R74" s="19">
        <f xml:space="preserve"> Costs!R175</f>
        <v>43.303678958313881</v>
      </c>
      <c r="S74" s="19">
        <f xml:space="preserve"> Costs!S175</f>
        <v>45.498499318453959</v>
      </c>
      <c r="T74" s="19">
        <f xml:space="preserve"> Costs!T175</f>
        <v>47.442963099639435</v>
      </c>
      <c r="U74" s="19">
        <f xml:space="preserve"> Costs!U175</f>
        <v>48.391670787436155</v>
      </c>
      <c r="V74" s="19">
        <f xml:space="preserve"> Costs!V175</f>
        <v>49.359349597989201</v>
      </c>
      <c r="W74" s="19">
        <f xml:space="preserve"> Costs!W175</f>
        <v>50.449314663070602</v>
      </c>
      <c r="X74" s="19">
        <f xml:space="preserve"> Costs!X175</f>
        <v>51.353145620768267</v>
      </c>
      <c r="Y74" s="19">
        <f xml:space="preserve"> Costs!Y175</f>
        <v>52.380044466454827</v>
      </c>
      <c r="Z74" s="19">
        <f xml:space="preserve"> Costs!Z175</f>
        <v>53.427478008244734</v>
      </c>
      <c r="AA74" s="19">
        <f xml:space="preserve"> Costs!AA175</f>
        <v>54.60727646626092</v>
      </c>
      <c r="AB74" s="19">
        <f xml:space="preserve"> Costs!AB175</f>
        <v>55.585599904654266</v>
      </c>
      <c r="AC74" s="19">
        <f xml:space="preserve"> Costs!AC175</f>
        <v>56.697134313868709</v>
      </c>
      <c r="AD74" s="19">
        <f xml:space="preserve"> Costs!AD175</f>
        <v>57.830895860057218</v>
      </c>
      <c r="AE74" s="19">
        <f xml:space="preserve"> Costs!AE175</f>
        <v>59.107931653340721</v>
      </c>
      <c r="AF74" s="19">
        <f xml:space="preserve"> Costs!AF175</f>
        <v>60.166887138277623</v>
      </c>
      <c r="AG74" s="19">
        <f xml:space="preserve"> Costs!AG175</f>
        <v>61.370032655538047</v>
      </c>
      <c r="AH74" s="19">
        <f xml:space="preserve"> Costs!AH175</f>
        <v>62.597237239247789</v>
      </c>
      <c r="AI74" s="19">
        <f xml:space="preserve"> Costs!AI175</f>
        <v>63.979524532680287</v>
      </c>
      <c r="AJ74" s="19">
        <f xml:space="preserve"> Costs!AJ175</f>
        <v>65.125757644420517</v>
      </c>
      <c r="AK74" s="19">
        <f xml:space="preserve"> Costs!AK175</f>
        <v>66.428064728847133</v>
      </c>
      <c r="AL74" s="19">
        <f xml:space="preserve"> Costs!AL175</f>
        <v>67.756413794257767</v>
      </c>
      <c r="AM74" s="19">
        <f xml:space="preserve"> Costs!AM175</f>
        <v>69.252627268957795</v>
      </c>
      <c r="AN74" s="19">
        <f xml:space="preserve"> Costs!AN175</f>
        <v>70.493331307171417</v>
      </c>
      <c r="AO74" s="19">
        <f xml:space="preserve"> Costs!AO175</f>
        <v>71.902972716142074</v>
      </c>
      <c r="AP74" s="19">
        <f xml:space="preserve"> Costs!AP175</f>
        <v>73.340802449668232</v>
      </c>
      <c r="AQ74" s="19">
        <f xml:space="preserve"> Costs!AQ175</f>
        <v>74.960331741813349</v>
      </c>
      <c r="AR74" s="19">
        <f xml:space="preserve"> Costs!AR175</f>
        <v>76.303292867846935</v>
      </c>
      <c r="AS74" s="19">
        <f xml:space="preserve"> Costs!AS175</f>
        <v>77.829114945947325</v>
      </c>
      <c r="AT74" s="19">
        <f xml:space="preserve"> Costs!AT175</f>
        <v>79.385448590803506</v>
      </c>
      <c r="AU74" s="19">
        <f xml:space="preserve"> Costs!AU175</f>
        <v>81.138457217224243</v>
      </c>
      <c r="AV74" s="19">
        <f xml:space="preserve"> Costs!AV175</f>
        <v>82.592103316929069</v>
      </c>
      <c r="AW74" s="19">
        <f xml:space="preserve"> Costs!AW175</f>
        <v>84.24368151206653</v>
      </c>
      <c r="AX74" s="19">
        <f xml:space="preserve"> Costs!AX175</f>
        <v>85.92828599452578</v>
      </c>
      <c r="AY74" s="19">
        <f xml:space="preserve"> Costs!AY175</f>
        <v>87.825775134864244</v>
      </c>
      <c r="AZ74" s="19">
        <f xml:space="preserve"> Costs!AZ175</f>
        <v>89.399228708630872</v>
      </c>
      <c r="BA74" s="19">
        <f xml:space="preserve"> Costs!BA175</f>
        <v>91.186927663707834</v>
      </c>
      <c r="BB74" s="19">
        <f xml:space="preserve"> Costs!BB175</f>
        <v>93.010374886416884</v>
      </c>
      <c r="BC74" s="19">
        <f xml:space="preserve"> Costs!BC175</f>
        <v>95.064252422121868</v>
      </c>
      <c r="BD74" s="19">
        <f xml:space="preserve"> Costs!BD175</f>
        <v>96.767387834036569</v>
      </c>
      <c r="BE74" s="19">
        <f xml:space="preserve"> Costs!BE175</f>
        <v>98.702426431296061</v>
      </c>
      <c r="BF74" s="19">
        <f xml:space="preserve"> Costs!BF175</f>
        <v>100.67615961830012</v>
      </c>
      <c r="BG74" s="19">
        <f xml:space="preserve"> Costs!BG175</f>
        <v>102.89931486171878</v>
      </c>
      <c r="BH74" s="19">
        <f xml:space="preserve"> Costs!BH175</f>
        <v>104.74282030711548</v>
      </c>
      <c r="BI74" s="19">
        <f xml:space="preserve"> Costs!BI175</f>
        <v>106.8373420733504</v>
      </c>
      <c r="BJ74" s="19">
        <f xml:space="preserve"> Costs!BJ175</f>
        <v>108.97374758318101</v>
      </c>
      <c r="BK74" s="19">
        <f xml:space="preserve"> Costs!BK175</f>
        <v>111.38013216571822</v>
      </c>
      <c r="BL74" s="19">
        <f xml:space="preserve"> Costs!BL175</f>
        <v>113.37557674600944</v>
      </c>
      <c r="BM74" s="19">
        <f xml:space="preserve"> Costs!BM175</f>
        <v>115.64272606047018</v>
      </c>
      <c r="BN74" s="19">
        <f xml:space="preserve"> Costs!BN175</f>
        <v>117.95521111796819</v>
      </c>
      <c r="BO74" s="19">
        <f xml:space="preserve"> Costs!BO175</f>
        <v>120.55992654493407</v>
      </c>
      <c r="BP74" s="19">
        <f xml:space="preserve"> Costs!BP175</f>
        <v>122.7198328706554</v>
      </c>
      <c r="BQ74" s="19">
        <f xml:space="preserve"> Costs!BQ175</f>
        <v>125.1738374539064</v>
      </c>
      <c r="BR74" s="19">
        <f xml:space="preserve"> Costs!BR175</f>
        <v>127.6769142885918</v>
      </c>
      <c r="BS74" s="19">
        <f xml:space="preserve"> Costs!BS175</f>
        <v>130.4963067101975</v>
      </c>
      <c r="BT74" s="19">
        <f xml:space="preserve"> Costs!BT175</f>
        <v>132.83422948789232</v>
      </c>
      <c r="BU74" s="19">
        <f xml:space="preserve"> Costs!BU175</f>
        <v>135.49048968928514</v>
      </c>
      <c r="BV74" s="19">
        <f xml:space="preserve"> Costs!BV175</f>
        <v>138.19986660829454</v>
      </c>
      <c r="BW74" s="19">
        <f xml:space="preserve"> Costs!BW175</f>
        <v>141.2516294015403</v>
      </c>
      <c r="BX74" s="19">
        <f xml:space="preserve"> Costs!BX175</f>
        <v>143.78224049766683</v>
      </c>
      <c r="BY74" s="19">
        <f xml:space="preserve"> Costs!BY175</f>
        <v>146.65742594176109</v>
      </c>
      <c r="BZ74" s="19">
        <f xml:space="preserve"> Costs!BZ175</f>
        <v>149.59010590888755</v>
      </c>
      <c r="CA74" s="19">
        <f xml:space="preserve"> Costs!CA175</f>
        <v>152.89339071410623</v>
      </c>
      <c r="CB74" s="19">
        <f xml:space="preserve"> Costs!CB175</f>
        <v>155.63257122979195</v>
      </c>
      <c r="CC74" s="19">
        <f xml:space="preserve"> Costs!CC175</f>
        <v>158.74472542823824</v>
      </c>
      <c r="CD74" s="19">
        <f xml:space="preserve"> Costs!CD175</f>
        <v>161.91911276771913</v>
      </c>
      <c r="CE74" s="19">
        <f xml:space="preserve"> Costs!CE175</f>
        <v>165.49464967659659</v>
      </c>
      <c r="CF74" s="19">
        <f xml:space="preserve"> Costs!CF175</f>
        <v>168.45958961106359</v>
      </c>
      <c r="CG74" s="19">
        <f xml:space="preserve"> Costs!CG175</f>
        <v>171.82824319645317</v>
      </c>
      <c r="CH74" s="19">
        <f xml:space="preserve"> Costs!CH175</f>
        <v>175.26425909113348</v>
      </c>
      <c r="CI74" s="19">
        <f xml:space="preserve"> Costs!CI175</f>
        <v>179.13448674045597</v>
      </c>
      <c r="CJ74" s="19">
        <f xml:space="preserve"> Costs!CJ175</f>
        <v>182.34379286856918</v>
      </c>
      <c r="CK74" s="19">
        <f xml:space="preserve"> Costs!CK175</f>
        <v>185.99008616085607</v>
      </c>
      <c r="CL74" s="19">
        <f xml:space="preserve"> Costs!CL175</f>
        <v>189.70929366954829</v>
      </c>
      <c r="CM74" s="19">
        <f xml:space="preserve"> Costs!CM175</f>
        <v>193.50287344602242</v>
      </c>
      <c r="CN74" s="19">
        <f xml:space="preserve"> Costs!CN175</f>
        <v>197.3723126980239</v>
      </c>
      <c r="CO74" s="19">
        <f xml:space="preserve"> Costs!CO175</f>
        <v>201.31912837270218</v>
      </c>
      <c r="CP74" s="293"/>
      <c r="CQ74" s="274" t="s">
        <v>440</v>
      </c>
      <c r="CR74" s="274"/>
      <c r="CS74" s="274"/>
      <c r="CT74" s="274"/>
      <c r="CU74" s="373"/>
      <c r="CV74" s="274"/>
      <c r="CW74" s="274"/>
      <c r="CX74" s="274"/>
      <c r="CY74" s="274"/>
      <c r="CZ74" s="274"/>
    </row>
    <row r="75" spans="1:104" x14ac:dyDescent="0.2">
      <c r="E75" s="18" t="str">
        <f>Costs!E191</f>
        <v>Pumping and other non-standard costs</v>
      </c>
      <c r="F75" s="18">
        <f>Costs!F193</f>
        <v>0</v>
      </c>
      <c r="G75" s="18"/>
      <c r="H75" s="80" t="str">
        <f>Costs!H191</f>
        <v>£</v>
      </c>
      <c r="I75" s="295">
        <f xml:space="preserve"> SUMPRODUCT( $K$12:$CO$12, $K75:$CO75 )</f>
        <v>0</v>
      </c>
      <c r="J75" s="18"/>
      <c r="K75" s="19">
        <f>Costs!K191</f>
        <v>0</v>
      </c>
      <c r="L75" s="19">
        <f>Costs!L191</f>
        <v>0</v>
      </c>
      <c r="M75" s="19">
        <f>Costs!M191</f>
        <v>0</v>
      </c>
      <c r="N75" s="19">
        <f>Costs!N191</f>
        <v>0</v>
      </c>
      <c r="O75" s="19">
        <f>Costs!O191</f>
        <v>0</v>
      </c>
      <c r="P75" s="19">
        <f>Costs!P191</f>
        <v>0</v>
      </c>
      <c r="Q75" s="19">
        <f>Costs!Q191</f>
        <v>0</v>
      </c>
      <c r="R75" s="19">
        <f>Costs!R191</f>
        <v>0</v>
      </c>
      <c r="S75" s="19">
        <f>Costs!S191</f>
        <v>0</v>
      </c>
      <c r="T75" s="19">
        <f>Costs!T191</f>
        <v>0</v>
      </c>
      <c r="U75" s="19">
        <f>Costs!U191</f>
        <v>0</v>
      </c>
      <c r="V75" s="19">
        <f>Costs!V191</f>
        <v>0</v>
      </c>
      <c r="W75" s="19">
        <f>Costs!W191</f>
        <v>0</v>
      </c>
      <c r="X75" s="19">
        <f>Costs!X191</f>
        <v>0</v>
      </c>
      <c r="Y75" s="19">
        <f>Costs!Y191</f>
        <v>0</v>
      </c>
      <c r="Z75" s="19">
        <f>Costs!Z191</f>
        <v>0</v>
      </c>
      <c r="AA75" s="19">
        <f>Costs!AA191</f>
        <v>0</v>
      </c>
      <c r="AB75" s="19">
        <f>Costs!AB191</f>
        <v>0</v>
      </c>
      <c r="AC75" s="19">
        <f>Costs!AC191</f>
        <v>0</v>
      </c>
      <c r="AD75" s="19">
        <f>Costs!AD191</f>
        <v>0</v>
      </c>
      <c r="AE75" s="19">
        <f>Costs!AE191</f>
        <v>0</v>
      </c>
      <c r="AF75" s="19">
        <f>Costs!AF191</f>
        <v>0</v>
      </c>
      <c r="AG75" s="19">
        <f>Costs!AG191</f>
        <v>0</v>
      </c>
      <c r="AH75" s="19">
        <f>Costs!AH191</f>
        <v>0</v>
      </c>
      <c r="AI75" s="19">
        <f>Costs!AI191</f>
        <v>0</v>
      </c>
      <c r="AJ75" s="19">
        <f>Costs!AJ191</f>
        <v>0</v>
      </c>
      <c r="AK75" s="19">
        <f>Costs!AK191</f>
        <v>0</v>
      </c>
      <c r="AL75" s="19">
        <f>Costs!AL191</f>
        <v>0</v>
      </c>
      <c r="AM75" s="19">
        <f>Costs!AM191</f>
        <v>0</v>
      </c>
      <c r="AN75" s="19">
        <f>Costs!AN191</f>
        <v>0</v>
      </c>
      <c r="AO75" s="19">
        <f>Costs!AO191</f>
        <v>0</v>
      </c>
      <c r="AP75" s="19">
        <f>Costs!AP191</f>
        <v>0</v>
      </c>
      <c r="AQ75" s="19">
        <f>Costs!AQ191</f>
        <v>0</v>
      </c>
      <c r="AR75" s="19">
        <f>Costs!AR191</f>
        <v>0</v>
      </c>
      <c r="AS75" s="19">
        <f>Costs!AS191</f>
        <v>0</v>
      </c>
      <c r="AT75" s="19">
        <f>Costs!AT191</f>
        <v>0</v>
      </c>
      <c r="AU75" s="19">
        <f>Costs!AU191</f>
        <v>0</v>
      </c>
      <c r="AV75" s="19">
        <f>Costs!AV191</f>
        <v>0</v>
      </c>
      <c r="AW75" s="19">
        <f>Costs!AW191</f>
        <v>0</v>
      </c>
      <c r="AX75" s="19">
        <f>Costs!AX191</f>
        <v>0</v>
      </c>
      <c r="AY75" s="19">
        <f>Costs!AY191</f>
        <v>0</v>
      </c>
      <c r="AZ75" s="19">
        <f>Costs!AZ191</f>
        <v>0</v>
      </c>
      <c r="BA75" s="19">
        <f>Costs!BA191</f>
        <v>0</v>
      </c>
      <c r="BB75" s="19">
        <f>Costs!BB191</f>
        <v>0</v>
      </c>
      <c r="BC75" s="19">
        <f>Costs!BC191</f>
        <v>0</v>
      </c>
      <c r="BD75" s="19">
        <f>Costs!BD191</f>
        <v>0</v>
      </c>
      <c r="BE75" s="19">
        <f>Costs!BE191</f>
        <v>0</v>
      </c>
      <c r="BF75" s="19">
        <f>Costs!BF191</f>
        <v>0</v>
      </c>
      <c r="BG75" s="19">
        <f>Costs!BG191</f>
        <v>0</v>
      </c>
      <c r="BH75" s="19">
        <f>Costs!BH191</f>
        <v>0</v>
      </c>
      <c r="BI75" s="19">
        <f>Costs!BI191</f>
        <v>0</v>
      </c>
      <c r="BJ75" s="19">
        <f>Costs!BJ191</f>
        <v>0</v>
      </c>
      <c r="BK75" s="19">
        <f>Costs!BK191</f>
        <v>0</v>
      </c>
      <c r="BL75" s="19">
        <f>Costs!BL191</f>
        <v>0</v>
      </c>
      <c r="BM75" s="19">
        <f>Costs!BM191</f>
        <v>0</v>
      </c>
      <c r="BN75" s="19">
        <f>Costs!BN191</f>
        <v>0</v>
      </c>
      <c r="BO75" s="19">
        <f>Costs!BO191</f>
        <v>0</v>
      </c>
      <c r="BP75" s="19">
        <f>Costs!BP191</f>
        <v>0</v>
      </c>
      <c r="BQ75" s="19">
        <f>Costs!BQ191</f>
        <v>0</v>
      </c>
      <c r="BR75" s="19">
        <f>Costs!BR191</f>
        <v>0</v>
      </c>
      <c r="BS75" s="19">
        <f>Costs!BS191</f>
        <v>0</v>
      </c>
      <c r="BT75" s="19">
        <f>Costs!BT191</f>
        <v>0</v>
      </c>
      <c r="BU75" s="19">
        <f>Costs!BU191</f>
        <v>0</v>
      </c>
      <c r="BV75" s="19">
        <f>Costs!BV191</f>
        <v>0</v>
      </c>
      <c r="BW75" s="19">
        <f>Costs!BW191</f>
        <v>0</v>
      </c>
      <c r="BX75" s="19">
        <f>Costs!BX191</f>
        <v>0</v>
      </c>
      <c r="BY75" s="19">
        <f>Costs!BY191</f>
        <v>0</v>
      </c>
      <c r="BZ75" s="19">
        <f>Costs!BZ191</f>
        <v>0</v>
      </c>
      <c r="CA75" s="19">
        <f>Costs!CA191</f>
        <v>0</v>
      </c>
      <c r="CB75" s="19">
        <f>Costs!CB191</f>
        <v>0</v>
      </c>
      <c r="CC75" s="19">
        <f>Costs!CC191</f>
        <v>0</v>
      </c>
      <c r="CD75" s="19">
        <f>Costs!CD191</f>
        <v>0</v>
      </c>
      <c r="CE75" s="19">
        <f>Costs!CE191</f>
        <v>0</v>
      </c>
      <c r="CF75" s="19">
        <f>Costs!CF191</f>
        <v>0</v>
      </c>
      <c r="CG75" s="19">
        <f>Costs!CG191</f>
        <v>0</v>
      </c>
      <c r="CH75" s="19">
        <f>Costs!CH191</f>
        <v>0</v>
      </c>
      <c r="CI75" s="19">
        <f>Costs!CI191</f>
        <v>0</v>
      </c>
      <c r="CJ75" s="19">
        <f>Costs!CJ191</f>
        <v>0</v>
      </c>
      <c r="CK75" s="19">
        <f>Costs!CK191</f>
        <v>0</v>
      </c>
      <c r="CL75" s="19">
        <f>Costs!CL191</f>
        <v>0</v>
      </c>
      <c r="CM75" s="19">
        <f>Costs!CM191</f>
        <v>0</v>
      </c>
      <c r="CN75" s="19">
        <f>Costs!CN191</f>
        <v>0</v>
      </c>
      <c r="CO75" s="19">
        <f>Costs!CO191</f>
        <v>0</v>
      </c>
      <c r="CP75" s="293"/>
      <c r="CQ75" s="274"/>
      <c r="CR75" s="274"/>
      <c r="CS75" s="274"/>
      <c r="CT75" s="274"/>
      <c r="CU75" s="373"/>
      <c r="CV75" s="274"/>
      <c r="CW75" s="274"/>
      <c r="CX75" s="274"/>
      <c r="CY75" s="274"/>
      <c r="CZ75" s="274"/>
    </row>
    <row r="76" spans="1:104" x14ac:dyDescent="0.2">
      <c r="A76" s="14"/>
      <c r="B76" s="14"/>
      <c r="C76" s="195"/>
      <c r="D76" s="73"/>
      <c r="E76" s="16"/>
      <c r="F76" s="17"/>
      <c r="G76" s="16"/>
      <c r="H76" s="160"/>
      <c r="I76" s="214"/>
      <c r="J76" s="13"/>
      <c r="K76" s="16"/>
      <c r="CP76" s="293"/>
      <c r="CQ76" s="274"/>
      <c r="CR76" s="274"/>
      <c r="CS76" s="274"/>
      <c r="CT76" s="274"/>
      <c r="CU76" s="373"/>
      <c r="CV76" s="274"/>
      <c r="CW76" s="274"/>
      <c r="CX76" s="274"/>
      <c r="CY76" s="274"/>
      <c r="CZ76" s="274"/>
    </row>
    <row r="77" spans="1:104" s="82" customFormat="1" x14ac:dyDescent="0.2">
      <c r="A77" s="102"/>
      <c r="B77" s="103"/>
      <c r="C77" s="44"/>
      <c r="E77" s="103" t="s">
        <v>473</v>
      </c>
      <c r="H77" s="299" t="s">
        <v>8</v>
      </c>
      <c r="I77" s="220">
        <f t="shared" ref="I77:BV77" si="22" xml:space="preserve"> SUBTOTAL( 9, I67:I76 )</f>
        <v>14881.888388785901</v>
      </c>
      <c r="K77" s="220">
        <f t="shared" si="22"/>
        <v>582.52027963295768</v>
      </c>
      <c r="L77" s="220">
        <f t="shared" si="22"/>
        <v>592.01234580331595</v>
      </c>
      <c r="M77" s="220">
        <f t="shared" si="22"/>
        <v>629.68457377787968</v>
      </c>
      <c r="N77" s="220">
        <f t="shared" si="22"/>
        <v>642.55511905187961</v>
      </c>
      <c r="O77" s="220">
        <f t="shared" si="22"/>
        <v>655.23650573681061</v>
      </c>
      <c r="P77" s="220">
        <f t="shared" si="22"/>
        <v>668.12852781722199</v>
      </c>
      <c r="Q77" s="220">
        <f t="shared" si="22"/>
        <v>677.91151900192915</v>
      </c>
      <c r="R77" s="220">
        <f t="shared" si="22"/>
        <v>690.93215082399183</v>
      </c>
      <c r="S77" s="220">
        <f t="shared" si="22"/>
        <v>705.41689255913911</v>
      </c>
      <c r="T77" s="220">
        <f t="shared" si="22"/>
        <v>719.88450119756862</v>
      </c>
      <c r="U77" s="220">
        <f t="shared" si="22"/>
        <v>733.59400306216378</v>
      </c>
      <c r="V77" s="220">
        <f t="shared" si="22"/>
        <v>747.56463519465581</v>
      </c>
      <c r="W77" s="220">
        <f t="shared" si="22"/>
        <v>761.90430813449746</v>
      </c>
      <c r="X77" s="220">
        <f t="shared" si="22"/>
        <v>776.30928413362813</v>
      </c>
      <c r="Y77" s="220">
        <f t="shared" si="22"/>
        <v>791.09353666233778</v>
      </c>
      <c r="Z77" s="220">
        <f t="shared" si="22"/>
        <v>806.15939455102318</v>
      </c>
      <c r="AA77" s="220">
        <f t="shared" si="22"/>
        <v>821.62364230775404</v>
      </c>
      <c r="AB77" s="220">
        <f t="shared" si="22"/>
        <v>837.15748830120106</v>
      </c>
      <c r="AC77" s="220">
        <f t="shared" si="22"/>
        <v>853.10076262703512</v>
      </c>
      <c r="AD77" s="220">
        <f t="shared" si="22"/>
        <v>869.34772317533509</v>
      </c>
      <c r="AE77" s="220">
        <f t="shared" si="22"/>
        <v>886.02475825133808</v>
      </c>
      <c r="AF77" s="220">
        <f t="shared" si="22"/>
        <v>902.77595585355448</v>
      </c>
      <c r="AG77" s="220">
        <f t="shared" si="22"/>
        <v>919.96913215890947</v>
      </c>
      <c r="AH77" s="220">
        <f t="shared" si="22"/>
        <v>937.48980728005574</v>
      </c>
      <c r="AI77" s="220">
        <f t="shared" si="22"/>
        <v>955.4747631782277</v>
      </c>
      <c r="AJ77" s="220">
        <f t="shared" si="22"/>
        <v>973.53873055446707</v>
      </c>
      <c r="AK77" s="220">
        <f t="shared" si="22"/>
        <v>992.0798165037869</v>
      </c>
      <c r="AL77" s="220">
        <f t="shared" si="22"/>
        <v>1010.9740814363296</v>
      </c>
      <c r="AM77" s="220">
        <f t="shared" si="22"/>
        <v>1030.3695557965875</v>
      </c>
      <c r="AN77" s="220">
        <f t="shared" si="22"/>
        <v>1049.8491915633044</v>
      </c>
      <c r="AO77" s="220">
        <f t="shared" si="22"/>
        <v>1069.8438814122037</v>
      </c>
      <c r="AP77" s="220">
        <f t="shared" si="22"/>
        <v>1090.2194444875736</v>
      </c>
      <c r="AQ77" s="220">
        <f t="shared" si="22"/>
        <v>1111.1360848572597</v>
      </c>
      <c r="AR77" s="220">
        <f t="shared" si="22"/>
        <v>1132.1423546389369</v>
      </c>
      <c r="AS77" s="220">
        <f t="shared" si="22"/>
        <v>1153.7046322120323</v>
      </c>
      <c r="AT77" s="220">
        <f t="shared" si="22"/>
        <v>1175.6776493272807</v>
      </c>
      <c r="AU77" s="220">
        <f t="shared" si="22"/>
        <v>1198.2347849128996</v>
      </c>
      <c r="AV77" s="220">
        <f t="shared" si="22"/>
        <v>1220.8873539014312</v>
      </c>
      <c r="AW77" s="220">
        <f t="shared" si="22"/>
        <v>1244.1401428817076</v>
      </c>
      <c r="AX77" s="220">
        <f t="shared" si="22"/>
        <v>1267.8358801859165</v>
      </c>
      <c r="AY77" s="220">
        <f t="shared" si="22"/>
        <v>1292.1622031965312</v>
      </c>
      <c r="AZ77" s="220">
        <f t="shared" si="22"/>
        <v>1316.5901183218355</v>
      </c>
      <c r="BA77" s="220">
        <f t="shared" si="22"/>
        <v>1341.6659835646349</v>
      </c>
      <c r="BB77" s="220">
        <f t="shared" si="22"/>
        <v>1367.219532142899</v>
      </c>
      <c r="BC77" s="220">
        <f t="shared" si="22"/>
        <v>1393.4538326190648</v>
      </c>
      <c r="BD77" s="220">
        <f t="shared" si="22"/>
        <v>1419.7962582227467</v>
      </c>
      <c r="BE77" s="220">
        <f t="shared" si="22"/>
        <v>1446.8381620989533</v>
      </c>
      <c r="BF77" s="220">
        <f t="shared" si="22"/>
        <v>1474.3952087348905</v>
      </c>
      <c r="BG77" s="220">
        <f t="shared" si="22"/>
        <v>1502.6871670628257</v>
      </c>
      <c r="BH77" s="220">
        <f t="shared" si="22"/>
        <v>1531.0941782720795</v>
      </c>
      <c r="BI77" s="220">
        <f t="shared" si="22"/>
        <v>1560.2562963594351</v>
      </c>
      <c r="BJ77" s="220">
        <f t="shared" si="22"/>
        <v>1589.9739547775318</v>
      </c>
      <c r="BK77" s="220">
        <f t="shared" si="22"/>
        <v>1620.4849964180796</v>
      </c>
      <c r="BL77" s="220">
        <f t="shared" si="22"/>
        <v>1651.11843474635</v>
      </c>
      <c r="BM77" s="220">
        <f t="shared" si="22"/>
        <v>1682.5670355268958</v>
      </c>
      <c r="BN77" s="220">
        <f t="shared" si="22"/>
        <v>1714.6147428615332</v>
      </c>
      <c r="BO77" s="220">
        <f t="shared" si="22"/>
        <v>1747.5189601792285</v>
      </c>
      <c r="BP77" s="220">
        <f t="shared" si="22"/>
        <v>1780.5533562353373</v>
      </c>
      <c r="BQ77" s="220">
        <f t="shared" si="22"/>
        <v>1814.4677498226547</v>
      </c>
      <c r="BR77" s="220">
        <f t="shared" si="22"/>
        <v>1849.028233433299</v>
      </c>
      <c r="BS77" s="220">
        <f t="shared" si="22"/>
        <v>1884.5133798945778</v>
      </c>
      <c r="BT77" s="220">
        <f t="shared" si="22"/>
        <v>1920.1369484650775</v>
      </c>
      <c r="BU77" s="220">
        <f t="shared" si="22"/>
        <v>1956.7105097793869</v>
      </c>
      <c r="BV77" s="220">
        <f t="shared" si="22"/>
        <v>1993.9808299333608</v>
      </c>
      <c r="BW77" s="220">
        <f t="shared" ref="BW77:CO77" si="23" xml:space="preserve"> SUBTOTAL( 9, BW67:BW76 )</f>
        <v>2032.2493923567977</v>
      </c>
      <c r="BX77" s="220">
        <f t="shared" si="23"/>
        <v>2070.6651055394414</v>
      </c>
      <c r="BY77" s="220">
        <f t="shared" si="23"/>
        <v>2110.1063777739937</v>
      </c>
      <c r="BZ77" s="220">
        <f t="shared" si="23"/>
        <v>2150.2990521517172</v>
      </c>
      <c r="CA77" s="220">
        <f t="shared" si="23"/>
        <v>2191.5694071395728</v>
      </c>
      <c r="CB77" s="220">
        <f t="shared" si="23"/>
        <v>2232.9961516513313</v>
      </c>
      <c r="CC77" s="220">
        <f t="shared" si="23"/>
        <v>2275.5300363322813</v>
      </c>
      <c r="CD77" s="220">
        <f t="shared" si="23"/>
        <v>2318.8742527773866</v>
      </c>
      <c r="CE77" s="220">
        <f t="shared" si="23"/>
        <v>2363.3819139391871</v>
      </c>
      <c r="CF77" s="220">
        <f t="shared" si="23"/>
        <v>2408.0557392027722</v>
      </c>
      <c r="CG77" s="220">
        <f t="shared" si="23"/>
        <v>2453.9247796395289</v>
      </c>
      <c r="CH77" s="220">
        <f t="shared" si="23"/>
        <v>2500.6677040805021</v>
      </c>
      <c r="CI77" s="220">
        <f t="shared" si="23"/>
        <v>2548.6666671786543</v>
      </c>
      <c r="CJ77" s="220">
        <f t="shared" si="23"/>
        <v>2596.8421313097397</v>
      </c>
      <c r="CK77" s="220">
        <f t="shared" si="23"/>
        <v>2646.3078967664342</v>
      </c>
      <c r="CL77" s="220">
        <f t="shared" si="23"/>
        <v>2696.716083780253</v>
      </c>
      <c r="CM77" s="220">
        <f t="shared" si="23"/>
        <v>2748.0846508767104</v>
      </c>
      <c r="CN77" s="220">
        <f t="shared" si="23"/>
        <v>2800.4318988640284</v>
      </c>
      <c r="CO77" s="220">
        <f t="shared" si="23"/>
        <v>2853.7764773583044</v>
      </c>
      <c r="CS77" s="274"/>
      <c r="CT77" s="274"/>
      <c r="CU77" s="274"/>
    </row>
    <row r="78" spans="1:104" s="82" customFormat="1" x14ac:dyDescent="0.2">
      <c r="A78" s="102"/>
      <c r="B78" s="103"/>
      <c r="C78" s="44"/>
      <c r="E78" s="45"/>
      <c r="F78" s="45"/>
      <c r="G78" s="45"/>
      <c r="H78" s="239"/>
      <c r="I78" s="298"/>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S78" s="274"/>
      <c r="CT78" s="274"/>
      <c r="CU78" s="274"/>
    </row>
    <row r="79" spans="1:104" s="82" customFormat="1" x14ac:dyDescent="0.2">
      <c r="A79" s="102"/>
      <c r="B79" s="103" t="s">
        <v>336</v>
      </c>
      <c r="C79" s="44"/>
      <c r="E79" s="45"/>
      <c r="F79" s="45"/>
      <c r="G79" s="45"/>
      <c r="H79" s="239"/>
      <c r="I79" s="298"/>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S79" s="274"/>
      <c r="CT79" s="274"/>
      <c r="CU79" s="274"/>
    </row>
    <row r="80" spans="1:104" s="144" customFormat="1" x14ac:dyDescent="0.2">
      <c r="A80" s="301"/>
      <c r="B80" s="43"/>
      <c r="C80" s="302"/>
      <c r="E80" s="144" t="s">
        <v>470</v>
      </c>
      <c r="H80" s="299" t="s">
        <v>14</v>
      </c>
      <c r="I80" s="354">
        <f xml:space="preserve"> MAX( 0, I77 / I60 )</f>
        <v>5.6946575156078157E-2</v>
      </c>
      <c r="CS80" s="274"/>
      <c r="CT80" s="274"/>
      <c r="CU80" s="274"/>
    </row>
    <row r="81" spans="1:16383" s="82" customFormat="1" x14ac:dyDescent="0.2">
      <c r="A81" s="102"/>
      <c r="B81" s="103"/>
      <c r="C81" s="44"/>
      <c r="H81" s="236"/>
      <c r="I81" s="221"/>
      <c r="CS81" s="274"/>
      <c r="CT81" s="274"/>
      <c r="CU81" s="274"/>
    </row>
    <row r="82" spans="1:16383" s="82" customFormat="1" x14ac:dyDescent="0.2">
      <c r="A82" s="102"/>
      <c r="B82" s="103"/>
      <c r="C82" s="44" t="s">
        <v>465</v>
      </c>
      <c r="E82" s="45"/>
      <c r="F82" s="45"/>
      <c r="G82" s="45"/>
      <c r="H82" s="239"/>
      <c r="I82" s="35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row>
    <row r="83" spans="1:16383" s="144" customFormat="1" x14ac:dyDescent="0.2">
      <c r="A83" s="301"/>
      <c r="B83" s="43"/>
      <c r="C83" s="302"/>
      <c r="E83" s="144" t="s">
        <v>471</v>
      </c>
      <c r="H83" s="399" t="s">
        <v>8</v>
      </c>
      <c r="I83" s="95">
        <f xml:space="preserve"> MAX( 0, I77 )</f>
        <v>14881.888388785901</v>
      </c>
    </row>
    <row r="84" spans="1:16383" x14ac:dyDescent="0.2">
      <c r="E84" s="20" t="s">
        <v>516</v>
      </c>
      <c r="F84" s="18"/>
      <c r="G84" s="186">
        <f xml:space="preserve"> IF( I55 = 0, 1, - I84 / I55 )</f>
        <v>0.42331125161438399</v>
      </c>
      <c r="H84" s="80" t="str">
        <f xml:space="preserve"> StandardCharges!H169</f>
        <v>£</v>
      </c>
      <c r="I84" s="297">
        <f xml:space="preserve"> MIN( I83, I55 ) * -1</f>
        <v>-14881.888388785901</v>
      </c>
      <c r="J84" s="18"/>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c r="BX84" s="144"/>
      <c r="BY84" s="144"/>
      <c r="BZ84" s="144"/>
      <c r="CA84" s="144"/>
      <c r="CB84" s="144"/>
      <c r="CC84" s="144"/>
      <c r="CD84" s="144"/>
      <c r="CE84" s="144"/>
      <c r="CF84" s="144"/>
      <c r="CG84" s="144"/>
      <c r="CH84" s="144"/>
      <c r="CI84" s="144"/>
      <c r="CJ84" s="144"/>
      <c r="CK84" s="144"/>
      <c r="CL84" s="144"/>
      <c r="CM84" s="144"/>
      <c r="CN84" s="144"/>
      <c r="CO84" s="144"/>
      <c r="CP84" s="293"/>
      <c r="CQ84" s="274" t="s">
        <v>489</v>
      </c>
      <c r="CR84" s="274"/>
      <c r="CS84" s="274"/>
      <c r="CT84" s="274"/>
      <c r="CU84" s="373"/>
      <c r="CV84" s="274"/>
      <c r="CW84" s="274"/>
      <c r="CX84" s="274"/>
      <c r="CY84" s="274"/>
      <c r="CZ84" s="274"/>
    </row>
    <row r="85" spans="1:16383" x14ac:dyDescent="0.2">
      <c r="A85" s="14"/>
      <c r="B85" s="14"/>
      <c r="C85" s="195"/>
      <c r="D85" s="73"/>
      <c r="E85" s="402" t="s">
        <v>474</v>
      </c>
      <c r="F85" s="17"/>
      <c r="G85" s="16"/>
      <c r="H85" s="299" t="s">
        <v>8</v>
      </c>
      <c r="I85" s="403">
        <f xml:space="preserve"> MAX( 0, SUM(I83:I84) )</f>
        <v>0</v>
      </c>
      <c r="J85" s="13"/>
      <c r="K85" s="16"/>
      <c r="CP85" s="293"/>
      <c r="CQ85" s="274"/>
      <c r="CR85" s="274"/>
      <c r="CS85" s="274"/>
      <c r="CT85" s="274"/>
      <c r="CU85" s="373"/>
      <c r="CV85" s="274"/>
      <c r="CW85" s="274"/>
      <c r="CX85" s="274"/>
      <c r="CY85" s="274"/>
      <c r="CZ85" s="274"/>
    </row>
    <row r="86" spans="1:16383" x14ac:dyDescent="0.2">
      <c r="A86" s="14"/>
      <c r="B86" s="14"/>
      <c r="C86" s="195"/>
      <c r="D86" s="73"/>
      <c r="E86" s="16"/>
      <c r="F86" s="17"/>
      <c r="G86" s="16"/>
      <c r="H86" s="160"/>
      <c r="I86" s="214"/>
      <c r="J86" s="13"/>
      <c r="K86" s="16"/>
      <c r="CP86" s="293"/>
      <c r="CQ86" s="274"/>
      <c r="CR86" s="274"/>
      <c r="CS86" s="274"/>
      <c r="CT86" s="274"/>
      <c r="CU86" s="373"/>
      <c r="CV86" s="274"/>
      <c r="CW86" s="274"/>
      <c r="CX86" s="274"/>
      <c r="CY86" s="274"/>
      <c r="CZ86" s="274"/>
    </row>
    <row r="87" spans="1:16383" x14ac:dyDescent="0.2">
      <c r="E87" s="20" t="s">
        <v>472</v>
      </c>
      <c r="F87" s="18">
        <f>StandardCharges!F100</f>
        <v>0</v>
      </c>
      <c r="G87" s="349">
        <f xml:space="preserve"> IF( I57 = 0, 0, - I87 / I57 )</f>
        <v>0</v>
      </c>
      <c r="H87" s="80" t="str">
        <f xml:space="preserve"> StandardCharges!H$168</f>
        <v>£</v>
      </c>
      <c r="I87" s="297">
        <f xml:space="preserve"> MIN( I85, I57 ) * - 1</f>
        <v>0</v>
      </c>
      <c r="J87" s="18"/>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293"/>
      <c r="CQ87" s="274" t="s">
        <v>475</v>
      </c>
      <c r="CR87" s="274"/>
      <c r="CS87" s="274"/>
      <c r="CT87" s="274"/>
      <c r="CU87" s="373"/>
      <c r="CV87" s="274"/>
      <c r="CW87" s="274"/>
      <c r="CX87" s="274"/>
      <c r="CY87" s="274"/>
      <c r="CZ87" s="274"/>
    </row>
    <row r="88" spans="1:16383" s="82" customFormat="1" x14ac:dyDescent="0.2">
      <c r="A88" s="56"/>
      <c r="B88" s="61"/>
      <c r="C88" s="39"/>
      <c r="D88"/>
      <c r="E88" s="20" t="s">
        <v>468</v>
      </c>
      <c r="F88" s="18"/>
      <c r="G88" s="447">
        <f xml:space="preserve"> I88 / SUM( I58:I59 )</f>
        <v>0</v>
      </c>
      <c r="H88" s="80" t="str">
        <f xml:space="preserve"> StandardCharges!H190</f>
        <v>£</v>
      </c>
      <c r="I88" s="300">
        <f xml:space="preserve"> MAX( 0, I85 +  I87 )</f>
        <v>0</v>
      </c>
      <c r="J88" s="18"/>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293"/>
      <c r="CQ88" s="276"/>
      <c r="CR88" s="276"/>
      <c r="CS88" s="276"/>
      <c r="CT88" s="274"/>
      <c r="CU88" s="373"/>
      <c r="CV88" s="276"/>
      <c r="CW88" s="276"/>
      <c r="CX88" s="276"/>
      <c r="CY88" s="276"/>
      <c r="CZ88" s="276"/>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45"/>
      <c r="FH88" s="45"/>
      <c r="FI88" s="45"/>
      <c r="FJ88" s="45"/>
      <c r="FK88" s="45"/>
      <c r="FL88" s="45"/>
      <c r="FM88" s="45"/>
      <c r="FN88" s="45"/>
      <c r="FO88" s="45"/>
      <c r="FP88" s="45"/>
      <c r="FQ88" s="45"/>
      <c r="FR88" s="45"/>
      <c r="FS88" s="45"/>
      <c r="FT88" s="45"/>
      <c r="FU88" s="45"/>
      <c r="FV88" s="45"/>
      <c r="FW88" s="45"/>
      <c r="FX88" s="45"/>
      <c r="FY88" s="45"/>
      <c r="FZ88" s="45"/>
      <c r="GA88" s="45"/>
      <c r="GB88" s="45"/>
      <c r="GC88" s="45"/>
      <c r="GD88" s="45"/>
      <c r="GE88" s="45"/>
      <c r="GF88" s="45"/>
      <c r="GG88" s="45"/>
      <c r="GH88" s="45"/>
      <c r="GI88" s="45"/>
      <c r="GJ88" s="45"/>
      <c r="GK88" s="45"/>
      <c r="GL88" s="45"/>
      <c r="GM88" s="45"/>
      <c r="GN88" s="45"/>
      <c r="GO88" s="45"/>
      <c r="GP88" s="45"/>
      <c r="GQ88" s="45"/>
      <c r="GR88" s="45"/>
      <c r="GS88" s="45"/>
      <c r="GT88" s="45"/>
      <c r="GU88" s="45"/>
      <c r="GV88" s="45"/>
      <c r="GW88" s="45"/>
      <c r="GX88" s="45"/>
      <c r="GY88" s="45"/>
      <c r="GZ88" s="45"/>
      <c r="HA88" s="45"/>
      <c r="HB88" s="45"/>
      <c r="HC88" s="45"/>
      <c r="HD88" s="45"/>
      <c r="HE88" s="45"/>
      <c r="HF88" s="45"/>
      <c r="HG88" s="45"/>
      <c r="HH88" s="45"/>
      <c r="HI88" s="45"/>
      <c r="HJ88" s="45"/>
      <c r="HK88" s="45"/>
      <c r="HL88" s="45"/>
      <c r="HM88" s="45"/>
      <c r="HN88" s="45"/>
      <c r="HO88" s="45"/>
      <c r="HP88" s="45"/>
      <c r="HQ88" s="45"/>
      <c r="HR88" s="45"/>
      <c r="HS88" s="45"/>
      <c r="HT88" s="45"/>
      <c r="HU88" s="45"/>
      <c r="HV88" s="45"/>
      <c r="HW88" s="45"/>
      <c r="HX88" s="45"/>
      <c r="HY88" s="45"/>
      <c r="HZ88" s="45"/>
      <c r="IA88" s="45"/>
      <c r="IB88" s="45"/>
      <c r="IC88" s="45"/>
      <c r="ID88" s="45"/>
      <c r="IE88" s="45"/>
      <c r="IF88" s="45"/>
      <c r="IG88" s="45"/>
      <c r="IH88" s="45"/>
      <c r="II88" s="45"/>
      <c r="IJ88" s="45"/>
      <c r="IK88" s="45"/>
      <c r="IL88" s="45"/>
      <c r="IM88" s="45"/>
      <c r="IN88" s="45"/>
      <c r="IO88" s="45"/>
      <c r="IP88" s="45"/>
      <c r="IQ88" s="45"/>
      <c r="IR88" s="45"/>
      <c r="IS88" s="45"/>
      <c r="IT88" s="45"/>
      <c r="IU88" s="45"/>
      <c r="IV88" s="45"/>
      <c r="IW88" s="45"/>
      <c r="IX88" s="45"/>
      <c r="IY88" s="45"/>
      <c r="IZ88" s="45"/>
      <c r="JA88" s="45"/>
      <c r="JB88" s="45"/>
      <c r="JC88" s="45"/>
      <c r="JD88" s="45"/>
      <c r="JE88" s="45"/>
      <c r="JF88" s="45"/>
      <c r="JG88" s="45"/>
      <c r="JH88" s="45"/>
      <c r="JI88" s="45"/>
      <c r="JJ88" s="45"/>
      <c r="JK88" s="45"/>
      <c r="JL88" s="45"/>
      <c r="JM88" s="45"/>
      <c r="JN88" s="45"/>
      <c r="JO88" s="45"/>
      <c r="JP88" s="45"/>
      <c r="JQ88" s="45"/>
      <c r="JR88" s="45"/>
      <c r="JS88" s="45"/>
      <c r="JT88" s="45"/>
      <c r="JU88" s="45"/>
      <c r="JV88" s="45"/>
      <c r="JW88" s="45"/>
      <c r="JX88" s="45"/>
      <c r="JY88" s="45"/>
      <c r="JZ88" s="45"/>
      <c r="KA88" s="45"/>
      <c r="KB88" s="45"/>
      <c r="KC88" s="45"/>
      <c r="KD88" s="45"/>
      <c r="KE88" s="45"/>
      <c r="KF88" s="45"/>
      <c r="KG88" s="45"/>
      <c r="KH88" s="45"/>
      <c r="KI88" s="45"/>
      <c r="KJ88" s="45"/>
      <c r="KK88" s="45"/>
      <c r="KL88" s="45"/>
      <c r="KM88" s="45"/>
      <c r="KN88" s="45"/>
      <c r="KO88" s="45"/>
      <c r="KP88" s="45"/>
      <c r="KQ88" s="45"/>
      <c r="KR88" s="45"/>
      <c r="KS88" s="45"/>
      <c r="KT88" s="45"/>
      <c r="KU88" s="45"/>
      <c r="KV88" s="45"/>
      <c r="KW88" s="45"/>
      <c r="KX88" s="45"/>
      <c r="KY88" s="45"/>
      <c r="KZ88" s="45"/>
      <c r="LA88" s="45"/>
      <c r="LB88" s="45"/>
      <c r="LC88" s="45"/>
      <c r="LD88" s="45"/>
      <c r="LE88" s="45"/>
      <c r="LF88" s="45"/>
      <c r="LG88" s="45"/>
      <c r="LH88" s="45"/>
      <c r="LI88" s="45"/>
      <c r="LJ88" s="45"/>
      <c r="LK88" s="45"/>
      <c r="LL88" s="45"/>
      <c r="LM88" s="45"/>
      <c r="LN88" s="45"/>
      <c r="LO88" s="45"/>
      <c r="LP88" s="45"/>
      <c r="LQ88" s="45"/>
      <c r="LR88" s="45"/>
      <c r="LS88" s="45"/>
      <c r="LT88" s="45"/>
      <c r="LU88" s="45"/>
      <c r="LV88" s="45"/>
      <c r="LW88" s="45"/>
      <c r="LX88" s="45"/>
      <c r="LY88" s="45"/>
      <c r="LZ88" s="45"/>
      <c r="MA88" s="45"/>
      <c r="MB88" s="45"/>
      <c r="MC88" s="45"/>
      <c r="MD88" s="45"/>
      <c r="ME88" s="45"/>
      <c r="MF88" s="45"/>
      <c r="MG88" s="45"/>
      <c r="MH88" s="45"/>
      <c r="MI88" s="45"/>
      <c r="MJ88" s="45"/>
      <c r="MK88" s="45"/>
      <c r="ML88" s="45"/>
      <c r="MM88" s="45"/>
      <c r="MN88" s="45"/>
      <c r="MO88" s="45"/>
      <c r="MP88" s="45"/>
      <c r="MQ88" s="45"/>
      <c r="MR88" s="45"/>
      <c r="MS88" s="45"/>
      <c r="MT88" s="45"/>
      <c r="MU88" s="45"/>
      <c r="MV88" s="45"/>
      <c r="MW88" s="45"/>
      <c r="MX88" s="45"/>
      <c r="MY88" s="45"/>
      <c r="MZ88" s="45"/>
      <c r="NA88" s="45"/>
      <c r="NB88" s="45"/>
      <c r="NC88" s="45"/>
      <c r="ND88" s="45"/>
      <c r="NE88" s="45"/>
      <c r="NF88" s="45"/>
      <c r="NG88" s="45"/>
      <c r="NH88" s="45"/>
      <c r="NI88" s="45"/>
      <c r="NJ88" s="45"/>
      <c r="NK88" s="45"/>
      <c r="NL88" s="45"/>
      <c r="NM88" s="45"/>
      <c r="NN88" s="45"/>
      <c r="NO88" s="45"/>
      <c r="NP88" s="45"/>
      <c r="NQ88" s="45"/>
      <c r="NR88" s="45"/>
      <c r="NS88" s="45"/>
      <c r="NT88" s="45"/>
      <c r="NU88" s="45"/>
      <c r="NV88" s="45"/>
      <c r="NW88" s="45"/>
      <c r="NX88" s="45"/>
      <c r="NY88" s="45"/>
      <c r="NZ88" s="45"/>
      <c r="OA88" s="45"/>
      <c r="OB88" s="45"/>
      <c r="OC88" s="45"/>
      <c r="OD88" s="45"/>
      <c r="OE88" s="45"/>
      <c r="OF88" s="45"/>
      <c r="OG88" s="45"/>
      <c r="OH88" s="45"/>
      <c r="OI88" s="45"/>
      <c r="OJ88" s="45"/>
      <c r="OK88" s="45"/>
      <c r="OL88" s="45"/>
      <c r="OM88" s="45"/>
      <c r="ON88" s="45"/>
      <c r="OO88" s="45"/>
      <c r="OP88" s="45"/>
      <c r="OQ88" s="45"/>
      <c r="OR88" s="45"/>
      <c r="OS88" s="45"/>
      <c r="OT88" s="45"/>
      <c r="OU88" s="45"/>
      <c r="OV88" s="45"/>
      <c r="OW88" s="45"/>
      <c r="OX88" s="45"/>
      <c r="OY88" s="45"/>
      <c r="OZ88" s="45"/>
      <c r="PA88" s="45"/>
      <c r="PB88" s="45"/>
      <c r="PC88" s="45"/>
      <c r="PD88" s="45"/>
      <c r="PE88" s="45"/>
      <c r="PF88" s="45"/>
      <c r="PG88" s="45"/>
      <c r="PH88" s="45"/>
      <c r="PI88" s="45"/>
      <c r="PJ88" s="45"/>
      <c r="PK88" s="45"/>
      <c r="PL88" s="45"/>
      <c r="PM88" s="45"/>
      <c r="PN88" s="45"/>
      <c r="PO88" s="45"/>
      <c r="PP88" s="45"/>
      <c r="PQ88" s="45"/>
      <c r="PR88" s="45"/>
      <c r="PS88" s="45"/>
      <c r="PT88" s="45"/>
      <c r="PU88" s="45"/>
      <c r="PV88" s="45"/>
      <c r="PW88" s="45"/>
      <c r="PX88" s="45"/>
      <c r="PY88" s="45"/>
      <c r="PZ88" s="45"/>
      <c r="QA88" s="45"/>
      <c r="QB88" s="45"/>
      <c r="QC88" s="45"/>
      <c r="QD88" s="45"/>
      <c r="QE88" s="45"/>
      <c r="QF88" s="45"/>
      <c r="QG88" s="45"/>
      <c r="QH88" s="45"/>
      <c r="QI88" s="45"/>
      <c r="QJ88" s="45"/>
      <c r="QK88" s="45"/>
      <c r="QL88" s="45"/>
      <c r="QM88" s="45"/>
      <c r="QN88" s="45"/>
      <c r="QO88" s="45"/>
      <c r="QP88" s="45"/>
      <c r="QQ88" s="45"/>
      <c r="QR88" s="45"/>
      <c r="QS88" s="45"/>
      <c r="QT88" s="45"/>
      <c r="QU88" s="45"/>
      <c r="QV88" s="45"/>
      <c r="QW88" s="45"/>
      <c r="QX88" s="45"/>
      <c r="QY88" s="45"/>
      <c r="QZ88" s="45"/>
      <c r="RA88" s="45"/>
      <c r="RB88" s="45"/>
      <c r="RC88" s="45"/>
      <c r="RD88" s="45"/>
      <c r="RE88" s="45"/>
      <c r="RF88" s="45"/>
      <c r="RG88" s="45"/>
      <c r="RH88" s="45"/>
      <c r="RI88" s="45"/>
      <c r="RJ88" s="45"/>
      <c r="RK88" s="45"/>
      <c r="RL88" s="45"/>
      <c r="RM88" s="45"/>
      <c r="RN88" s="45"/>
      <c r="RO88" s="45"/>
      <c r="RP88" s="45"/>
      <c r="RQ88" s="45"/>
      <c r="RR88" s="45"/>
      <c r="RS88" s="45"/>
      <c r="RT88" s="45"/>
      <c r="RU88" s="45"/>
      <c r="RV88" s="45"/>
      <c r="RW88" s="45"/>
      <c r="RX88" s="45"/>
      <c r="RY88" s="45"/>
      <c r="RZ88" s="45"/>
      <c r="SA88" s="45"/>
      <c r="SB88" s="45"/>
      <c r="SC88" s="45"/>
      <c r="SD88" s="45"/>
      <c r="SE88" s="45"/>
      <c r="SF88" s="45"/>
      <c r="SG88" s="45"/>
      <c r="SH88" s="45"/>
      <c r="SI88" s="45"/>
      <c r="SJ88" s="45"/>
      <c r="SK88" s="45"/>
      <c r="SL88" s="45"/>
      <c r="SM88" s="45"/>
      <c r="SN88" s="45"/>
      <c r="SO88" s="45"/>
      <c r="SP88" s="45"/>
      <c r="SQ88" s="45"/>
      <c r="SR88" s="45"/>
      <c r="SS88" s="45"/>
      <c r="ST88" s="45"/>
      <c r="SU88" s="45"/>
      <c r="SV88" s="45"/>
      <c r="SW88" s="45"/>
      <c r="SX88" s="45"/>
      <c r="SY88" s="45"/>
      <c r="SZ88" s="45"/>
      <c r="TA88" s="45"/>
      <c r="TB88" s="45"/>
      <c r="TC88" s="45"/>
      <c r="TD88" s="45"/>
      <c r="TE88" s="45"/>
      <c r="TF88" s="45"/>
      <c r="TG88" s="45"/>
      <c r="TH88" s="45"/>
      <c r="TI88" s="45"/>
      <c r="TJ88" s="45"/>
      <c r="TK88" s="45"/>
      <c r="TL88" s="45"/>
      <c r="TM88" s="45"/>
      <c r="TN88" s="45"/>
      <c r="TO88" s="45"/>
      <c r="TP88" s="45"/>
      <c r="TQ88" s="45"/>
      <c r="TR88" s="45"/>
      <c r="TS88" s="45"/>
      <c r="TT88" s="45"/>
      <c r="TU88" s="45"/>
      <c r="TV88" s="45"/>
      <c r="TW88" s="45"/>
      <c r="TX88" s="45"/>
      <c r="TY88" s="45"/>
      <c r="TZ88" s="45"/>
      <c r="UA88" s="45"/>
      <c r="UB88" s="45"/>
      <c r="UC88" s="45"/>
      <c r="UD88" s="45"/>
      <c r="UE88" s="45"/>
      <c r="UF88" s="45"/>
      <c r="UG88" s="45"/>
      <c r="UH88" s="45"/>
      <c r="UI88" s="45"/>
      <c r="UJ88" s="45"/>
      <c r="UK88" s="45"/>
      <c r="UL88" s="45"/>
      <c r="UM88" s="45"/>
      <c r="UN88" s="45"/>
      <c r="UO88" s="45"/>
      <c r="UP88" s="45"/>
      <c r="UQ88" s="45"/>
      <c r="UR88" s="45"/>
      <c r="US88" s="45"/>
      <c r="UT88" s="45"/>
      <c r="UU88" s="45"/>
      <c r="UV88" s="45"/>
      <c r="UW88" s="45"/>
      <c r="UX88" s="45"/>
      <c r="UY88" s="45"/>
      <c r="UZ88" s="45"/>
      <c r="VA88" s="45"/>
      <c r="VB88" s="45"/>
      <c r="VC88" s="45"/>
      <c r="VD88" s="45"/>
      <c r="VE88" s="45"/>
      <c r="VF88" s="45"/>
      <c r="VG88" s="45"/>
      <c r="VH88" s="45"/>
      <c r="VI88" s="45"/>
      <c r="VJ88" s="45"/>
      <c r="VK88" s="45"/>
      <c r="VL88" s="45"/>
      <c r="VM88" s="45"/>
      <c r="VN88" s="45"/>
      <c r="VO88" s="45"/>
      <c r="VP88" s="45"/>
      <c r="VQ88" s="45"/>
      <c r="VR88" s="45"/>
      <c r="VS88" s="45"/>
      <c r="VT88" s="45"/>
      <c r="VU88" s="45"/>
      <c r="VV88" s="45"/>
      <c r="VW88" s="45"/>
      <c r="VX88" s="45"/>
      <c r="VY88" s="45"/>
      <c r="VZ88" s="45"/>
      <c r="WA88" s="45"/>
      <c r="WB88" s="45"/>
      <c r="WC88" s="45"/>
      <c r="WD88" s="45"/>
      <c r="WE88" s="45"/>
      <c r="WF88" s="45"/>
      <c r="WG88" s="45"/>
      <c r="WH88" s="45"/>
      <c r="WI88" s="45"/>
      <c r="WJ88" s="45"/>
      <c r="WK88" s="45"/>
      <c r="WL88" s="45"/>
      <c r="WM88" s="45"/>
      <c r="WN88" s="45"/>
      <c r="WO88" s="45"/>
      <c r="WP88" s="45"/>
      <c r="WQ88" s="45"/>
      <c r="WR88" s="45"/>
      <c r="WS88" s="45"/>
      <c r="WT88" s="45"/>
      <c r="WU88" s="45"/>
      <c r="WV88" s="45"/>
      <c r="WW88" s="45"/>
      <c r="WX88" s="45"/>
      <c r="WY88" s="45"/>
      <c r="WZ88" s="45"/>
      <c r="XA88" s="45"/>
      <c r="XB88" s="45"/>
      <c r="XC88" s="45"/>
      <c r="XD88" s="45"/>
      <c r="XE88" s="45"/>
      <c r="XF88" s="45"/>
      <c r="XG88" s="45"/>
      <c r="XH88" s="45"/>
      <c r="XI88" s="45"/>
      <c r="XJ88" s="45"/>
      <c r="XK88" s="45"/>
      <c r="XL88" s="45"/>
      <c r="XM88" s="45"/>
      <c r="XN88" s="45"/>
      <c r="XO88" s="45"/>
      <c r="XP88" s="45"/>
      <c r="XQ88" s="45"/>
      <c r="XR88" s="45"/>
      <c r="XS88" s="45"/>
      <c r="XT88" s="45"/>
      <c r="XU88" s="45"/>
      <c r="XV88" s="45"/>
      <c r="XW88" s="45"/>
      <c r="XX88" s="45"/>
      <c r="XY88" s="45"/>
      <c r="XZ88" s="45"/>
      <c r="YA88" s="45"/>
      <c r="YB88" s="45"/>
      <c r="YC88" s="45"/>
      <c r="YD88" s="45"/>
      <c r="YE88" s="45"/>
      <c r="YF88" s="45"/>
      <c r="YG88" s="45"/>
      <c r="YH88" s="45"/>
      <c r="YI88" s="45"/>
      <c r="YJ88" s="45"/>
      <c r="YK88" s="45"/>
      <c r="YL88" s="45"/>
      <c r="YM88" s="45"/>
      <c r="YN88" s="45"/>
      <c r="YO88" s="45"/>
      <c r="YP88" s="45"/>
      <c r="YQ88" s="45"/>
      <c r="YR88" s="45"/>
      <c r="YS88" s="45"/>
      <c r="YT88" s="45"/>
      <c r="YU88" s="45"/>
      <c r="YV88" s="45"/>
      <c r="YW88" s="45"/>
      <c r="YX88" s="45"/>
      <c r="YY88" s="45"/>
      <c r="YZ88" s="45"/>
      <c r="ZA88" s="45"/>
      <c r="ZB88" s="45"/>
      <c r="ZC88" s="45"/>
      <c r="ZD88" s="45"/>
      <c r="ZE88" s="45"/>
      <c r="ZF88" s="45"/>
      <c r="ZG88" s="45"/>
      <c r="ZH88" s="45"/>
      <c r="ZI88" s="45"/>
      <c r="ZJ88" s="45"/>
      <c r="ZK88" s="45"/>
      <c r="ZL88" s="45"/>
      <c r="ZM88" s="45"/>
      <c r="ZN88" s="45"/>
      <c r="ZO88" s="45"/>
      <c r="ZP88" s="45"/>
      <c r="ZQ88" s="45"/>
      <c r="ZR88" s="45"/>
      <c r="ZS88" s="45"/>
      <c r="ZT88" s="45"/>
      <c r="ZU88" s="45"/>
      <c r="ZV88" s="45"/>
      <c r="ZW88" s="45"/>
      <c r="ZX88" s="45"/>
      <c r="ZY88" s="45"/>
      <c r="ZZ88" s="45"/>
      <c r="AAA88" s="45"/>
      <c r="AAB88" s="45"/>
      <c r="AAC88" s="45"/>
      <c r="AAD88" s="45"/>
      <c r="AAE88" s="45"/>
      <c r="AAF88" s="45"/>
      <c r="AAG88" s="45"/>
      <c r="AAH88" s="45"/>
      <c r="AAI88" s="45"/>
      <c r="AAJ88" s="45"/>
      <c r="AAK88" s="45"/>
      <c r="AAL88" s="45"/>
      <c r="AAM88" s="45"/>
      <c r="AAN88" s="45"/>
      <c r="AAO88" s="45"/>
      <c r="AAP88" s="45"/>
      <c r="AAQ88" s="45"/>
      <c r="AAR88" s="45"/>
      <c r="AAS88" s="45"/>
      <c r="AAT88" s="45"/>
      <c r="AAU88" s="45"/>
      <c r="AAV88" s="45"/>
      <c r="AAW88" s="45"/>
      <c r="AAX88" s="45"/>
      <c r="AAY88" s="45"/>
      <c r="AAZ88" s="45"/>
      <c r="ABA88" s="45"/>
      <c r="ABB88" s="45"/>
      <c r="ABC88" s="45"/>
      <c r="ABD88" s="45"/>
      <c r="ABE88" s="45"/>
      <c r="ABF88" s="45"/>
      <c r="ABG88" s="45"/>
      <c r="ABH88" s="45"/>
      <c r="ABI88" s="45"/>
      <c r="ABJ88" s="45"/>
      <c r="ABK88" s="45"/>
      <c r="ABL88" s="45"/>
      <c r="ABM88" s="45"/>
      <c r="ABN88" s="45"/>
      <c r="ABO88" s="45"/>
      <c r="ABP88" s="45"/>
      <c r="ABQ88" s="45"/>
      <c r="ABR88" s="45"/>
      <c r="ABS88" s="45"/>
      <c r="ABT88" s="45"/>
      <c r="ABU88" s="45"/>
      <c r="ABV88" s="45"/>
      <c r="ABW88" s="45"/>
      <c r="ABX88" s="45"/>
      <c r="ABY88" s="45"/>
      <c r="ABZ88" s="45"/>
      <c r="ACA88" s="45"/>
      <c r="ACB88" s="45"/>
      <c r="ACC88" s="45"/>
      <c r="ACD88" s="45"/>
      <c r="ACE88" s="45"/>
      <c r="ACF88" s="45"/>
      <c r="ACG88" s="45"/>
      <c r="ACH88" s="45"/>
      <c r="ACI88" s="45"/>
      <c r="ACJ88" s="45"/>
      <c r="ACK88" s="45"/>
      <c r="ACL88" s="45"/>
      <c r="ACM88" s="45"/>
      <c r="ACN88" s="45"/>
      <c r="ACO88" s="45"/>
      <c r="ACP88" s="45"/>
      <c r="ACQ88" s="45"/>
      <c r="ACR88" s="45"/>
      <c r="ACS88" s="45"/>
      <c r="ACT88" s="45"/>
      <c r="ACU88" s="45"/>
      <c r="ACV88" s="45"/>
      <c r="ACW88" s="45"/>
      <c r="ACX88" s="45"/>
      <c r="ACY88" s="45"/>
      <c r="ACZ88" s="45"/>
      <c r="ADA88" s="45"/>
      <c r="ADB88" s="45"/>
      <c r="ADC88" s="45"/>
      <c r="ADD88" s="45"/>
      <c r="ADE88" s="45"/>
      <c r="ADF88" s="45"/>
      <c r="ADG88" s="45"/>
      <c r="ADH88" s="45"/>
      <c r="ADI88" s="45"/>
      <c r="ADJ88" s="45"/>
      <c r="ADK88" s="45"/>
      <c r="ADL88" s="45"/>
      <c r="ADM88" s="45"/>
      <c r="ADN88" s="45"/>
      <c r="ADO88" s="45"/>
      <c r="ADP88" s="45"/>
      <c r="ADQ88" s="45"/>
      <c r="ADR88" s="45"/>
      <c r="ADS88" s="45"/>
      <c r="ADT88" s="45"/>
      <c r="ADU88" s="45"/>
      <c r="ADV88" s="45"/>
      <c r="ADW88" s="45"/>
      <c r="ADX88" s="45"/>
      <c r="ADY88" s="45"/>
      <c r="ADZ88" s="45"/>
      <c r="AEA88" s="45"/>
      <c r="AEB88" s="45"/>
      <c r="AEC88" s="45"/>
      <c r="AED88" s="45"/>
      <c r="AEE88" s="45"/>
      <c r="AEF88" s="45"/>
      <c r="AEG88" s="45"/>
      <c r="AEH88" s="45"/>
      <c r="AEI88" s="45"/>
      <c r="AEJ88" s="45"/>
      <c r="AEK88" s="45"/>
      <c r="AEL88" s="45"/>
      <c r="AEM88" s="45"/>
      <c r="AEN88" s="45"/>
      <c r="AEO88" s="45"/>
      <c r="AEP88" s="45"/>
      <c r="AEQ88" s="45"/>
      <c r="AER88" s="45"/>
      <c r="AES88" s="45"/>
      <c r="AET88" s="45"/>
      <c r="AEU88" s="45"/>
      <c r="AEV88" s="45"/>
      <c r="AEW88" s="45"/>
      <c r="AEX88" s="45"/>
      <c r="AEY88" s="45"/>
      <c r="AEZ88" s="45"/>
      <c r="AFA88" s="45"/>
      <c r="AFB88" s="45"/>
      <c r="AFC88" s="45"/>
      <c r="AFD88" s="45"/>
      <c r="AFE88" s="45"/>
      <c r="AFF88" s="45"/>
      <c r="AFG88" s="45"/>
      <c r="AFH88" s="45"/>
      <c r="AFI88" s="45"/>
      <c r="AFJ88" s="45"/>
      <c r="AFK88" s="45"/>
      <c r="AFL88" s="45"/>
      <c r="AFM88" s="45"/>
      <c r="AFN88" s="45"/>
      <c r="AFO88" s="45"/>
      <c r="AFP88" s="45"/>
      <c r="AFQ88" s="45"/>
      <c r="AFR88" s="45"/>
      <c r="AFS88" s="45"/>
      <c r="AFT88" s="45"/>
      <c r="AFU88" s="45"/>
      <c r="AFV88" s="45"/>
      <c r="AFW88" s="45"/>
      <c r="AFX88" s="45"/>
      <c r="AFY88" s="45"/>
      <c r="AFZ88" s="45"/>
      <c r="AGA88" s="45"/>
      <c r="AGB88" s="45"/>
      <c r="AGC88" s="45"/>
      <c r="AGD88" s="45"/>
      <c r="AGE88" s="45"/>
      <c r="AGF88" s="45"/>
      <c r="AGG88" s="45"/>
      <c r="AGH88" s="45"/>
      <c r="AGI88" s="45"/>
      <c r="AGJ88" s="45"/>
      <c r="AGK88" s="45"/>
      <c r="AGL88" s="45"/>
      <c r="AGM88" s="45"/>
      <c r="AGN88" s="45"/>
      <c r="AGO88" s="45"/>
      <c r="AGP88" s="45"/>
      <c r="AGQ88" s="45"/>
      <c r="AGR88" s="45"/>
      <c r="AGS88" s="45"/>
      <c r="AGT88" s="45"/>
      <c r="AGU88" s="45"/>
      <c r="AGV88" s="45"/>
      <c r="AGW88" s="45"/>
      <c r="AGX88" s="45"/>
      <c r="AGY88" s="45"/>
      <c r="AGZ88" s="45"/>
      <c r="AHA88" s="45"/>
      <c r="AHB88" s="45"/>
      <c r="AHC88" s="45"/>
      <c r="AHD88" s="45"/>
      <c r="AHE88" s="45"/>
      <c r="AHF88" s="45"/>
      <c r="AHG88" s="45"/>
      <c r="AHH88" s="45"/>
      <c r="AHI88" s="45"/>
      <c r="AHJ88" s="45"/>
      <c r="AHK88" s="45"/>
      <c r="AHL88" s="45"/>
      <c r="AHM88" s="45"/>
      <c r="AHN88" s="45"/>
      <c r="AHO88" s="45"/>
      <c r="AHP88" s="45"/>
      <c r="AHQ88" s="45"/>
      <c r="AHR88" s="45"/>
      <c r="AHS88" s="45"/>
      <c r="AHT88" s="45"/>
      <c r="AHU88" s="45"/>
      <c r="AHV88" s="45"/>
      <c r="AHW88" s="45"/>
      <c r="AHX88" s="45"/>
      <c r="AHY88" s="45"/>
      <c r="AHZ88" s="45"/>
      <c r="AIA88" s="45"/>
      <c r="AIB88" s="45"/>
      <c r="AIC88" s="45"/>
      <c r="AID88" s="45"/>
      <c r="AIE88" s="45"/>
      <c r="AIF88" s="45"/>
      <c r="AIG88" s="45"/>
      <c r="AIH88" s="45"/>
      <c r="AII88" s="45"/>
      <c r="AIJ88" s="45"/>
      <c r="AIK88" s="45"/>
      <c r="AIL88" s="45"/>
      <c r="AIM88" s="45"/>
      <c r="AIN88" s="45"/>
      <c r="AIO88" s="45"/>
      <c r="AIP88" s="45"/>
      <c r="AIQ88" s="45"/>
      <c r="AIR88" s="45"/>
      <c r="AIS88" s="45"/>
      <c r="AIT88" s="45"/>
      <c r="AIU88" s="45"/>
      <c r="AIV88" s="45"/>
      <c r="AIW88" s="45"/>
      <c r="AIX88" s="45"/>
      <c r="AIY88" s="45"/>
      <c r="AIZ88" s="45"/>
      <c r="AJA88" s="45"/>
      <c r="AJB88" s="45"/>
      <c r="AJC88" s="45"/>
      <c r="AJD88" s="45"/>
      <c r="AJE88" s="45"/>
      <c r="AJF88" s="45"/>
      <c r="AJG88" s="45"/>
      <c r="AJH88" s="45"/>
      <c r="AJI88" s="45"/>
      <c r="AJJ88" s="45"/>
      <c r="AJK88" s="45"/>
      <c r="AJL88" s="45"/>
      <c r="AJM88" s="45"/>
      <c r="AJN88" s="45"/>
      <c r="AJO88" s="45"/>
      <c r="AJP88" s="45"/>
      <c r="AJQ88" s="45"/>
      <c r="AJR88" s="45"/>
      <c r="AJS88" s="45"/>
      <c r="AJT88" s="45"/>
      <c r="AJU88" s="45"/>
      <c r="AJV88" s="45"/>
      <c r="AJW88" s="45"/>
      <c r="AJX88" s="45"/>
      <c r="AJY88" s="45"/>
      <c r="AJZ88" s="45"/>
      <c r="AKA88" s="45"/>
      <c r="AKB88" s="45"/>
      <c r="AKC88" s="45"/>
      <c r="AKD88" s="45"/>
      <c r="AKE88" s="45"/>
      <c r="AKF88" s="45"/>
      <c r="AKG88" s="45"/>
      <c r="AKH88" s="45"/>
      <c r="AKI88" s="45"/>
      <c r="AKJ88" s="45"/>
      <c r="AKK88" s="45"/>
      <c r="AKL88" s="45"/>
      <c r="AKM88" s="45"/>
      <c r="AKN88" s="45"/>
      <c r="AKO88" s="45"/>
      <c r="AKP88" s="45"/>
      <c r="AKQ88" s="45"/>
      <c r="AKR88" s="45"/>
      <c r="AKS88" s="45"/>
      <c r="AKT88" s="45"/>
      <c r="AKU88" s="45"/>
      <c r="AKV88" s="45"/>
      <c r="AKW88" s="45"/>
      <c r="AKX88" s="45"/>
      <c r="AKY88" s="45"/>
      <c r="AKZ88" s="45"/>
      <c r="ALA88" s="45"/>
      <c r="ALB88" s="45"/>
      <c r="ALC88" s="45"/>
      <c r="ALD88" s="45"/>
      <c r="ALE88" s="45"/>
      <c r="ALF88" s="45"/>
      <c r="ALG88" s="45"/>
      <c r="ALH88" s="45"/>
      <c r="ALI88" s="45"/>
      <c r="ALJ88" s="45"/>
      <c r="ALK88" s="45"/>
      <c r="ALL88" s="45"/>
      <c r="ALM88" s="45"/>
      <c r="ALN88" s="45"/>
      <c r="ALO88" s="45"/>
      <c r="ALP88" s="45"/>
      <c r="ALQ88" s="45"/>
      <c r="ALR88" s="45"/>
      <c r="ALS88" s="45"/>
      <c r="ALT88" s="45"/>
      <c r="ALU88" s="45"/>
      <c r="ALV88" s="45"/>
      <c r="ALW88" s="45"/>
      <c r="ALX88" s="45"/>
      <c r="ALY88" s="45"/>
      <c r="ALZ88" s="45"/>
      <c r="AMA88" s="45"/>
      <c r="AMB88" s="45"/>
      <c r="AMC88" s="45"/>
      <c r="AMD88" s="45"/>
      <c r="AME88" s="45"/>
      <c r="AMF88" s="45"/>
      <c r="AMG88" s="45"/>
      <c r="AMH88" s="45"/>
      <c r="AMI88" s="45"/>
      <c r="AMJ88" s="45"/>
      <c r="AMK88" s="45"/>
      <c r="AML88" s="45"/>
      <c r="AMM88" s="45"/>
      <c r="AMN88" s="45"/>
      <c r="AMO88" s="45"/>
      <c r="AMP88" s="45"/>
      <c r="AMQ88" s="45"/>
      <c r="AMR88" s="45"/>
      <c r="AMS88" s="45"/>
      <c r="AMT88" s="45"/>
      <c r="AMU88" s="45"/>
      <c r="AMV88" s="45"/>
      <c r="AMW88" s="45"/>
      <c r="AMX88" s="45"/>
      <c r="AMY88" s="45"/>
      <c r="AMZ88" s="45"/>
      <c r="ANA88" s="45"/>
      <c r="ANB88" s="45"/>
      <c r="ANC88" s="45"/>
      <c r="AND88" s="45"/>
      <c r="ANE88" s="45"/>
      <c r="ANF88" s="45"/>
      <c r="ANG88" s="45"/>
      <c r="ANH88" s="45"/>
      <c r="ANI88" s="45"/>
      <c r="ANJ88" s="45"/>
      <c r="ANK88" s="45"/>
      <c r="ANL88" s="45"/>
      <c r="ANM88" s="45"/>
      <c r="ANN88" s="45"/>
      <c r="ANO88" s="45"/>
      <c r="ANP88" s="45"/>
      <c r="ANQ88" s="45"/>
      <c r="ANR88" s="45"/>
      <c r="ANS88" s="45"/>
      <c r="ANT88" s="45"/>
      <c r="ANU88" s="45"/>
      <c r="ANV88" s="45"/>
      <c r="ANW88" s="45"/>
      <c r="ANX88" s="45"/>
      <c r="ANY88" s="45"/>
      <c r="ANZ88" s="45"/>
      <c r="AOA88" s="45"/>
      <c r="AOB88" s="45"/>
      <c r="AOC88" s="45"/>
      <c r="AOD88" s="45"/>
      <c r="AOE88" s="45"/>
      <c r="AOF88" s="45"/>
      <c r="AOG88" s="45"/>
      <c r="AOH88" s="45"/>
      <c r="AOI88" s="45"/>
      <c r="AOJ88" s="45"/>
      <c r="AOK88" s="45"/>
      <c r="AOL88" s="45"/>
      <c r="AOM88" s="45"/>
      <c r="AON88" s="45"/>
      <c r="AOO88" s="45"/>
      <c r="AOP88" s="45"/>
      <c r="AOQ88" s="45"/>
      <c r="AOR88" s="45"/>
      <c r="AOS88" s="45"/>
      <c r="AOT88" s="45"/>
      <c r="AOU88" s="45"/>
      <c r="AOV88" s="45"/>
      <c r="AOW88" s="45"/>
      <c r="AOX88" s="45"/>
      <c r="AOY88" s="45"/>
      <c r="AOZ88" s="45"/>
      <c r="APA88" s="45"/>
      <c r="APB88" s="45"/>
      <c r="APC88" s="45"/>
      <c r="APD88" s="45"/>
      <c r="APE88" s="45"/>
      <c r="APF88" s="45"/>
      <c r="APG88" s="45"/>
      <c r="APH88" s="45"/>
      <c r="API88" s="45"/>
      <c r="APJ88" s="45"/>
      <c r="APK88" s="45"/>
      <c r="APL88" s="45"/>
      <c r="APM88" s="45"/>
      <c r="APN88" s="45"/>
      <c r="APO88" s="45"/>
      <c r="APP88" s="45"/>
      <c r="APQ88" s="45"/>
      <c r="APR88" s="45"/>
      <c r="APS88" s="45"/>
      <c r="APT88" s="45"/>
      <c r="APU88" s="45"/>
      <c r="APV88" s="45"/>
      <c r="APW88" s="45"/>
      <c r="APX88" s="45"/>
      <c r="APY88" s="45"/>
      <c r="APZ88" s="45"/>
      <c r="AQA88" s="45"/>
      <c r="AQB88" s="45"/>
      <c r="AQC88" s="45"/>
      <c r="AQD88" s="45"/>
      <c r="AQE88" s="45"/>
      <c r="AQF88" s="45"/>
      <c r="AQG88" s="45"/>
      <c r="AQH88" s="45"/>
      <c r="AQI88" s="45"/>
      <c r="AQJ88" s="45"/>
      <c r="AQK88" s="45"/>
      <c r="AQL88" s="45"/>
      <c r="AQM88" s="45"/>
      <c r="AQN88" s="45"/>
      <c r="AQO88" s="45"/>
      <c r="AQP88" s="45"/>
      <c r="AQQ88" s="45"/>
      <c r="AQR88" s="45"/>
      <c r="AQS88" s="45"/>
      <c r="AQT88" s="45"/>
      <c r="AQU88" s="45"/>
      <c r="AQV88" s="45"/>
      <c r="AQW88" s="45"/>
      <c r="AQX88" s="45"/>
      <c r="AQY88" s="45"/>
      <c r="AQZ88" s="45"/>
      <c r="ARA88" s="45"/>
      <c r="ARB88" s="45"/>
      <c r="ARC88" s="45"/>
      <c r="ARD88" s="45"/>
      <c r="ARE88" s="45"/>
      <c r="ARF88" s="45"/>
      <c r="ARG88" s="45"/>
      <c r="ARH88" s="45"/>
      <c r="ARI88" s="45"/>
      <c r="ARJ88" s="45"/>
      <c r="ARK88" s="45"/>
      <c r="ARL88" s="45"/>
      <c r="ARM88" s="45"/>
      <c r="ARN88" s="45"/>
      <c r="ARO88" s="45"/>
      <c r="ARP88" s="45"/>
      <c r="ARQ88" s="45"/>
      <c r="ARR88" s="45"/>
      <c r="ARS88" s="45"/>
      <c r="ART88" s="45"/>
      <c r="ARU88" s="45"/>
      <c r="ARV88" s="45"/>
      <c r="ARW88" s="45"/>
      <c r="ARX88" s="45"/>
      <c r="ARY88" s="45"/>
      <c r="ARZ88" s="45"/>
      <c r="ASA88" s="45"/>
      <c r="ASB88" s="45"/>
      <c r="ASC88" s="45"/>
      <c r="ASD88" s="45"/>
      <c r="ASE88" s="45"/>
      <c r="ASF88" s="45"/>
      <c r="ASG88" s="45"/>
      <c r="ASH88" s="45"/>
      <c r="ASI88" s="45"/>
      <c r="ASJ88" s="45"/>
      <c r="ASK88" s="45"/>
      <c r="ASL88" s="45"/>
      <c r="ASM88" s="45"/>
      <c r="ASN88" s="45"/>
      <c r="ASO88" s="45"/>
      <c r="ASP88" s="45"/>
      <c r="ASQ88" s="45"/>
      <c r="ASR88" s="45"/>
      <c r="ASS88" s="45"/>
      <c r="AST88" s="45"/>
      <c r="ASU88" s="45"/>
      <c r="ASV88" s="45"/>
      <c r="ASW88" s="45"/>
      <c r="ASX88" s="45"/>
      <c r="ASY88" s="45"/>
      <c r="ASZ88" s="45"/>
      <c r="ATA88" s="45"/>
      <c r="ATB88" s="45"/>
      <c r="ATC88" s="45"/>
      <c r="ATD88" s="45"/>
      <c r="ATE88" s="45"/>
      <c r="ATF88" s="45"/>
      <c r="ATG88" s="45"/>
      <c r="ATH88" s="45"/>
      <c r="ATI88" s="45"/>
      <c r="ATJ88" s="45"/>
      <c r="ATK88" s="45"/>
      <c r="ATL88" s="45"/>
      <c r="ATM88" s="45"/>
      <c r="ATN88" s="45"/>
      <c r="ATO88" s="45"/>
      <c r="ATP88" s="45"/>
      <c r="ATQ88" s="45"/>
      <c r="ATR88" s="45"/>
      <c r="ATS88" s="45"/>
      <c r="ATT88" s="45"/>
      <c r="ATU88" s="45"/>
      <c r="ATV88" s="45"/>
      <c r="ATW88" s="45"/>
      <c r="ATX88" s="45"/>
      <c r="ATY88" s="45"/>
      <c r="ATZ88" s="45"/>
      <c r="AUA88" s="45"/>
      <c r="AUB88" s="45"/>
      <c r="AUC88" s="45"/>
      <c r="AUD88" s="45"/>
      <c r="AUE88" s="45"/>
      <c r="AUF88" s="45"/>
      <c r="AUG88" s="45"/>
      <c r="AUH88" s="45"/>
      <c r="AUI88" s="45"/>
      <c r="AUJ88" s="45"/>
      <c r="AUK88" s="45"/>
      <c r="AUL88" s="45"/>
      <c r="AUM88" s="45"/>
      <c r="AUN88" s="45"/>
      <c r="AUO88" s="45"/>
      <c r="AUP88" s="45"/>
      <c r="AUQ88" s="45"/>
      <c r="AUR88" s="45"/>
      <c r="AUS88" s="45"/>
      <c r="AUT88" s="45"/>
      <c r="AUU88" s="45"/>
      <c r="AUV88" s="45"/>
      <c r="AUW88" s="45"/>
      <c r="AUX88" s="45"/>
      <c r="AUY88" s="45"/>
      <c r="AUZ88" s="45"/>
      <c r="AVA88" s="45"/>
      <c r="AVB88" s="45"/>
      <c r="AVC88" s="45"/>
      <c r="AVD88" s="45"/>
      <c r="AVE88" s="45"/>
      <c r="AVF88" s="45"/>
      <c r="AVG88" s="45"/>
      <c r="AVH88" s="45"/>
      <c r="AVI88" s="45"/>
      <c r="AVJ88" s="45"/>
      <c r="AVK88" s="45"/>
      <c r="AVL88" s="45"/>
      <c r="AVM88" s="45"/>
      <c r="AVN88" s="45"/>
      <c r="AVO88" s="45"/>
      <c r="AVP88" s="45"/>
      <c r="AVQ88" s="45"/>
      <c r="AVR88" s="45"/>
      <c r="AVS88" s="45"/>
      <c r="AVT88" s="45"/>
      <c r="AVU88" s="45"/>
      <c r="AVV88" s="45"/>
      <c r="AVW88" s="45"/>
      <c r="AVX88" s="45"/>
      <c r="AVY88" s="45"/>
      <c r="AVZ88" s="45"/>
      <c r="AWA88" s="45"/>
      <c r="AWB88" s="45"/>
      <c r="AWC88" s="45"/>
      <c r="AWD88" s="45"/>
      <c r="AWE88" s="45"/>
      <c r="AWF88" s="45"/>
      <c r="AWG88" s="45"/>
      <c r="AWH88" s="45"/>
      <c r="AWI88" s="45"/>
      <c r="AWJ88" s="45"/>
      <c r="AWK88" s="45"/>
      <c r="AWL88" s="45"/>
      <c r="AWM88" s="45"/>
      <c r="AWN88" s="45"/>
      <c r="AWO88" s="45"/>
      <c r="AWP88" s="45"/>
      <c r="AWQ88" s="45"/>
      <c r="AWR88" s="45"/>
      <c r="AWS88" s="45"/>
      <c r="AWT88" s="45"/>
      <c r="AWU88" s="45"/>
      <c r="AWV88" s="45"/>
      <c r="AWW88" s="45"/>
      <c r="AWX88" s="45"/>
      <c r="AWY88" s="45"/>
      <c r="AWZ88" s="45"/>
      <c r="AXA88" s="45"/>
      <c r="AXB88" s="45"/>
      <c r="AXC88" s="45"/>
      <c r="AXD88" s="45"/>
      <c r="AXE88" s="45"/>
      <c r="AXF88" s="45"/>
      <c r="AXG88" s="45"/>
      <c r="AXH88" s="45"/>
      <c r="AXI88" s="45"/>
      <c r="AXJ88" s="45"/>
      <c r="AXK88" s="45"/>
      <c r="AXL88" s="45"/>
      <c r="AXM88" s="45"/>
      <c r="AXN88" s="45"/>
      <c r="AXO88" s="45"/>
      <c r="AXP88" s="45"/>
      <c r="AXQ88" s="45"/>
      <c r="AXR88" s="45"/>
      <c r="AXS88" s="45"/>
      <c r="AXT88" s="45"/>
      <c r="AXU88" s="45"/>
      <c r="AXV88" s="45"/>
      <c r="AXW88" s="45"/>
      <c r="AXX88" s="45"/>
      <c r="AXY88" s="45"/>
      <c r="AXZ88" s="45"/>
      <c r="AYA88" s="45"/>
      <c r="AYB88" s="45"/>
      <c r="AYC88" s="45"/>
      <c r="AYD88" s="45"/>
      <c r="AYE88" s="45"/>
      <c r="AYF88" s="45"/>
      <c r="AYG88" s="45"/>
      <c r="AYH88" s="45"/>
      <c r="AYI88" s="45"/>
      <c r="AYJ88" s="45"/>
      <c r="AYK88" s="45"/>
      <c r="AYL88" s="45"/>
      <c r="AYM88" s="45"/>
      <c r="AYN88" s="45"/>
      <c r="AYO88" s="45"/>
      <c r="AYP88" s="45"/>
      <c r="AYQ88" s="45"/>
      <c r="AYR88" s="45"/>
      <c r="AYS88" s="45"/>
      <c r="AYT88" s="45"/>
      <c r="AYU88" s="45"/>
      <c r="AYV88" s="45"/>
      <c r="AYW88" s="45"/>
      <c r="AYX88" s="45"/>
      <c r="AYY88" s="45"/>
      <c r="AYZ88" s="45"/>
      <c r="AZA88" s="45"/>
      <c r="AZB88" s="45"/>
      <c r="AZC88" s="45"/>
      <c r="AZD88" s="45"/>
      <c r="AZE88" s="45"/>
      <c r="AZF88" s="45"/>
      <c r="AZG88" s="45"/>
      <c r="AZH88" s="45"/>
      <c r="AZI88" s="45"/>
      <c r="AZJ88" s="45"/>
      <c r="AZK88" s="45"/>
      <c r="AZL88" s="45"/>
      <c r="AZM88" s="45"/>
      <c r="AZN88" s="45"/>
      <c r="AZO88" s="45"/>
      <c r="AZP88" s="45"/>
      <c r="AZQ88" s="45"/>
      <c r="AZR88" s="45"/>
      <c r="AZS88" s="45"/>
      <c r="AZT88" s="45"/>
      <c r="AZU88" s="45"/>
      <c r="AZV88" s="45"/>
      <c r="AZW88" s="45"/>
      <c r="AZX88" s="45"/>
      <c r="AZY88" s="45"/>
      <c r="AZZ88" s="45"/>
      <c r="BAA88" s="45"/>
      <c r="BAB88" s="45"/>
      <c r="BAC88" s="45"/>
      <c r="BAD88" s="45"/>
      <c r="BAE88" s="45"/>
      <c r="BAF88" s="45"/>
      <c r="BAG88" s="45"/>
      <c r="BAH88" s="45"/>
      <c r="BAI88" s="45"/>
      <c r="BAJ88" s="45"/>
      <c r="BAK88" s="45"/>
      <c r="BAL88" s="45"/>
      <c r="BAM88" s="45"/>
      <c r="BAN88" s="45"/>
      <c r="BAO88" s="45"/>
      <c r="BAP88" s="45"/>
      <c r="BAQ88" s="45"/>
      <c r="BAR88" s="45"/>
      <c r="BAS88" s="45"/>
      <c r="BAT88" s="45"/>
      <c r="BAU88" s="45"/>
      <c r="BAV88" s="45"/>
      <c r="BAW88" s="45"/>
      <c r="BAX88" s="45"/>
      <c r="BAY88" s="45"/>
      <c r="BAZ88" s="45"/>
      <c r="BBA88" s="45"/>
      <c r="BBB88" s="45"/>
      <c r="BBC88" s="45"/>
      <c r="BBD88" s="45"/>
      <c r="BBE88" s="45"/>
      <c r="BBF88" s="45"/>
      <c r="BBG88" s="45"/>
      <c r="BBH88" s="45"/>
      <c r="BBI88" s="45"/>
      <c r="BBJ88" s="45"/>
      <c r="BBK88" s="45"/>
      <c r="BBL88" s="45"/>
      <c r="BBM88" s="45"/>
      <c r="BBN88" s="45"/>
      <c r="BBO88" s="45"/>
      <c r="BBP88" s="45"/>
      <c r="BBQ88" s="45"/>
      <c r="BBR88" s="45"/>
      <c r="BBS88" s="45"/>
      <c r="BBT88" s="45"/>
      <c r="BBU88" s="45"/>
      <c r="BBV88" s="45"/>
      <c r="BBW88" s="45"/>
      <c r="BBX88" s="45"/>
      <c r="BBY88" s="45"/>
      <c r="BBZ88" s="45"/>
      <c r="BCA88" s="45"/>
      <c r="BCB88" s="45"/>
      <c r="BCC88" s="45"/>
      <c r="BCD88" s="45"/>
      <c r="BCE88" s="45"/>
      <c r="BCF88" s="45"/>
      <c r="BCG88" s="45"/>
      <c r="BCH88" s="45"/>
      <c r="BCI88" s="45"/>
      <c r="BCJ88" s="45"/>
      <c r="BCK88" s="45"/>
      <c r="BCL88" s="45"/>
      <c r="BCM88" s="45"/>
      <c r="BCN88" s="45"/>
      <c r="BCO88" s="45"/>
      <c r="BCP88" s="45"/>
      <c r="BCQ88" s="45"/>
      <c r="BCR88" s="45"/>
      <c r="BCS88" s="45"/>
      <c r="BCT88" s="45"/>
      <c r="BCU88" s="45"/>
      <c r="BCV88" s="45"/>
      <c r="BCW88" s="45"/>
      <c r="BCX88" s="45"/>
      <c r="BCY88" s="45"/>
      <c r="BCZ88" s="45"/>
      <c r="BDA88" s="45"/>
      <c r="BDB88" s="45"/>
      <c r="BDC88" s="45"/>
      <c r="BDD88" s="45"/>
      <c r="BDE88" s="45"/>
      <c r="BDF88" s="45"/>
      <c r="BDG88" s="45"/>
      <c r="BDH88" s="45"/>
      <c r="BDI88" s="45"/>
      <c r="BDJ88" s="45"/>
      <c r="BDK88" s="45"/>
      <c r="BDL88" s="45"/>
      <c r="BDM88" s="45"/>
      <c r="BDN88" s="45"/>
      <c r="BDO88" s="45"/>
      <c r="BDP88" s="45"/>
      <c r="BDQ88" s="45"/>
      <c r="BDR88" s="45"/>
      <c r="BDS88" s="45"/>
      <c r="BDT88" s="45"/>
      <c r="BDU88" s="45"/>
      <c r="BDV88" s="45"/>
      <c r="BDW88" s="45"/>
      <c r="BDX88" s="45"/>
      <c r="BDY88" s="45"/>
      <c r="BDZ88" s="45"/>
      <c r="BEA88" s="45"/>
      <c r="BEB88" s="45"/>
      <c r="BEC88" s="45"/>
      <c r="BED88" s="45"/>
      <c r="BEE88" s="45"/>
      <c r="BEF88" s="45"/>
      <c r="BEG88" s="45"/>
      <c r="BEH88" s="45"/>
      <c r="BEI88" s="45"/>
      <c r="BEJ88" s="45"/>
      <c r="BEK88" s="45"/>
      <c r="BEL88" s="45"/>
      <c r="BEM88" s="45"/>
      <c r="BEN88" s="45"/>
      <c r="BEO88" s="45"/>
      <c r="BEP88" s="45"/>
      <c r="BEQ88" s="45"/>
      <c r="BER88" s="45"/>
      <c r="BES88" s="45"/>
      <c r="BET88" s="45"/>
      <c r="BEU88" s="45"/>
      <c r="BEV88" s="45"/>
      <c r="BEW88" s="45"/>
      <c r="BEX88" s="45"/>
      <c r="BEY88" s="45"/>
      <c r="BEZ88" s="45"/>
      <c r="BFA88" s="45"/>
      <c r="BFB88" s="45"/>
      <c r="BFC88" s="45"/>
      <c r="BFD88" s="45"/>
      <c r="BFE88" s="45"/>
      <c r="BFF88" s="45"/>
      <c r="BFG88" s="45"/>
      <c r="BFH88" s="45"/>
      <c r="BFI88" s="45"/>
      <c r="BFJ88" s="45"/>
      <c r="BFK88" s="45"/>
      <c r="BFL88" s="45"/>
      <c r="BFM88" s="45"/>
      <c r="BFN88" s="45"/>
      <c r="BFO88" s="45"/>
      <c r="BFP88" s="45"/>
      <c r="BFQ88" s="45"/>
      <c r="BFR88" s="45"/>
      <c r="BFS88" s="45"/>
      <c r="BFT88" s="45"/>
      <c r="BFU88" s="45"/>
      <c r="BFV88" s="45"/>
      <c r="BFW88" s="45"/>
      <c r="BFX88" s="45"/>
      <c r="BFY88" s="45"/>
      <c r="BFZ88" s="45"/>
      <c r="BGA88" s="45"/>
      <c r="BGB88" s="45"/>
      <c r="BGC88" s="45"/>
      <c r="BGD88" s="45"/>
      <c r="BGE88" s="45"/>
      <c r="BGF88" s="45"/>
      <c r="BGG88" s="45"/>
      <c r="BGH88" s="45"/>
      <c r="BGI88" s="45"/>
      <c r="BGJ88" s="45"/>
      <c r="BGK88" s="45"/>
      <c r="BGL88" s="45"/>
      <c r="BGM88" s="45"/>
      <c r="BGN88" s="45"/>
      <c r="BGO88" s="45"/>
      <c r="BGP88" s="45"/>
      <c r="BGQ88" s="45"/>
      <c r="BGR88" s="45"/>
      <c r="BGS88" s="45"/>
      <c r="BGT88" s="45"/>
      <c r="BGU88" s="45"/>
      <c r="BGV88" s="45"/>
      <c r="BGW88" s="45"/>
      <c r="BGX88" s="45"/>
      <c r="BGY88" s="45"/>
      <c r="BGZ88" s="45"/>
      <c r="BHA88" s="45"/>
      <c r="BHB88" s="45"/>
      <c r="BHC88" s="45"/>
      <c r="BHD88" s="45"/>
      <c r="BHE88" s="45"/>
      <c r="BHF88" s="45"/>
      <c r="BHG88" s="45"/>
      <c r="BHH88" s="45"/>
      <c r="BHI88" s="45"/>
      <c r="BHJ88" s="45"/>
      <c r="BHK88" s="45"/>
      <c r="BHL88" s="45"/>
      <c r="BHM88" s="45"/>
      <c r="BHN88" s="45"/>
      <c r="BHO88" s="45"/>
      <c r="BHP88" s="45"/>
      <c r="BHQ88" s="45"/>
      <c r="BHR88" s="45"/>
      <c r="BHS88" s="45"/>
      <c r="BHT88" s="45"/>
      <c r="BHU88" s="45"/>
      <c r="BHV88" s="45"/>
      <c r="BHW88" s="45"/>
      <c r="BHX88" s="45"/>
      <c r="BHY88" s="45"/>
      <c r="BHZ88" s="45"/>
      <c r="BIA88" s="45"/>
      <c r="BIB88" s="45"/>
      <c r="BIC88" s="45"/>
      <c r="BID88" s="45"/>
      <c r="BIE88" s="45"/>
      <c r="BIF88" s="45"/>
      <c r="BIG88" s="45"/>
      <c r="BIH88" s="45"/>
      <c r="BII88" s="45"/>
      <c r="BIJ88" s="45"/>
      <c r="BIK88" s="45"/>
      <c r="BIL88" s="45"/>
      <c r="BIM88" s="45"/>
      <c r="BIN88" s="45"/>
      <c r="BIO88" s="45"/>
      <c r="BIP88" s="45"/>
      <c r="BIQ88" s="45"/>
      <c r="BIR88" s="45"/>
      <c r="BIS88" s="45"/>
      <c r="BIT88" s="45"/>
      <c r="BIU88" s="45"/>
      <c r="BIV88" s="45"/>
      <c r="BIW88" s="45"/>
      <c r="BIX88" s="45"/>
      <c r="BIY88" s="45"/>
      <c r="BIZ88" s="45"/>
      <c r="BJA88" s="45"/>
      <c r="BJB88" s="45"/>
      <c r="BJC88" s="45"/>
      <c r="BJD88" s="45"/>
      <c r="BJE88" s="45"/>
      <c r="BJF88" s="45"/>
      <c r="BJG88" s="45"/>
      <c r="BJH88" s="45"/>
      <c r="BJI88" s="45"/>
      <c r="BJJ88" s="45"/>
      <c r="BJK88" s="45"/>
      <c r="BJL88" s="45"/>
      <c r="BJM88" s="45"/>
      <c r="BJN88" s="45"/>
      <c r="BJO88" s="45"/>
      <c r="BJP88" s="45"/>
      <c r="BJQ88" s="45"/>
      <c r="BJR88" s="45"/>
      <c r="BJS88" s="45"/>
      <c r="BJT88" s="45"/>
      <c r="BJU88" s="45"/>
      <c r="BJV88" s="45"/>
      <c r="BJW88" s="45"/>
      <c r="BJX88" s="45"/>
      <c r="BJY88" s="45"/>
      <c r="BJZ88" s="45"/>
      <c r="BKA88" s="45"/>
      <c r="BKB88" s="45"/>
      <c r="BKC88" s="45"/>
      <c r="BKD88" s="45"/>
      <c r="BKE88" s="45"/>
      <c r="BKF88" s="45"/>
      <c r="BKG88" s="45"/>
      <c r="BKH88" s="45"/>
      <c r="BKI88" s="45"/>
      <c r="BKJ88" s="45"/>
      <c r="BKK88" s="45"/>
      <c r="BKL88" s="45"/>
      <c r="BKM88" s="45"/>
      <c r="BKN88" s="45"/>
      <c r="BKO88" s="45"/>
      <c r="BKP88" s="45"/>
      <c r="BKQ88" s="45"/>
      <c r="BKR88" s="45"/>
      <c r="BKS88" s="45"/>
      <c r="BKT88" s="45"/>
      <c r="BKU88" s="45"/>
      <c r="BKV88" s="45"/>
      <c r="BKW88" s="45"/>
      <c r="BKX88" s="45"/>
      <c r="BKY88" s="45"/>
      <c r="BKZ88" s="45"/>
      <c r="BLA88" s="45"/>
      <c r="BLB88" s="45"/>
      <c r="BLC88" s="45"/>
      <c r="BLD88" s="45"/>
      <c r="BLE88" s="45"/>
      <c r="BLF88" s="45"/>
      <c r="BLG88" s="45"/>
      <c r="BLH88" s="45"/>
      <c r="BLI88" s="45"/>
      <c r="BLJ88" s="45"/>
      <c r="BLK88" s="45"/>
      <c r="BLL88" s="45"/>
      <c r="BLM88" s="45"/>
      <c r="BLN88" s="45"/>
      <c r="BLO88" s="45"/>
      <c r="BLP88" s="45"/>
      <c r="BLQ88" s="45"/>
      <c r="BLR88" s="45"/>
      <c r="BLS88" s="45"/>
      <c r="BLT88" s="45"/>
      <c r="BLU88" s="45"/>
      <c r="BLV88" s="45"/>
      <c r="BLW88" s="45"/>
      <c r="BLX88" s="45"/>
      <c r="BLY88" s="45"/>
      <c r="BLZ88" s="45"/>
      <c r="BMA88" s="45"/>
      <c r="BMB88" s="45"/>
      <c r="BMC88" s="45"/>
      <c r="BMD88" s="45"/>
      <c r="BME88" s="45"/>
      <c r="BMF88" s="45"/>
      <c r="BMG88" s="45"/>
      <c r="BMH88" s="45"/>
      <c r="BMI88" s="45"/>
      <c r="BMJ88" s="45"/>
      <c r="BMK88" s="45"/>
      <c r="BML88" s="45"/>
      <c r="BMM88" s="45"/>
      <c r="BMN88" s="45"/>
      <c r="BMO88" s="45"/>
      <c r="BMP88" s="45"/>
      <c r="BMQ88" s="45"/>
      <c r="BMR88" s="45"/>
      <c r="BMS88" s="45"/>
      <c r="BMT88" s="45"/>
      <c r="BMU88" s="45"/>
      <c r="BMV88" s="45"/>
      <c r="BMW88" s="45"/>
      <c r="BMX88" s="45"/>
      <c r="BMY88" s="45"/>
      <c r="BMZ88" s="45"/>
      <c r="BNA88" s="45"/>
      <c r="BNB88" s="45"/>
      <c r="BNC88" s="45"/>
      <c r="BND88" s="45"/>
      <c r="BNE88" s="45"/>
      <c r="BNF88" s="45"/>
      <c r="BNG88" s="45"/>
      <c r="BNH88" s="45"/>
      <c r="BNI88" s="45"/>
      <c r="BNJ88" s="45"/>
      <c r="BNK88" s="45"/>
      <c r="BNL88" s="45"/>
      <c r="BNM88" s="45"/>
      <c r="BNN88" s="45"/>
      <c r="BNO88" s="45"/>
      <c r="BNP88" s="45"/>
      <c r="BNQ88" s="45"/>
      <c r="BNR88" s="45"/>
      <c r="BNS88" s="45"/>
      <c r="BNT88" s="45"/>
      <c r="BNU88" s="45"/>
      <c r="BNV88" s="45"/>
      <c r="BNW88" s="45"/>
      <c r="BNX88" s="45"/>
      <c r="BNY88" s="45"/>
      <c r="BNZ88" s="45"/>
      <c r="BOA88" s="45"/>
      <c r="BOB88" s="45"/>
      <c r="BOC88" s="45"/>
      <c r="BOD88" s="45"/>
      <c r="BOE88" s="45"/>
      <c r="BOF88" s="45"/>
      <c r="BOG88" s="45"/>
      <c r="BOH88" s="45"/>
      <c r="BOI88" s="45"/>
      <c r="BOJ88" s="45"/>
      <c r="BOK88" s="45"/>
      <c r="BOL88" s="45"/>
      <c r="BOM88" s="45"/>
      <c r="BON88" s="45"/>
      <c r="BOO88" s="45"/>
      <c r="BOP88" s="45"/>
      <c r="BOQ88" s="45"/>
      <c r="BOR88" s="45"/>
      <c r="BOS88" s="45"/>
      <c r="BOT88" s="45"/>
      <c r="BOU88" s="45"/>
      <c r="BOV88" s="45"/>
      <c r="BOW88" s="45"/>
      <c r="BOX88" s="45"/>
      <c r="BOY88" s="45"/>
      <c r="BOZ88" s="45"/>
      <c r="BPA88" s="45"/>
      <c r="BPB88" s="45"/>
      <c r="BPC88" s="45"/>
      <c r="BPD88" s="45"/>
      <c r="BPE88" s="45"/>
      <c r="BPF88" s="45"/>
      <c r="BPG88" s="45"/>
      <c r="BPH88" s="45"/>
      <c r="BPI88" s="45"/>
      <c r="BPJ88" s="45"/>
      <c r="BPK88" s="45"/>
      <c r="BPL88" s="45"/>
      <c r="BPM88" s="45"/>
      <c r="BPN88" s="45"/>
      <c r="BPO88" s="45"/>
      <c r="BPP88" s="45"/>
      <c r="BPQ88" s="45"/>
      <c r="BPR88" s="45"/>
      <c r="BPS88" s="45"/>
      <c r="BPT88" s="45"/>
      <c r="BPU88" s="45"/>
      <c r="BPV88" s="45"/>
      <c r="BPW88" s="45"/>
      <c r="BPX88" s="45"/>
      <c r="BPY88" s="45"/>
      <c r="BPZ88" s="45"/>
      <c r="BQA88" s="45"/>
      <c r="BQB88" s="45"/>
      <c r="BQC88" s="45"/>
      <c r="BQD88" s="45"/>
      <c r="BQE88" s="45"/>
      <c r="BQF88" s="45"/>
      <c r="BQG88" s="45"/>
      <c r="BQH88" s="45"/>
      <c r="BQI88" s="45"/>
      <c r="BQJ88" s="45"/>
      <c r="BQK88" s="45"/>
      <c r="BQL88" s="45"/>
      <c r="BQM88" s="45"/>
      <c r="BQN88" s="45"/>
      <c r="BQO88" s="45"/>
      <c r="BQP88" s="45"/>
      <c r="BQQ88" s="45"/>
      <c r="BQR88" s="45"/>
      <c r="BQS88" s="45"/>
      <c r="BQT88" s="45"/>
      <c r="BQU88" s="45"/>
      <c r="BQV88" s="45"/>
      <c r="BQW88" s="45"/>
      <c r="BQX88" s="45"/>
      <c r="BQY88" s="45"/>
      <c r="BQZ88" s="45"/>
      <c r="BRA88" s="45"/>
      <c r="BRB88" s="45"/>
      <c r="BRC88" s="45"/>
      <c r="BRD88" s="45"/>
      <c r="BRE88" s="45"/>
      <c r="BRF88" s="45"/>
      <c r="BRG88" s="45"/>
      <c r="BRH88" s="45"/>
      <c r="BRI88" s="45"/>
      <c r="BRJ88" s="45"/>
      <c r="BRK88" s="45"/>
      <c r="BRL88" s="45"/>
      <c r="BRM88" s="45"/>
      <c r="BRN88" s="45"/>
      <c r="BRO88" s="45"/>
      <c r="BRP88" s="45"/>
      <c r="BRQ88" s="45"/>
      <c r="BRR88" s="45"/>
      <c r="BRS88" s="45"/>
      <c r="BRT88" s="45"/>
      <c r="BRU88" s="45"/>
      <c r="BRV88" s="45"/>
      <c r="BRW88" s="45"/>
      <c r="BRX88" s="45"/>
      <c r="BRY88" s="45"/>
      <c r="BRZ88" s="45"/>
      <c r="BSA88" s="45"/>
      <c r="BSB88" s="45"/>
      <c r="BSC88" s="45"/>
      <c r="BSD88" s="45"/>
      <c r="BSE88" s="45"/>
      <c r="BSF88" s="45"/>
      <c r="BSG88" s="45"/>
      <c r="BSH88" s="45"/>
      <c r="BSI88" s="45"/>
      <c r="BSJ88" s="45"/>
      <c r="BSK88" s="45"/>
      <c r="BSL88" s="45"/>
      <c r="BSM88" s="45"/>
      <c r="BSN88" s="45"/>
      <c r="BSO88" s="45"/>
      <c r="BSP88" s="45"/>
      <c r="BSQ88" s="45"/>
      <c r="BSR88" s="45"/>
      <c r="BSS88" s="45"/>
      <c r="BST88" s="45"/>
      <c r="BSU88" s="45"/>
      <c r="BSV88" s="45"/>
      <c r="BSW88" s="45"/>
      <c r="BSX88" s="45"/>
      <c r="BSY88" s="45"/>
      <c r="BSZ88" s="45"/>
      <c r="BTA88" s="45"/>
      <c r="BTB88" s="45"/>
      <c r="BTC88" s="45"/>
      <c r="BTD88" s="45"/>
      <c r="BTE88" s="45"/>
      <c r="BTF88" s="45"/>
      <c r="BTG88" s="45"/>
      <c r="BTH88" s="45"/>
      <c r="BTI88" s="45"/>
      <c r="BTJ88" s="45"/>
      <c r="BTK88" s="45"/>
      <c r="BTL88" s="45"/>
      <c r="BTM88" s="45"/>
      <c r="BTN88" s="45"/>
      <c r="BTO88" s="45"/>
      <c r="BTP88" s="45"/>
      <c r="BTQ88" s="45"/>
      <c r="BTR88" s="45"/>
      <c r="BTS88" s="45"/>
      <c r="BTT88" s="45"/>
      <c r="BTU88" s="45"/>
      <c r="BTV88" s="45"/>
      <c r="BTW88" s="45"/>
      <c r="BTX88" s="45"/>
      <c r="BTY88" s="45"/>
      <c r="BTZ88" s="45"/>
      <c r="BUA88" s="45"/>
      <c r="BUB88" s="45"/>
      <c r="BUC88" s="45"/>
      <c r="BUD88" s="45"/>
      <c r="BUE88" s="45"/>
      <c r="BUF88" s="45"/>
      <c r="BUG88" s="45"/>
      <c r="BUH88" s="45"/>
      <c r="BUI88" s="45"/>
      <c r="BUJ88" s="45"/>
      <c r="BUK88" s="45"/>
      <c r="BUL88" s="45"/>
      <c r="BUM88" s="45"/>
      <c r="BUN88" s="45"/>
      <c r="BUO88" s="45"/>
      <c r="BUP88" s="45"/>
      <c r="BUQ88" s="45"/>
      <c r="BUR88" s="45"/>
      <c r="BUS88" s="45"/>
      <c r="BUT88" s="45"/>
      <c r="BUU88" s="45"/>
      <c r="BUV88" s="45"/>
      <c r="BUW88" s="45"/>
      <c r="BUX88" s="45"/>
      <c r="BUY88" s="45"/>
      <c r="BUZ88" s="45"/>
      <c r="BVA88" s="45"/>
      <c r="BVB88" s="45"/>
      <c r="BVC88" s="45"/>
      <c r="BVD88" s="45"/>
      <c r="BVE88" s="45"/>
      <c r="BVF88" s="45"/>
      <c r="BVG88" s="45"/>
      <c r="BVH88" s="45"/>
      <c r="BVI88" s="45"/>
      <c r="BVJ88" s="45"/>
      <c r="BVK88" s="45"/>
      <c r="BVL88" s="45"/>
      <c r="BVM88" s="45"/>
      <c r="BVN88" s="45"/>
      <c r="BVO88" s="45"/>
      <c r="BVP88" s="45"/>
      <c r="BVQ88" s="45"/>
      <c r="BVR88" s="45"/>
      <c r="BVS88" s="45"/>
      <c r="BVT88" s="45"/>
      <c r="BVU88" s="45"/>
      <c r="BVV88" s="45"/>
      <c r="BVW88" s="45"/>
      <c r="BVX88" s="45"/>
      <c r="BVY88" s="45"/>
      <c r="BVZ88" s="45"/>
      <c r="BWA88" s="45"/>
      <c r="BWB88" s="45"/>
      <c r="BWC88" s="45"/>
      <c r="BWD88" s="45"/>
      <c r="BWE88" s="45"/>
      <c r="BWF88" s="45"/>
      <c r="BWG88" s="45"/>
      <c r="BWH88" s="45"/>
      <c r="BWI88" s="45"/>
      <c r="BWJ88" s="45"/>
      <c r="BWK88" s="45"/>
      <c r="BWL88" s="45"/>
      <c r="BWM88" s="45"/>
      <c r="BWN88" s="45"/>
      <c r="BWO88" s="45"/>
      <c r="BWP88" s="45"/>
      <c r="BWQ88" s="45"/>
      <c r="BWR88" s="45"/>
      <c r="BWS88" s="45"/>
      <c r="BWT88" s="45"/>
      <c r="BWU88" s="45"/>
      <c r="BWV88" s="45"/>
      <c r="BWW88" s="45"/>
      <c r="BWX88" s="45"/>
      <c r="BWY88" s="45"/>
      <c r="BWZ88" s="45"/>
      <c r="BXA88" s="45"/>
      <c r="BXB88" s="45"/>
      <c r="BXC88" s="45"/>
      <c r="BXD88" s="45"/>
      <c r="BXE88" s="45"/>
      <c r="BXF88" s="45"/>
      <c r="BXG88" s="45"/>
      <c r="BXH88" s="45"/>
      <c r="BXI88" s="45"/>
      <c r="BXJ88" s="45"/>
      <c r="BXK88" s="45"/>
      <c r="BXL88" s="45"/>
      <c r="BXM88" s="45"/>
      <c r="BXN88" s="45"/>
      <c r="BXO88" s="45"/>
      <c r="BXP88" s="45"/>
      <c r="BXQ88" s="45"/>
      <c r="BXR88" s="45"/>
      <c r="BXS88" s="45"/>
      <c r="BXT88" s="45"/>
      <c r="BXU88" s="45"/>
      <c r="BXV88" s="45"/>
      <c r="BXW88" s="45"/>
      <c r="BXX88" s="45"/>
      <c r="BXY88" s="45"/>
      <c r="BXZ88" s="45"/>
      <c r="BYA88" s="45"/>
      <c r="BYB88" s="45"/>
      <c r="BYC88" s="45"/>
      <c r="BYD88" s="45"/>
      <c r="BYE88" s="45"/>
      <c r="BYF88" s="45"/>
      <c r="BYG88" s="45"/>
      <c r="BYH88" s="45"/>
      <c r="BYI88" s="45"/>
      <c r="BYJ88" s="45"/>
      <c r="BYK88" s="45"/>
      <c r="BYL88" s="45"/>
      <c r="BYM88" s="45"/>
      <c r="BYN88" s="45"/>
      <c r="BYO88" s="45"/>
      <c r="BYP88" s="45"/>
      <c r="BYQ88" s="45"/>
      <c r="BYR88" s="45"/>
      <c r="BYS88" s="45"/>
      <c r="BYT88" s="45"/>
      <c r="BYU88" s="45"/>
      <c r="BYV88" s="45"/>
      <c r="BYW88" s="45"/>
      <c r="BYX88" s="45"/>
      <c r="BYY88" s="45"/>
      <c r="BYZ88" s="45"/>
      <c r="BZA88" s="45"/>
      <c r="BZB88" s="45"/>
      <c r="BZC88" s="45"/>
      <c r="BZD88" s="45"/>
      <c r="BZE88" s="45"/>
      <c r="BZF88" s="45"/>
      <c r="BZG88" s="45"/>
      <c r="BZH88" s="45"/>
      <c r="BZI88" s="45"/>
      <c r="BZJ88" s="45"/>
      <c r="BZK88" s="45"/>
      <c r="BZL88" s="45"/>
      <c r="BZM88" s="45"/>
      <c r="BZN88" s="45"/>
      <c r="BZO88" s="45"/>
      <c r="BZP88" s="45"/>
      <c r="BZQ88" s="45"/>
      <c r="BZR88" s="45"/>
      <c r="BZS88" s="45"/>
      <c r="BZT88" s="45"/>
      <c r="BZU88" s="45"/>
      <c r="BZV88" s="45"/>
      <c r="BZW88" s="45"/>
      <c r="BZX88" s="45"/>
      <c r="BZY88" s="45"/>
      <c r="BZZ88" s="45"/>
      <c r="CAA88" s="45"/>
      <c r="CAB88" s="45"/>
      <c r="CAC88" s="45"/>
      <c r="CAD88" s="45"/>
      <c r="CAE88" s="45"/>
      <c r="CAF88" s="45"/>
      <c r="CAG88" s="45"/>
      <c r="CAH88" s="45"/>
      <c r="CAI88" s="45"/>
      <c r="CAJ88" s="45"/>
      <c r="CAK88" s="45"/>
      <c r="CAL88" s="45"/>
      <c r="CAM88" s="45"/>
      <c r="CAN88" s="45"/>
      <c r="CAO88" s="45"/>
      <c r="CAP88" s="45"/>
      <c r="CAQ88" s="45"/>
      <c r="CAR88" s="45"/>
      <c r="CAS88" s="45"/>
      <c r="CAT88" s="45"/>
      <c r="CAU88" s="45"/>
      <c r="CAV88" s="45"/>
      <c r="CAW88" s="45"/>
      <c r="CAX88" s="45"/>
      <c r="CAY88" s="45"/>
      <c r="CAZ88" s="45"/>
      <c r="CBA88" s="45"/>
      <c r="CBB88" s="45"/>
      <c r="CBC88" s="45"/>
      <c r="CBD88" s="45"/>
      <c r="CBE88" s="45"/>
      <c r="CBF88" s="45"/>
      <c r="CBG88" s="45"/>
      <c r="CBH88" s="45"/>
      <c r="CBI88" s="45"/>
      <c r="CBJ88" s="45"/>
      <c r="CBK88" s="45"/>
      <c r="CBL88" s="45"/>
      <c r="CBM88" s="45"/>
      <c r="CBN88" s="45"/>
      <c r="CBO88" s="45"/>
      <c r="CBP88" s="45"/>
      <c r="CBQ88" s="45"/>
      <c r="CBR88" s="45"/>
      <c r="CBS88" s="45"/>
      <c r="CBT88" s="45"/>
      <c r="CBU88" s="45"/>
      <c r="CBV88" s="45"/>
      <c r="CBW88" s="45"/>
      <c r="CBX88" s="45"/>
      <c r="CBY88" s="45"/>
      <c r="CBZ88" s="45"/>
      <c r="CCA88" s="45"/>
      <c r="CCB88" s="45"/>
      <c r="CCC88" s="45"/>
      <c r="CCD88" s="45"/>
      <c r="CCE88" s="45"/>
      <c r="CCF88" s="45"/>
      <c r="CCG88" s="45"/>
      <c r="CCH88" s="45"/>
      <c r="CCI88" s="45"/>
      <c r="CCJ88" s="45"/>
      <c r="CCK88" s="45"/>
      <c r="CCL88" s="45"/>
      <c r="CCM88" s="45"/>
      <c r="CCN88" s="45"/>
      <c r="CCO88" s="45"/>
      <c r="CCP88" s="45"/>
      <c r="CCQ88" s="45"/>
      <c r="CCR88" s="45"/>
      <c r="CCS88" s="45"/>
      <c r="CCT88" s="45"/>
      <c r="CCU88" s="45"/>
      <c r="CCV88" s="45"/>
      <c r="CCW88" s="45"/>
      <c r="CCX88" s="45"/>
      <c r="CCY88" s="45"/>
      <c r="CCZ88" s="45"/>
      <c r="CDA88" s="45"/>
      <c r="CDB88" s="45"/>
      <c r="CDC88" s="45"/>
      <c r="CDD88" s="45"/>
      <c r="CDE88" s="45"/>
      <c r="CDF88" s="45"/>
      <c r="CDG88" s="45"/>
      <c r="CDH88" s="45"/>
      <c r="CDI88" s="45"/>
      <c r="CDJ88" s="45"/>
      <c r="CDK88" s="45"/>
      <c r="CDL88" s="45"/>
      <c r="CDM88" s="45"/>
      <c r="CDN88" s="45"/>
      <c r="CDO88" s="45"/>
      <c r="CDP88" s="45"/>
      <c r="CDQ88" s="45"/>
      <c r="CDR88" s="45"/>
      <c r="CDS88" s="45"/>
      <c r="CDT88" s="45"/>
      <c r="CDU88" s="45"/>
      <c r="CDV88" s="45"/>
      <c r="CDW88" s="45"/>
      <c r="CDX88" s="45"/>
      <c r="CDY88" s="45"/>
      <c r="CDZ88" s="45"/>
      <c r="CEA88" s="45"/>
      <c r="CEB88" s="45"/>
      <c r="CEC88" s="45"/>
      <c r="CED88" s="45"/>
      <c r="CEE88" s="45"/>
      <c r="CEF88" s="45"/>
      <c r="CEG88" s="45"/>
      <c r="CEH88" s="45"/>
      <c r="CEI88" s="45"/>
      <c r="CEJ88" s="45"/>
      <c r="CEK88" s="45"/>
      <c r="CEL88" s="45"/>
      <c r="CEM88" s="45"/>
      <c r="CEN88" s="45"/>
      <c r="CEO88" s="45"/>
      <c r="CEP88" s="45"/>
      <c r="CEQ88" s="45"/>
      <c r="CER88" s="45"/>
      <c r="CES88" s="45"/>
      <c r="CET88" s="45"/>
      <c r="CEU88" s="45"/>
      <c r="CEV88" s="45"/>
      <c r="CEW88" s="45"/>
      <c r="CEX88" s="45"/>
      <c r="CEY88" s="45"/>
      <c r="CEZ88" s="45"/>
      <c r="CFA88" s="45"/>
      <c r="CFB88" s="45"/>
      <c r="CFC88" s="45"/>
      <c r="CFD88" s="45"/>
      <c r="CFE88" s="45"/>
      <c r="CFF88" s="45"/>
      <c r="CFG88" s="45"/>
      <c r="CFH88" s="45"/>
      <c r="CFI88" s="45"/>
      <c r="CFJ88" s="45"/>
      <c r="CFK88" s="45"/>
      <c r="CFL88" s="45"/>
      <c r="CFM88" s="45"/>
      <c r="CFN88" s="45"/>
      <c r="CFO88" s="45"/>
      <c r="CFP88" s="45"/>
      <c r="CFQ88" s="45"/>
      <c r="CFR88" s="45"/>
      <c r="CFS88" s="45"/>
      <c r="CFT88" s="45"/>
      <c r="CFU88" s="45"/>
      <c r="CFV88" s="45"/>
      <c r="CFW88" s="45"/>
      <c r="CFX88" s="45"/>
      <c r="CFY88" s="45"/>
      <c r="CFZ88" s="45"/>
      <c r="CGA88" s="45"/>
      <c r="CGB88" s="45"/>
      <c r="CGC88" s="45"/>
      <c r="CGD88" s="45"/>
      <c r="CGE88" s="45"/>
      <c r="CGF88" s="45"/>
      <c r="CGG88" s="45"/>
      <c r="CGH88" s="45"/>
      <c r="CGI88" s="45"/>
      <c r="CGJ88" s="45"/>
      <c r="CGK88" s="45"/>
      <c r="CGL88" s="45"/>
      <c r="CGM88" s="45"/>
      <c r="CGN88" s="45"/>
      <c r="CGO88" s="45"/>
      <c r="CGP88" s="45"/>
      <c r="CGQ88" s="45"/>
      <c r="CGR88" s="45"/>
      <c r="CGS88" s="45"/>
      <c r="CGT88" s="45"/>
      <c r="CGU88" s="45"/>
      <c r="CGV88" s="45"/>
      <c r="CGW88" s="45"/>
      <c r="CGX88" s="45"/>
      <c r="CGY88" s="45"/>
      <c r="CGZ88" s="45"/>
      <c r="CHA88" s="45"/>
      <c r="CHB88" s="45"/>
      <c r="CHC88" s="45"/>
      <c r="CHD88" s="45"/>
      <c r="CHE88" s="45"/>
      <c r="CHF88" s="45"/>
      <c r="CHG88" s="45"/>
      <c r="CHH88" s="45"/>
      <c r="CHI88" s="45"/>
      <c r="CHJ88" s="45"/>
      <c r="CHK88" s="45"/>
      <c r="CHL88" s="45"/>
      <c r="CHM88" s="45"/>
      <c r="CHN88" s="45"/>
      <c r="CHO88" s="45"/>
      <c r="CHP88" s="45"/>
      <c r="CHQ88" s="45"/>
      <c r="CHR88" s="45"/>
      <c r="CHS88" s="45"/>
      <c r="CHT88" s="45"/>
      <c r="CHU88" s="45"/>
      <c r="CHV88" s="45"/>
      <c r="CHW88" s="45"/>
      <c r="CHX88" s="45"/>
      <c r="CHY88" s="45"/>
      <c r="CHZ88" s="45"/>
      <c r="CIA88" s="45"/>
      <c r="CIB88" s="45"/>
      <c r="CIC88" s="45"/>
      <c r="CID88" s="45"/>
      <c r="CIE88" s="45"/>
      <c r="CIF88" s="45"/>
      <c r="CIG88" s="45"/>
      <c r="CIH88" s="45"/>
      <c r="CII88" s="45"/>
      <c r="CIJ88" s="45"/>
      <c r="CIK88" s="45"/>
      <c r="CIL88" s="45"/>
      <c r="CIM88" s="45"/>
      <c r="CIN88" s="45"/>
      <c r="CIO88" s="45"/>
      <c r="CIP88" s="45"/>
      <c r="CIQ88" s="45"/>
      <c r="CIR88" s="45"/>
      <c r="CIS88" s="45"/>
      <c r="CIT88" s="45"/>
      <c r="CIU88" s="45"/>
      <c r="CIV88" s="45"/>
      <c r="CIW88" s="45"/>
      <c r="CIX88" s="45"/>
      <c r="CIY88" s="45"/>
      <c r="CIZ88" s="45"/>
      <c r="CJA88" s="45"/>
      <c r="CJB88" s="45"/>
      <c r="CJC88" s="45"/>
      <c r="CJD88" s="45"/>
      <c r="CJE88" s="45"/>
      <c r="CJF88" s="45"/>
      <c r="CJG88" s="45"/>
      <c r="CJH88" s="45"/>
      <c r="CJI88" s="45"/>
      <c r="CJJ88" s="45"/>
      <c r="CJK88" s="45"/>
      <c r="CJL88" s="45"/>
      <c r="CJM88" s="45"/>
      <c r="CJN88" s="45"/>
      <c r="CJO88" s="45"/>
      <c r="CJP88" s="45"/>
      <c r="CJQ88" s="45"/>
      <c r="CJR88" s="45"/>
      <c r="CJS88" s="45"/>
      <c r="CJT88" s="45"/>
      <c r="CJU88" s="45"/>
      <c r="CJV88" s="45"/>
      <c r="CJW88" s="45"/>
      <c r="CJX88" s="45"/>
      <c r="CJY88" s="45"/>
      <c r="CJZ88" s="45"/>
      <c r="CKA88" s="45"/>
      <c r="CKB88" s="45"/>
      <c r="CKC88" s="45"/>
      <c r="CKD88" s="45"/>
      <c r="CKE88" s="45"/>
      <c r="CKF88" s="45"/>
      <c r="CKG88" s="45"/>
      <c r="CKH88" s="45"/>
      <c r="CKI88" s="45"/>
      <c r="CKJ88" s="45"/>
      <c r="CKK88" s="45"/>
      <c r="CKL88" s="45"/>
      <c r="CKM88" s="45"/>
      <c r="CKN88" s="45"/>
      <c r="CKO88" s="45"/>
      <c r="CKP88" s="45"/>
      <c r="CKQ88" s="45"/>
      <c r="CKR88" s="45"/>
      <c r="CKS88" s="45"/>
      <c r="CKT88" s="45"/>
      <c r="CKU88" s="45"/>
      <c r="CKV88" s="45"/>
      <c r="CKW88" s="45"/>
      <c r="CKX88" s="45"/>
      <c r="CKY88" s="45"/>
      <c r="CKZ88" s="45"/>
      <c r="CLA88" s="45"/>
      <c r="CLB88" s="45"/>
      <c r="CLC88" s="45"/>
      <c r="CLD88" s="45"/>
      <c r="CLE88" s="45"/>
      <c r="CLF88" s="45"/>
      <c r="CLG88" s="45"/>
      <c r="CLH88" s="45"/>
      <c r="CLI88" s="45"/>
      <c r="CLJ88" s="45"/>
      <c r="CLK88" s="45"/>
      <c r="CLL88" s="45"/>
      <c r="CLM88" s="45"/>
      <c r="CLN88" s="45"/>
      <c r="CLO88" s="45"/>
      <c r="CLP88" s="45"/>
      <c r="CLQ88" s="45"/>
      <c r="CLR88" s="45"/>
      <c r="CLS88" s="45"/>
      <c r="CLT88" s="45"/>
      <c r="CLU88" s="45"/>
      <c r="CLV88" s="45"/>
      <c r="CLW88" s="45"/>
      <c r="CLX88" s="45"/>
      <c r="CLY88" s="45"/>
      <c r="CLZ88" s="45"/>
      <c r="CMA88" s="45"/>
      <c r="CMB88" s="45"/>
      <c r="CMC88" s="45"/>
      <c r="CMD88" s="45"/>
      <c r="CME88" s="45"/>
      <c r="CMF88" s="45"/>
      <c r="CMG88" s="45"/>
      <c r="CMH88" s="45"/>
      <c r="CMI88" s="45"/>
      <c r="CMJ88" s="45"/>
      <c r="CMK88" s="45"/>
      <c r="CML88" s="45"/>
      <c r="CMM88" s="45"/>
      <c r="CMN88" s="45"/>
      <c r="CMO88" s="45"/>
      <c r="CMP88" s="45"/>
      <c r="CMQ88" s="45"/>
      <c r="CMR88" s="45"/>
      <c r="CMS88" s="45"/>
      <c r="CMT88" s="45"/>
      <c r="CMU88" s="45"/>
      <c r="CMV88" s="45"/>
      <c r="CMW88" s="45"/>
      <c r="CMX88" s="45"/>
      <c r="CMY88" s="45"/>
      <c r="CMZ88" s="45"/>
      <c r="CNA88" s="45"/>
      <c r="CNB88" s="45"/>
      <c r="CNC88" s="45"/>
      <c r="CND88" s="45"/>
      <c r="CNE88" s="45"/>
      <c r="CNF88" s="45"/>
      <c r="CNG88" s="45"/>
      <c r="CNH88" s="45"/>
      <c r="CNI88" s="45"/>
      <c r="CNJ88" s="45"/>
      <c r="CNK88" s="45"/>
      <c r="CNL88" s="45"/>
      <c r="CNM88" s="45"/>
      <c r="CNN88" s="45"/>
      <c r="CNO88" s="45"/>
      <c r="CNP88" s="45"/>
      <c r="CNQ88" s="45"/>
      <c r="CNR88" s="45"/>
      <c r="CNS88" s="45"/>
      <c r="CNT88" s="45"/>
      <c r="CNU88" s="45"/>
      <c r="CNV88" s="45"/>
      <c r="CNW88" s="45"/>
      <c r="CNX88" s="45"/>
      <c r="CNY88" s="45"/>
      <c r="CNZ88" s="45"/>
      <c r="COA88" s="45"/>
      <c r="COB88" s="45"/>
      <c r="COC88" s="45"/>
      <c r="COD88" s="45"/>
      <c r="COE88" s="45"/>
      <c r="COF88" s="45"/>
      <c r="COG88" s="45"/>
      <c r="COH88" s="45"/>
      <c r="COI88" s="45"/>
      <c r="COJ88" s="45"/>
      <c r="COK88" s="45"/>
      <c r="COL88" s="45"/>
      <c r="COM88" s="45"/>
      <c r="CON88" s="45"/>
      <c r="COO88" s="45"/>
      <c r="COP88" s="45"/>
      <c r="COQ88" s="45"/>
      <c r="COR88" s="45"/>
      <c r="COS88" s="45"/>
      <c r="COT88" s="45"/>
      <c r="COU88" s="45"/>
      <c r="COV88" s="45"/>
      <c r="COW88" s="45"/>
      <c r="COX88" s="45"/>
      <c r="COY88" s="45"/>
      <c r="COZ88" s="45"/>
      <c r="CPA88" s="45"/>
      <c r="CPB88" s="45"/>
      <c r="CPC88" s="45"/>
      <c r="CPD88" s="45"/>
      <c r="CPE88" s="45"/>
      <c r="CPF88" s="45"/>
      <c r="CPG88" s="45"/>
      <c r="CPH88" s="45"/>
      <c r="CPI88" s="45"/>
      <c r="CPJ88" s="45"/>
      <c r="CPK88" s="45"/>
      <c r="CPL88" s="45"/>
      <c r="CPM88" s="45"/>
      <c r="CPN88" s="45"/>
      <c r="CPO88" s="45"/>
      <c r="CPP88" s="45"/>
      <c r="CPQ88" s="45"/>
      <c r="CPR88" s="45"/>
      <c r="CPS88" s="45"/>
      <c r="CPT88" s="45"/>
      <c r="CPU88" s="45"/>
      <c r="CPV88" s="45"/>
      <c r="CPW88" s="45"/>
      <c r="CPX88" s="45"/>
      <c r="CPY88" s="45"/>
      <c r="CPZ88" s="45"/>
      <c r="CQA88" s="45"/>
      <c r="CQB88" s="45"/>
      <c r="CQC88" s="45"/>
      <c r="CQD88" s="45"/>
      <c r="CQE88" s="45"/>
      <c r="CQF88" s="45"/>
      <c r="CQG88" s="45"/>
      <c r="CQH88" s="45"/>
      <c r="CQI88" s="45"/>
      <c r="CQJ88" s="45"/>
      <c r="CQK88" s="45"/>
      <c r="CQL88" s="45"/>
      <c r="CQM88" s="45"/>
      <c r="CQN88" s="45"/>
      <c r="CQO88" s="45"/>
      <c r="CQP88" s="45"/>
      <c r="CQQ88" s="45"/>
      <c r="CQR88" s="45"/>
      <c r="CQS88" s="45"/>
      <c r="CQT88" s="45"/>
      <c r="CQU88" s="45"/>
      <c r="CQV88" s="45"/>
      <c r="CQW88" s="45"/>
      <c r="CQX88" s="45"/>
      <c r="CQY88" s="45"/>
      <c r="CQZ88" s="45"/>
      <c r="CRA88" s="45"/>
      <c r="CRB88" s="45"/>
      <c r="CRC88" s="45"/>
      <c r="CRD88" s="45"/>
      <c r="CRE88" s="45"/>
      <c r="CRF88" s="45"/>
      <c r="CRG88" s="45"/>
      <c r="CRH88" s="45"/>
      <c r="CRI88" s="45"/>
      <c r="CRJ88" s="45"/>
      <c r="CRK88" s="45"/>
      <c r="CRL88" s="45"/>
      <c r="CRM88" s="45"/>
      <c r="CRN88" s="45"/>
      <c r="CRO88" s="45"/>
      <c r="CRP88" s="45"/>
      <c r="CRQ88" s="45"/>
      <c r="CRR88" s="45"/>
      <c r="CRS88" s="45"/>
      <c r="CRT88" s="45"/>
      <c r="CRU88" s="45"/>
      <c r="CRV88" s="45"/>
      <c r="CRW88" s="45"/>
      <c r="CRX88" s="45"/>
      <c r="CRY88" s="45"/>
      <c r="CRZ88" s="45"/>
      <c r="CSA88" s="45"/>
      <c r="CSB88" s="45"/>
      <c r="CSC88" s="45"/>
      <c r="CSD88" s="45"/>
      <c r="CSE88" s="45"/>
      <c r="CSF88" s="45"/>
      <c r="CSG88" s="45"/>
      <c r="CSH88" s="45"/>
      <c r="CSI88" s="45"/>
      <c r="CSJ88" s="45"/>
      <c r="CSK88" s="45"/>
      <c r="CSL88" s="45"/>
      <c r="CSM88" s="45"/>
      <c r="CSN88" s="45"/>
      <c r="CSO88" s="45"/>
      <c r="CSP88" s="45"/>
      <c r="CSQ88" s="45"/>
      <c r="CSR88" s="45"/>
      <c r="CSS88" s="45"/>
      <c r="CST88" s="45"/>
      <c r="CSU88" s="45"/>
      <c r="CSV88" s="45"/>
      <c r="CSW88" s="45"/>
      <c r="CSX88" s="45"/>
      <c r="CSY88" s="45"/>
      <c r="CSZ88" s="45"/>
      <c r="CTA88" s="45"/>
      <c r="CTB88" s="45"/>
      <c r="CTC88" s="45"/>
      <c r="CTD88" s="45"/>
      <c r="CTE88" s="45"/>
      <c r="CTF88" s="45"/>
      <c r="CTG88" s="45"/>
      <c r="CTH88" s="45"/>
      <c r="CTI88" s="45"/>
      <c r="CTJ88" s="45"/>
      <c r="CTK88" s="45"/>
      <c r="CTL88" s="45"/>
      <c r="CTM88" s="45"/>
      <c r="CTN88" s="45"/>
      <c r="CTO88" s="45"/>
      <c r="CTP88" s="45"/>
      <c r="CTQ88" s="45"/>
      <c r="CTR88" s="45"/>
      <c r="CTS88" s="45"/>
      <c r="CTT88" s="45"/>
      <c r="CTU88" s="45"/>
      <c r="CTV88" s="45"/>
      <c r="CTW88" s="45"/>
      <c r="CTX88" s="45"/>
      <c r="CTY88" s="45"/>
      <c r="CTZ88" s="45"/>
      <c r="CUA88" s="45"/>
      <c r="CUB88" s="45"/>
      <c r="CUC88" s="45"/>
      <c r="CUD88" s="45"/>
      <c r="CUE88" s="45"/>
      <c r="CUF88" s="45"/>
      <c r="CUG88" s="45"/>
      <c r="CUH88" s="45"/>
      <c r="CUI88" s="45"/>
      <c r="CUJ88" s="45"/>
      <c r="CUK88" s="45"/>
      <c r="CUL88" s="45"/>
      <c r="CUM88" s="45"/>
      <c r="CUN88" s="45"/>
      <c r="CUO88" s="45"/>
      <c r="CUP88" s="45"/>
      <c r="CUQ88" s="45"/>
      <c r="CUR88" s="45"/>
      <c r="CUS88" s="45"/>
      <c r="CUT88" s="45"/>
      <c r="CUU88" s="45"/>
      <c r="CUV88" s="45"/>
      <c r="CUW88" s="45"/>
      <c r="CUX88" s="45"/>
      <c r="CUY88" s="45"/>
      <c r="CUZ88" s="45"/>
      <c r="CVA88" s="45"/>
      <c r="CVB88" s="45"/>
      <c r="CVC88" s="45"/>
      <c r="CVD88" s="45"/>
      <c r="CVE88" s="45"/>
      <c r="CVF88" s="45"/>
      <c r="CVG88" s="45"/>
      <c r="CVH88" s="45"/>
      <c r="CVI88" s="45"/>
      <c r="CVJ88" s="45"/>
      <c r="CVK88" s="45"/>
      <c r="CVL88" s="45"/>
      <c r="CVM88" s="45"/>
      <c r="CVN88" s="45"/>
      <c r="CVO88" s="45"/>
      <c r="CVP88" s="45"/>
      <c r="CVQ88" s="45"/>
      <c r="CVR88" s="45"/>
      <c r="CVS88" s="45"/>
      <c r="CVT88" s="45"/>
      <c r="CVU88" s="45"/>
      <c r="CVV88" s="45"/>
      <c r="CVW88" s="45"/>
      <c r="CVX88" s="45"/>
      <c r="CVY88" s="45"/>
      <c r="CVZ88" s="45"/>
      <c r="CWA88" s="45"/>
      <c r="CWB88" s="45"/>
      <c r="CWC88" s="45"/>
      <c r="CWD88" s="45"/>
      <c r="CWE88" s="45"/>
      <c r="CWF88" s="45"/>
      <c r="CWG88" s="45"/>
      <c r="CWH88" s="45"/>
      <c r="CWI88" s="45"/>
      <c r="CWJ88" s="45"/>
      <c r="CWK88" s="45"/>
      <c r="CWL88" s="45"/>
      <c r="CWM88" s="45"/>
      <c r="CWN88" s="45"/>
      <c r="CWO88" s="45"/>
      <c r="CWP88" s="45"/>
      <c r="CWQ88" s="45"/>
      <c r="CWR88" s="45"/>
      <c r="CWS88" s="45"/>
      <c r="CWT88" s="45"/>
      <c r="CWU88" s="45"/>
      <c r="CWV88" s="45"/>
      <c r="CWW88" s="45"/>
      <c r="CWX88" s="45"/>
      <c r="CWY88" s="45"/>
      <c r="CWZ88" s="45"/>
      <c r="CXA88" s="45"/>
      <c r="CXB88" s="45"/>
      <c r="CXC88" s="45"/>
      <c r="CXD88" s="45"/>
      <c r="CXE88" s="45"/>
      <c r="CXF88" s="45"/>
      <c r="CXG88" s="45"/>
      <c r="CXH88" s="45"/>
      <c r="CXI88" s="45"/>
      <c r="CXJ88" s="45"/>
      <c r="CXK88" s="45"/>
      <c r="CXL88" s="45"/>
      <c r="CXM88" s="45"/>
      <c r="CXN88" s="45"/>
      <c r="CXO88" s="45"/>
      <c r="CXP88" s="45"/>
      <c r="CXQ88" s="45"/>
      <c r="CXR88" s="45"/>
      <c r="CXS88" s="45"/>
      <c r="CXT88" s="45"/>
      <c r="CXU88" s="45"/>
      <c r="CXV88" s="45"/>
      <c r="CXW88" s="45"/>
      <c r="CXX88" s="45"/>
      <c r="CXY88" s="45"/>
      <c r="CXZ88" s="45"/>
      <c r="CYA88" s="45"/>
      <c r="CYB88" s="45"/>
      <c r="CYC88" s="45"/>
      <c r="CYD88" s="45"/>
      <c r="CYE88" s="45"/>
      <c r="CYF88" s="45"/>
      <c r="CYG88" s="45"/>
      <c r="CYH88" s="45"/>
      <c r="CYI88" s="45"/>
      <c r="CYJ88" s="45"/>
      <c r="CYK88" s="45"/>
      <c r="CYL88" s="45"/>
      <c r="CYM88" s="45"/>
      <c r="CYN88" s="45"/>
      <c r="CYO88" s="45"/>
      <c r="CYP88" s="45"/>
      <c r="CYQ88" s="45"/>
      <c r="CYR88" s="45"/>
      <c r="CYS88" s="45"/>
      <c r="CYT88" s="45"/>
      <c r="CYU88" s="45"/>
      <c r="CYV88" s="45"/>
      <c r="CYW88" s="45"/>
      <c r="CYX88" s="45"/>
      <c r="CYY88" s="45"/>
      <c r="CYZ88" s="45"/>
      <c r="CZA88" s="45"/>
      <c r="CZB88" s="45"/>
      <c r="CZC88" s="45"/>
      <c r="CZD88" s="45"/>
      <c r="CZE88" s="45"/>
      <c r="CZF88" s="45"/>
      <c r="CZG88" s="45"/>
      <c r="CZH88" s="45"/>
      <c r="CZI88" s="45"/>
      <c r="CZJ88" s="45"/>
      <c r="CZK88" s="45"/>
      <c r="CZL88" s="45"/>
      <c r="CZM88" s="45"/>
      <c r="CZN88" s="45"/>
      <c r="CZO88" s="45"/>
      <c r="CZP88" s="45"/>
      <c r="CZQ88" s="45"/>
      <c r="CZR88" s="45"/>
      <c r="CZS88" s="45"/>
      <c r="CZT88" s="45"/>
      <c r="CZU88" s="45"/>
      <c r="CZV88" s="45"/>
      <c r="CZW88" s="45"/>
      <c r="CZX88" s="45"/>
      <c r="CZY88" s="45"/>
      <c r="CZZ88" s="45"/>
      <c r="DAA88" s="45"/>
      <c r="DAB88" s="45"/>
      <c r="DAC88" s="45"/>
      <c r="DAD88" s="45"/>
      <c r="DAE88" s="45"/>
      <c r="DAF88" s="45"/>
      <c r="DAG88" s="45"/>
      <c r="DAH88" s="45"/>
      <c r="DAI88" s="45"/>
      <c r="DAJ88" s="45"/>
      <c r="DAK88" s="45"/>
      <c r="DAL88" s="45"/>
      <c r="DAM88" s="45"/>
      <c r="DAN88" s="45"/>
      <c r="DAO88" s="45"/>
      <c r="DAP88" s="45"/>
      <c r="DAQ88" s="45"/>
      <c r="DAR88" s="45"/>
      <c r="DAS88" s="45"/>
      <c r="DAT88" s="45"/>
      <c r="DAU88" s="45"/>
      <c r="DAV88" s="45"/>
      <c r="DAW88" s="45"/>
      <c r="DAX88" s="45"/>
      <c r="DAY88" s="45"/>
      <c r="DAZ88" s="45"/>
      <c r="DBA88" s="45"/>
      <c r="DBB88" s="45"/>
      <c r="DBC88" s="45"/>
      <c r="DBD88" s="45"/>
      <c r="DBE88" s="45"/>
      <c r="DBF88" s="45"/>
      <c r="DBG88" s="45"/>
      <c r="DBH88" s="45"/>
      <c r="DBI88" s="45"/>
      <c r="DBJ88" s="45"/>
      <c r="DBK88" s="45"/>
      <c r="DBL88" s="45"/>
      <c r="DBM88" s="45"/>
      <c r="DBN88" s="45"/>
      <c r="DBO88" s="45"/>
      <c r="DBP88" s="45"/>
      <c r="DBQ88" s="45"/>
      <c r="DBR88" s="45"/>
      <c r="DBS88" s="45"/>
      <c r="DBT88" s="45"/>
      <c r="DBU88" s="45"/>
      <c r="DBV88" s="45"/>
      <c r="DBW88" s="45"/>
      <c r="DBX88" s="45"/>
      <c r="DBY88" s="45"/>
      <c r="DBZ88" s="45"/>
      <c r="DCA88" s="45"/>
      <c r="DCB88" s="45"/>
      <c r="DCC88" s="45"/>
      <c r="DCD88" s="45"/>
      <c r="DCE88" s="45"/>
      <c r="DCF88" s="45"/>
      <c r="DCG88" s="45"/>
      <c r="DCH88" s="45"/>
      <c r="DCI88" s="45"/>
      <c r="DCJ88" s="45"/>
      <c r="DCK88" s="45"/>
      <c r="DCL88" s="45"/>
      <c r="DCM88" s="45"/>
      <c r="DCN88" s="45"/>
      <c r="DCO88" s="45"/>
      <c r="DCP88" s="45"/>
      <c r="DCQ88" s="45"/>
      <c r="DCR88" s="45"/>
      <c r="DCS88" s="45"/>
      <c r="DCT88" s="45"/>
      <c r="DCU88" s="45"/>
      <c r="DCV88" s="45"/>
      <c r="DCW88" s="45"/>
      <c r="DCX88" s="45"/>
      <c r="DCY88" s="45"/>
      <c r="DCZ88" s="45"/>
      <c r="DDA88" s="45"/>
      <c r="DDB88" s="45"/>
      <c r="DDC88" s="45"/>
      <c r="DDD88" s="45"/>
      <c r="DDE88" s="45"/>
      <c r="DDF88" s="45"/>
      <c r="DDG88" s="45"/>
      <c r="DDH88" s="45"/>
      <c r="DDI88" s="45"/>
      <c r="DDJ88" s="45"/>
      <c r="DDK88" s="45"/>
      <c r="DDL88" s="45"/>
      <c r="DDM88" s="45"/>
      <c r="DDN88" s="45"/>
      <c r="DDO88" s="45"/>
      <c r="DDP88" s="45"/>
      <c r="DDQ88" s="45"/>
      <c r="DDR88" s="45"/>
      <c r="DDS88" s="45"/>
      <c r="DDT88" s="45"/>
      <c r="DDU88" s="45"/>
      <c r="DDV88" s="45"/>
      <c r="DDW88" s="45"/>
      <c r="DDX88" s="45"/>
      <c r="DDY88" s="45"/>
      <c r="DDZ88" s="45"/>
      <c r="DEA88" s="45"/>
      <c r="DEB88" s="45"/>
      <c r="DEC88" s="45"/>
      <c r="DED88" s="45"/>
      <c r="DEE88" s="45"/>
      <c r="DEF88" s="45"/>
      <c r="DEG88" s="45"/>
      <c r="DEH88" s="45"/>
      <c r="DEI88" s="45"/>
      <c r="DEJ88" s="45"/>
      <c r="DEK88" s="45"/>
      <c r="DEL88" s="45"/>
      <c r="DEM88" s="45"/>
      <c r="DEN88" s="45"/>
      <c r="DEO88" s="45"/>
      <c r="DEP88" s="45"/>
      <c r="DEQ88" s="45"/>
      <c r="DER88" s="45"/>
      <c r="DES88" s="45"/>
      <c r="DET88" s="45"/>
      <c r="DEU88" s="45"/>
      <c r="DEV88" s="45"/>
      <c r="DEW88" s="45"/>
      <c r="DEX88" s="45"/>
      <c r="DEY88" s="45"/>
      <c r="DEZ88" s="45"/>
      <c r="DFA88" s="45"/>
      <c r="DFB88" s="45"/>
      <c r="DFC88" s="45"/>
      <c r="DFD88" s="45"/>
      <c r="DFE88" s="45"/>
      <c r="DFF88" s="45"/>
      <c r="DFG88" s="45"/>
      <c r="DFH88" s="45"/>
      <c r="DFI88" s="45"/>
      <c r="DFJ88" s="45"/>
      <c r="DFK88" s="45"/>
      <c r="DFL88" s="45"/>
      <c r="DFM88" s="45"/>
      <c r="DFN88" s="45"/>
      <c r="DFO88" s="45"/>
      <c r="DFP88" s="45"/>
      <c r="DFQ88" s="45"/>
      <c r="DFR88" s="45"/>
      <c r="DFS88" s="45"/>
      <c r="DFT88" s="45"/>
      <c r="DFU88" s="45"/>
      <c r="DFV88" s="45"/>
      <c r="DFW88" s="45"/>
      <c r="DFX88" s="45"/>
      <c r="DFY88" s="45"/>
      <c r="DFZ88" s="45"/>
      <c r="DGA88" s="45"/>
      <c r="DGB88" s="45"/>
      <c r="DGC88" s="45"/>
      <c r="DGD88" s="45"/>
      <c r="DGE88" s="45"/>
      <c r="DGF88" s="45"/>
      <c r="DGG88" s="45"/>
      <c r="DGH88" s="45"/>
      <c r="DGI88" s="45"/>
      <c r="DGJ88" s="45"/>
      <c r="DGK88" s="45"/>
      <c r="DGL88" s="45"/>
      <c r="DGM88" s="45"/>
      <c r="DGN88" s="45"/>
      <c r="DGO88" s="45"/>
      <c r="DGP88" s="45"/>
      <c r="DGQ88" s="45"/>
      <c r="DGR88" s="45"/>
      <c r="DGS88" s="45"/>
      <c r="DGT88" s="45"/>
      <c r="DGU88" s="45"/>
      <c r="DGV88" s="45"/>
      <c r="DGW88" s="45"/>
      <c r="DGX88" s="45"/>
      <c r="DGY88" s="45"/>
      <c r="DGZ88" s="45"/>
      <c r="DHA88" s="45"/>
      <c r="DHB88" s="45"/>
      <c r="DHC88" s="45"/>
      <c r="DHD88" s="45"/>
      <c r="DHE88" s="45"/>
      <c r="DHF88" s="45"/>
      <c r="DHG88" s="45"/>
      <c r="DHH88" s="45"/>
      <c r="DHI88" s="45"/>
      <c r="DHJ88" s="45"/>
      <c r="DHK88" s="45"/>
      <c r="DHL88" s="45"/>
      <c r="DHM88" s="45"/>
      <c r="DHN88" s="45"/>
      <c r="DHO88" s="45"/>
      <c r="DHP88" s="45"/>
      <c r="DHQ88" s="45"/>
      <c r="DHR88" s="45"/>
      <c r="DHS88" s="45"/>
      <c r="DHT88" s="45"/>
      <c r="DHU88" s="45"/>
      <c r="DHV88" s="45"/>
      <c r="DHW88" s="45"/>
      <c r="DHX88" s="45"/>
      <c r="DHY88" s="45"/>
      <c r="DHZ88" s="45"/>
      <c r="DIA88" s="45"/>
      <c r="DIB88" s="45"/>
      <c r="DIC88" s="45"/>
      <c r="DID88" s="45"/>
      <c r="DIE88" s="45"/>
      <c r="DIF88" s="45"/>
      <c r="DIG88" s="45"/>
      <c r="DIH88" s="45"/>
      <c r="DII88" s="45"/>
      <c r="DIJ88" s="45"/>
      <c r="DIK88" s="45"/>
      <c r="DIL88" s="45"/>
      <c r="DIM88" s="45"/>
      <c r="DIN88" s="45"/>
      <c r="DIO88" s="45"/>
      <c r="DIP88" s="45"/>
      <c r="DIQ88" s="45"/>
      <c r="DIR88" s="45"/>
      <c r="DIS88" s="45"/>
      <c r="DIT88" s="45"/>
      <c r="DIU88" s="45"/>
      <c r="DIV88" s="45"/>
      <c r="DIW88" s="45"/>
      <c r="DIX88" s="45"/>
      <c r="DIY88" s="45"/>
      <c r="DIZ88" s="45"/>
      <c r="DJA88" s="45"/>
      <c r="DJB88" s="45"/>
      <c r="DJC88" s="45"/>
      <c r="DJD88" s="45"/>
      <c r="DJE88" s="45"/>
      <c r="DJF88" s="45"/>
      <c r="DJG88" s="45"/>
      <c r="DJH88" s="45"/>
      <c r="DJI88" s="45"/>
      <c r="DJJ88" s="45"/>
      <c r="DJK88" s="45"/>
      <c r="DJL88" s="45"/>
      <c r="DJM88" s="45"/>
      <c r="DJN88" s="45"/>
      <c r="DJO88" s="45"/>
      <c r="DJP88" s="45"/>
      <c r="DJQ88" s="45"/>
      <c r="DJR88" s="45"/>
      <c r="DJS88" s="45"/>
      <c r="DJT88" s="45"/>
      <c r="DJU88" s="45"/>
      <c r="DJV88" s="45"/>
      <c r="DJW88" s="45"/>
      <c r="DJX88" s="45"/>
      <c r="DJY88" s="45"/>
      <c r="DJZ88" s="45"/>
      <c r="DKA88" s="45"/>
      <c r="DKB88" s="45"/>
      <c r="DKC88" s="45"/>
      <c r="DKD88" s="45"/>
      <c r="DKE88" s="45"/>
      <c r="DKF88" s="45"/>
      <c r="DKG88" s="45"/>
      <c r="DKH88" s="45"/>
      <c r="DKI88" s="45"/>
      <c r="DKJ88" s="45"/>
      <c r="DKK88" s="45"/>
      <c r="DKL88" s="45"/>
      <c r="DKM88" s="45"/>
      <c r="DKN88" s="45"/>
      <c r="DKO88" s="45"/>
      <c r="DKP88" s="45"/>
      <c r="DKQ88" s="45"/>
      <c r="DKR88" s="45"/>
      <c r="DKS88" s="45"/>
      <c r="DKT88" s="45"/>
      <c r="DKU88" s="45"/>
      <c r="DKV88" s="45"/>
      <c r="DKW88" s="45"/>
      <c r="DKX88" s="45"/>
      <c r="DKY88" s="45"/>
      <c r="DKZ88" s="45"/>
      <c r="DLA88" s="45"/>
      <c r="DLB88" s="45"/>
      <c r="DLC88" s="45"/>
      <c r="DLD88" s="45"/>
      <c r="DLE88" s="45"/>
      <c r="DLF88" s="45"/>
      <c r="DLG88" s="45"/>
      <c r="DLH88" s="45"/>
      <c r="DLI88" s="45"/>
      <c r="DLJ88" s="45"/>
      <c r="DLK88" s="45"/>
      <c r="DLL88" s="45"/>
      <c r="DLM88" s="45"/>
      <c r="DLN88" s="45"/>
      <c r="DLO88" s="45"/>
      <c r="DLP88" s="45"/>
      <c r="DLQ88" s="45"/>
      <c r="DLR88" s="45"/>
      <c r="DLS88" s="45"/>
      <c r="DLT88" s="45"/>
      <c r="DLU88" s="45"/>
      <c r="DLV88" s="45"/>
      <c r="DLW88" s="45"/>
      <c r="DLX88" s="45"/>
      <c r="DLY88" s="45"/>
      <c r="DLZ88" s="45"/>
      <c r="DMA88" s="45"/>
      <c r="DMB88" s="45"/>
      <c r="DMC88" s="45"/>
      <c r="DMD88" s="45"/>
      <c r="DME88" s="45"/>
      <c r="DMF88" s="45"/>
      <c r="DMG88" s="45"/>
      <c r="DMH88" s="45"/>
      <c r="DMI88" s="45"/>
      <c r="DMJ88" s="45"/>
      <c r="DMK88" s="45"/>
      <c r="DML88" s="45"/>
      <c r="DMM88" s="45"/>
      <c r="DMN88" s="45"/>
      <c r="DMO88" s="45"/>
      <c r="DMP88" s="45"/>
      <c r="DMQ88" s="45"/>
      <c r="DMR88" s="45"/>
      <c r="DMS88" s="45"/>
      <c r="DMT88" s="45"/>
      <c r="DMU88" s="45"/>
      <c r="DMV88" s="45"/>
      <c r="DMW88" s="45"/>
      <c r="DMX88" s="45"/>
      <c r="DMY88" s="45"/>
      <c r="DMZ88" s="45"/>
      <c r="DNA88" s="45"/>
      <c r="DNB88" s="45"/>
      <c r="DNC88" s="45"/>
      <c r="DND88" s="45"/>
      <c r="DNE88" s="45"/>
      <c r="DNF88" s="45"/>
      <c r="DNG88" s="45"/>
      <c r="DNH88" s="45"/>
      <c r="DNI88" s="45"/>
      <c r="DNJ88" s="45"/>
      <c r="DNK88" s="45"/>
      <c r="DNL88" s="45"/>
      <c r="DNM88" s="45"/>
      <c r="DNN88" s="45"/>
      <c r="DNO88" s="45"/>
      <c r="DNP88" s="45"/>
      <c r="DNQ88" s="45"/>
      <c r="DNR88" s="45"/>
      <c r="DNS88" s="45"/>
      <c r="DNT88" s="45"/>
      <c r="DNU88" s="45"/>
      <c r="DNV88" s="45"/>
      <c r="DNW88" s="45"/>
      <c r="DNX88" s="45"/>
      <c r="DNY88" s="45"/>
      <c r="DNZ88" s="45"/>
      <c r="DOA88" s="45"/>
      <c r="DOB88" s="45"/>
      <c r="DOC88" s="45"/>
      <c r="DOD88" s="45"/>
      <c r="DOE88" s="45"/>
      <c r="DOF88" s="45"/>
      <c r="DOG88" s="45"/>
      <c r="DOH88" s="45"/>
      <c r="DOI88" s="45"/>
      <c r="DOJ88" s="45"/>
      <c r="DOK88" s="45"/>
      <c r="DOL88" s="45"/>
      <c r="DOM88" s="45"/>
      <c r="DON88" s="45"/>
      <c r="DOO88" s="45"/>
      <c r="DOP88" s="45"/>
      <c r="DOQ88" s="45"/>
      <c r="DOR88" s="45"/>
      <c r="DOS88" s="45"/>
      <c r="DOT88" s="45"/>
      <c r="DOU88" s="45"/>
      <c r="DOV88" s="45"/>
      <c r="DOW88" s="45"/>
      <c r="DOX88" s="45"/>
      <c r="DOY88" s="45"/>
      <c r="DOZ88" s="45"/>
      <c r="DPA88" s="45"/>
      <c r="DPB88" s="45"/>
      <c r="DPC88" s="45"/>
      <c r="DPD88" s="45"/>
      <c r="DPE88" s="45"/>
      <c r="DPF88" s="45"/>
      <c r="DPG88" s="45"/>
      <c r="DPH88" s="45"/>
      <c r="DPI88" s="45"/>
      <c r="DPJ88" s="45"/>
      <c r="DPK88" s="45"/>
      <c r="DPL88" s="45"/>
      <c r="DPM88" s="45"/>
      <c r="DPN88" s="45"/>
      <c r="DPO88" s="45"/>
      <c r="DPP88" s="45"/>
      <c r="DPQ88" s="45"/>
      <c r="DPR88" s="45"/>
      <c r="DPS88" s="45"/>
      <c r="DPT88" s="45"/>
      <c r="DPU88" s="45"/>
      <c r="DPV88" s="45"/>
      <c r="DPW88" s="45"/>
      <c r="DPX88" s="45"/>
      <c r="DPY88" s="45"/>
      <c r="DPZ88" s="45"/>
      <c r="DQA88" s="45"/>
      <c r="DQB88" s="45"/>
      <c r="DQC88" s="45"/>
      <c r="DQD88" s="45"/>
      <c r="DQE88" s="45"/>
      <c r="DQF88" s="45"/>
      <c r="DQG88" s="45"/>
      <c r="DQH88" s="45"/>
      <c r="DQI88" s="45"/>
      <c r="DQJ88" s="45"/>
      <c r="DQK88" s="45"/>
      <c r="DQL88" s="45"/>
      <c r="DQM88" s="45"/>
      <c r="DQN88" s="45"/>
      <c r="DQO88" s="45"/>
      <c r="DQP88" s="45"/>
      <c r="DQQ88" s="45"/>
      <c r="DQR88" s="45"/>
      <c r="DQS88" s="45"/>
      <c r="DQT88" s="45"/>
      <c r="DQU88" s="45"/>
      <c r="DQV88" s="45"/>
      <c r="DQW88" s="45"/>
      <c r="DQX88" s="45"/>
      <c r="DQY88" s="45"/>
      <c r="DQZ88" s="45"/>
      <c r="DRA88" s="45"/>
      <c r="DRB88" s="45"/>
      <c r="DRC88" s="45"/>
      <c r="DRD88" s="45"/>
      <c r="DRE88" s="45"/>
      <c r="DRF88" s="45"/>
      <c r="DRG88" s="45"/>
      <c r="DRH88" s="45"/>
      <c r="DRI88" s="45"/>
      <c r="DRJ88" s="45"/>
      <c r="DRK88" s="45"/>
      <c r="DRL88" s="45"/>
      <c r="DRM88" s="45"/>
      <c r="DRN88" s="45"/>
      <c r="DRO88" s="45"/>
      <c r="DRP88" s="45"/>
      <c r="DRQ88" s="45"/>
      <c r="DRR88" s="45"/>
      <c r="DRS88" s="45"/>
      <c r="DRT88" s="45"/>
      <c r="DRU88" s="45"/>
      <c r="DRV88" s="45"/>
      <c r="DRW88" s="45"/>
      <c r="DRX88" s="45"/>
      <c r="DRY88" s="45"/>
      <c r="DRZ88" s="45"/>
      <c r="DSA88" s="45"/>
      <c r="DSB88" s="45"/>
      <c r="DSC88" s="45"/>
      <c r="DSD88" s="45"/>
      <c r="DSE88" s="45"/>
      <c r="DSF88" s="45"/>
      <c r="DSG88" s="45"/>
      <c r="DSH88" s="45"/>
      <c r="DSI88" s="45"/>
      <c r="DSJ88" s="45"/>
      <c r="DSK88" s="45"/>
      <c r="DSL88" s="45"/>
      <c r="DSM88" s="45"/>
      <c r="DSN88" s="45"/>
      <c r="DSO88" s="45"/>
      <c r="DSP88" s="45"/>
      <c r="DSQ88" s="45"/>
      <c r="DSR88" s="45"/>
      <c r="DSS88" s="45"/>
      <c r="DST88" s="45"/>
      <c r="DSU88" s="45"/>
      <c r="DSV88" s="45"/>
      <c r="DSW88" s="45"/>
      <c r="DSX88" s="45"/>
      <c r="DSY88" s="45"/>
      <c r="DSZ88" s="45"/>
      <c r="DTA88" s="45"/>
      <c r="DTB88" s="45"/>
      <c r="DTC88" s="45"/>
      <c r="DTD88" s="45"/>
      <c r="DTE88" s="45"/>
      <c r="DTF88" s="45"/>
      <c r="DTG88" s="45"/>
      <c r="DTH88" s="45"/>
      <c r="DTI88" s="45"/>
      <c r="DTJ88" s="45"/>
      <c r="DTK88" s="45"/>
      <c r="DTL88" s="45"/>
      <c r="DTM88" s="45"/>
      <c r="DTN88" s="45"/>
      <c r="DTO88" s="45"/>
      <c r="DTP88" s="45"/>
      <c r="DTQ88" s="45"/>
      <c r="DTR88" s="45"/>
      <c r="DTS88" s="45"/>
      <c r="DTT88" s="45"/>
      <c r="DTU88" s="45"/>
      <c r="DTV88" s="45"/>
      <c r="DTW88" s="45"/>
      <c r="DTX88" s="45"/>
      <c r="DTY88" s="45"/>
      <c r="DTZ88" s="45"/>
      <c r="DUA88" s="45"/>
      <c r="DUB88" s="45"/>
      <c r="DUC88" s="45"/>
      <c r="DUD88" s="45"/>
      <c r="DUE88" s="45"/>
      <c r="DUF88" s="45"/>
      <c r="DUG88" s="45"/>
      <c r="DUH88" s="45"/>
      <c r="DUI88" s="45"/>
      <c r="DUJ88" s="45"/>
      <c r="DUK88" s="45"/>
      <c r="DUL88" s="45"/>
      <c r="DUM88" s="45"/>
      <c r="DUN88" s="45"/>
      <c r="DUO88" s="45"/>
      <c r="DUP88" s="45"/>
      <c r="DUQ88" s="45"/>
      <c r="DUR88" s="45"/>
      <c r="DUS88" s="45"/>
      <c r="DUT88" s="45"/>
      <c r="DUU88" s="45"/>
      <c r="DUV88" s="45"/>
      <c r="DUW88" s="45"/>
      <c r="DUX88" s="45"/>
      <c r="DUY88" s="45"/>
      <c r="DUZ88" s="45"/>
      <c r="DVA88" s="45"/>
      <c r="DVB88" s="45"/>
      <c r="DVC88" s="45"/>
      <c r="DVD88" s="45"/>
      <c r="DVE88" s="45"/>
      <c r="DVF88" s="45"/>
      <c r="DVG88" s="45"/>
      <c r="DVH88" s="45"/>
      <c r="DVI88" s="45"/>
      <c r="DVJ88" s="45"/>
      <c r="DVK88" s="45"/>
      <c r="DVL88" s="45"/>
      <c r="DVM88" s="45"/>
      <c r="DVN88" s="45"/>
      <c r="DVO88" s="45"/>
      <c r="DVP88" s="45"/>
      <c r="DVQ88" s="45"/>
      <c r="DVR88" s="45"/>
      <c r="DVS88" s="45"/>
      <c r="DVT88" s="45"/>
      <c r="DVU88" s="45"/>
      <c r="DVV88" s="45"/>
      <c r="DVW88" s="45"/>
      <c r="DVX88" s="45"/>
      <c r="DVY88" s="45"/>
      <c r="DVZ88" s="45"/>
      <c r="DWA88" s="45"/>
      <c r="DWB88" s="45"/>
      <c r="DWC88" s="45"/>
      <c r="DWD88" s="45"/>
      <c r="DWE88" s="45"/>
      <c r="DWF88" s="45"/>
      <c r="DWG88" s="45"/>
      <c r="DWH88" s="45"/>
      <c r="DWI88" s="45"/>
      <c r="DWJ88" s="45"/>
      <c r="DWK88" s="45"/>
      <c r="DWL88" s="45"/>
      <c r="DWM88" s="45"/>
      <c r="DWN88" s="45"/>
      <c r="DWO88" s="45"/>
      <c r="DWP88" s="45"/>
      <c r="DWQ88" s="45"/>
      <c r="DWR88" s="45"/>
      <c r="DWS88" s="45"/>
      <c r="DWT88" s="45"/>
      <c r="DWU88" s="45"/>
      <c r="DWV88" s="45"/>
      <c r="DWW88" s="45"/>
      <c r="DWX88" s="45"/>
      <c r="DWY88" s="45"/>
      <c r="DWZ88" s="45"/>
      <c r="DXA88" s="45"/>
      <c r="DXB88" s="45"/>
      <c r="DXC88" s="45"/>
      <c r="DXD88" s="45"/>
      <c r="DXE88" s="45"/>
      <c r="DXF88" s="45"/>
      <c r="DXG88" s="45"/>
      <c r="DXH88" s="45"/>
      <c r="DXI88" s="45"/>
      <c r="DXJ88" s="45"/>
      <c r="DXK88" s="45"/>
      <c r="DXL88" s="45"/>
      <c r="DXM88" s="45"/>
      <c r="DXN88" s="45"/>
      <c r="DXO88" s="45"/>
      <c r="DXP88" s="45"/>
      <c r="DXQ88" s="45"/>
      <c r="DXR88" s="45"/>
      <c r="DXS88" s="45"/>
      <c r="DXT88" s="45"/>
      <c r="DXU88" s="45"/>
      <c r="DXV88" s="45"/>
      <c r="DXW88" s="45"/>
      <c r="DXX88" s="45"/>
      <c r="DXY88" s="45"/>
      <c r="DXZ88" s="45"/>
      <c r="DYA88" s="45"/>
      <c r="DYB88" s="45"/>
      <c r="DYC88" s="45"/>
      <c r="DYD88" s="45"/>
      <c r="DYE88" s="45"/>
      <c r="DYF88" s="45"/>
      <c r="DYG88" s="45"/>
      <c r="DYH88" s="45"/>
      <c r="DYI88" s="45"/>
      <c r="DYJ88" s="45"/>
      <c r="DYK88" s="45"/>
      <c r="DYL88" s="45"/>
      <c r="DYM88" s="45"/>
      <c r="DYN88" s="45"/>
      <c r="DYO88" s="45"/>
      <c r="DYP88" s="45"/>
      <c r="DYQ88" s="45"/>
      <c r="DYR88" s="45"/>
      <c r="DYS88" s="45"/>
      <c r="DYT88" s="45"/>
      <c r="DYU88" s="45"/>
      <c r="DYV88" s="45"/>
      <c r="DYW88" s="45"/>
      <c r="DYX88" s="45"/>
      <c r="DYY88" s="45"/>
      <c r="DYZ88" s="45"/>
      <c r="DZA88" s="45"/>
      <c r="DZB88" s="45"/>
      <c r="DZC88" s="45"/>
      <c r="DZD88" s="45"/>
      <c r="DZE88" s="45"/>
      <c r="DZF88" s="45"/>
      <c r="DZG88" s="45"/>
      <c r="DZH88" s="45"/>
      <c r="DZI88" s="45"/>
      <c r="DZJ88" s="45"/>
      <c r="DZK88" s="45"/>
      <c r="DZL88" s="45"/>
      <c r="DZM88" s="45"/>
      <c r="DZN88" s="45"/>
      <c r="DZO88" s="45"/>
      <c r="DZP88" s="45"/>
      <c r="DZQ88" s="45"/>
      <c r="DZR88" s="45"/>
      <c r="DZS88" s="45"/>
      <c r="DZT88" s="45"/>
      <c r="DZU88" s="45"/>
      <c r="DZV88" s="45"/>
      <c r="DZW88" s="45"/>
      <c r="DZX88" s="45"/>
      <c r="DZY88" s="45"/>
      <c r="DZZ88" s="45"/>
      <c r="EAA88" s="45"/>
      <c r="EAB88" s="45"/>
      <c r="EAC88" s="45"/>
      <c r="EAD88" s="45"/>
      <c r="EAE88" s="45"/>
      <c r="EAF88" s="45"/>
      <c r="EAG88" s="45"/>
      <c r="EAH88" s="45"/>
      <c r="EAI88" s="45"/>
      <c r="EAJ88" s="45"/>
      <c r="EAK88" s="45"/>
      <c r="EAL88" s="45"/>
      <c r="EAM88" s="45"/>
      <c r="EAN88" s="45"/>
      <c r="EAO88" s="45"/>
      <c r="EAP88" s="45"/>
      <c r="EAQ88" s="45"/>
      <c r="EAR88" s="45"/>
      <c r="EAS88" s="45"/>
      <c r="EAT88" s="45"/>
      <c r="EAU88" s="45"/>
      <c r="EAV88" s="45"/>
      <c r="EAW88" s="45"/>
      <c r="EAX88" s="45"/>
      <c r="EAY88" s="45"/>
      <c r="EAZ88" s="45"/>
      <c r="EBA88" s="45"/>
      <c r="EBB88" s="45"/>
      <c r="EBC88" s="45"/>
      <c r="EBD88" s="45"/>
      <c r="EBE88" s="45"/>
      <c r="EBF88" s="45"/>
      <c r="EBG88" s="45"/>
      <c r="EBH88" s="45"/>
      <c r="EBI88" s="45"/>
      <c r="EBJ88" s="45"/>
      <c r="EBK88" s="45"/>
      <c r="EBL88" s="45"/>
      <c r="EBM88" s="45"/>
      <c r="EBN88" s="45"/>
      <c r="EBO88" s="45"/>
      <c r="EBP88" s="45"/>
      <c r="EBQ88" s="45"/>
      <c r="EBR88" s="45"/>
      <c r="EBS88" s="45"/>
      <c r="EBT88" s="45"/>
      <c r="EBU88" s="45"/>
      <c r="EBV88" s="45"/>
      <c r="EBW88" s="45"/>
      <c r="EBX88" s="45"/>
      <c r="EBY88" s="45"/>
      <c r="EBZ88" s="45"/>
      <c r="ECA88" s="45"/>
      <c r="ECB88" s="45"/>
      <c r="ECC88" s="45"/>
      <c r="ECD88" s="45"/>
      <c r="ECE88" s="45"/>
      <c r="ECF88" s="45"/>
      <c r="ECG88" s="45"/>
      <c r="ECH88" s="45"/>
      <c r="ECI88" s="45"/>
      <c r="ECJ88" s="45"/>
      <c r="ECK88" s="45"/>
      <c r="ECL88" s="45"/>
      <c r="ECM88" s="45"/>
      <c r="ECN88" s="45"/>
      <c r="ECO88" s="45"/>
      <c r="ECP88" s="45"/>
      <c r="ECQ88" s="45"/>
      <c r="ECR88" s="45"/>
      <c r="ECS88" s="45"/>
      <c r="ECT88" s="45"/>
      <c r="ECU88" s="45"/>
      <c r="ECV88" s="45"/>
      <c r="ECW88" s="45"/>
      <c r="ECX88" s="45"/>
      <c r="ECY88" s="45"/>
      <c r="ECZ88" s="45"/>
      <c r="EDA88" s="45"/>
      <c r="EDB88" s="45"/>
      <c r="EDC88" s="45"/>
      <c r="EDD88" s="45"/>
      <c r="EDE88" s="45"/>
      <c r="EDF88" s="45"/>
      <c r="EDG88" s="45"/>
      <c r="EDH88" s="45"/>
      <c r="EDI88" s="45"/>
      <c r="EDJ88" s="45"/>
      <c r="EDK88" s="45"/>
      <c r="EDL88" s="45"/>
      <c r="EDM88" s="45"/>
      <c r="EDN88" s="45"/>
      <c r="EDO88" s="45"/>
      <c r="EDP88" s="45"/>
      <c r="EDQ88" s="45"/>
      <c r="EDR88" s="45"/>
      <c r="EDS88" s="45"/>
      <c r="EDT88" s="45"/>
      <c r="EDU88" s="45"/>
      <c r="EDV88" s="45"/>
      <c r="EDW88" s="45"/>
      <c r="EDX88" s="45"/>
      <c r="EDY88" s="45"/>
      <c r="EDZ88" s="45"/>
      <c r="EEA88" s="45"/>
      <c r="EEB88" s="45"/>
      <c r="EEC88" s="45"/>
      <c r="EED88" s="45"/>
      <c r="EEE88" s="45"/>
      <c r="EEF88" s="45"/>
      <c r="EEG88" s="45"/>
      <c r="EEH88" s="45"/>
      <c r="EEI88" s="45"/>
      <c r="EEJ88" s="45"/>
      <c r="EEK88" s="45"/>
      <c r="EEL88" s="45"/>
      <c r="EEM88" s="45"/>
      <c r="EEN88" s="45"/>
      <c r="EEO88" s="45"/>
      <c r="EEP88" s="45"/>
      <c r="EEQ88" s="45"/>
      <c r="EER88" s="45"/>
      <c r="EES88" s="45"/>
      <c r="EET88" s="45"/>
      <c r="EEU88" s="45"/>
      <c r="EEV88" s="45"/>
      <c r="EEW88" s="45"/>
      <c r="EEX88" s="45"/>
      <c r="EEY88" s="45"/>
      <c r="EEZ88" s="45"/>
      <c r="EFA88" s="45"/>
      <c r="EFB88" s="45"/>
      <c r="EFC88" s="45"/>
      <c r="EFD88" s="45"/>
      <c r="EFE88" s="45"/>
      <c r="EFF88" s="45"/>
      <c r="EFG88" s="45"/>
      <c r="EFH88" s="45"/>
      <c r="EFI88" s="45"/>
      <c r="EFJ88" s="45"/>
      <c r="EFK88" s="45"/>
      <c r="EFL88" s="45"/>
      <c r="EFM88" s="45"/>
      <c r="EFN88" s="45"/>
      <c r="EFO88" s="45"/>
      <c r="EFP88" s="45"/>
      <c r="EFQ88" s="45"/>
      <c r="EFR88" s="45"/>
      <c r="EFS88" s="45"/>
      <c r="EFT88" s="45"/>
      <c r="EFU88" s="45"/>
      <c r="EFV88" s="45"/>
      <c r="EFW88" s="45"/>
      <c r="EFX88" s="45"/>
      <c r="EFY88" s="45"/>
      <c r="EFZ88" s="45"/>
      <c r="EGA88" s="45"/>
      <c r="EGB88" s="45"/>
      <c r="EGC88" s="45"/>
      <c r="EGD88" s="45"/>
      <c r="EGE88" s="45"/>
      <c r="EGF88" s="45"/>
      <c r="EGG88" s="45"/>
      <c r="EGH88" s="45"/>
      <c r="EGI88" s="45"/>
      <c r="EGJ88" s="45"/>
      <c r="EGK88" s="45"/>
      <c r="EGL88" s="45"/>
      <c r="EGM88" s="45"/>
      <c r="EGN88" s="45"/>
      <c r="EGO88" s="45"/>
      <c r="EGP88" s="45"/>
      <c r="EGQ88" s="45"/>
      <c r="EGR88" s="45"/>
      <c r="EGS88" s="45"/>
      <c r="EGT88" s="45"/>
      <c r="EGU88" s="45"/>
      <c r="EGV88" s="45"/>
      <c r="EGW88" s="45"/>
      <c r="EGX88" s="45"/>
      <c r="EGY88" s="45"/>
      <c r="EGZ88" s="45"/>
      <c r="EHA88" s="45"/>
      <c r="EHB88" s="45"/>
      <c r="EHC88" s="45"/>
      <c r="EHD88" s="45"/>
      <c r="EHE88" s="45"/>
      <c r="EHF88" s="45"/>
      <c r="EHG88" s="45"/>
      <c r="EHH88" s="45"/>
      <c r="EHI88" s="45"/>
      <c r="EHJ88" s="45"/>
      <c r="EHK88" s="45"/>
      <c r="EHL88" s="45"/>
      <c r="EHM88" s="45"/>
      <c r="EHN88" s="45"/>
      <c r="EHO88" s="45"/>
      <c r="EHP88" s="45"/>
      <c r="EHQ88" s="45"/>
      <c r="EHR88" s="45"/>
      <c r="EHS88" s="45"/>
      <c r="EHT88" s="45"/>
      <c r="EHU88" s="45"/>
      <c r="EHV88" s="45"/>
      <c r="EHW88" s="45"/>
      <c r="EHX88" s="45"/>
      <c r="EHY88" s="45"/>
      <c r="EHZ88" s="45"/>
      <c r="EIA88" s="45"/>
      <c r="EIB88" s="45"/>
      <c r="EIC88" s="45"/>
      <c r="EID88" s="45"/>
      <c r="EIE88" s="45"/>
      <c r="EIF88" s="45"/>
      <c r="EIG88" s="45"/>
      <c r="EIH88" s="45"/>
      <c r="EII88" s="45"/>
      <c r="EIJ88" s="45"/>
      <c r="EIK88" s="45"/>
      <c r="EIL88" s="45"/>
      <c r="EIM88" s="45"/>
      <c r="EIN88" s="45"/>
      <c r="EIO88" s="45"/>
      <c r="EIP88" s="45"/>
      <c r="EIQ88" s="45"/>
      <c r="EIR88" s="45"/>
      <c r="EIS88" s="45"/>
      <c r="EIT88" s="45"/>
      <c r="EIU88" s="45"/>
      <c r="EIV88" s="45"/>
      <c r="EIW88" s="45"/>
      <c r="EIX88" s="45"/>
      <c r="EIY88" s="45"/>
      <c r="EIZ88" s="45"/>
      <c r="EJA88" s="45"/>
      <c r="EJB88" s="45"/>
      <c r="EJC88" s="45"/>
      <c r="EJD88" s="45"/>
      <c r="EJE88" s="45"/>
      <c r="EJF88" s="45"/>
      <c r="EJG88" s="45"/>
      <c r="EJH88" s="45"/>
      <c r="EJI88" s="45"/>
      <c r="EJJ88" s="45"/>
      <c r="EJK88" s="45"/>
      <c r="EJL88" s="45"/>
      <c r="EJM88" s="45"/>
      <c r="EJN88" s="45"/>
      <c r="EJO88" s="45"/>
      <c r="EJP88" s="45"/>
      <c r="EJQ88" s="45"/>
      <c r="EJR88" s="45"/>
      <c r="EJS88" s="45"/>
      <c r="EJT88" s="45"/>
      <c r="EJU88" s="45"/>
      <c r="EJV88" s="45"/>
      <c r="EJW88" s="45"/>
      <c r="EJX88" s="45"/>
      <c r="EJY88" s="45"/>
      <c r="EJZ88" s="45"/>
      <c r="EKA88" s="45"/>
      <c r="EKB88" s="45"/>
      <c r="EKC88" s="45"/>
      <c r="EKD88" s="45"/>
      <c r="EKE88" s="45"/>
      <c r="EKF88" s="45"/>
      <c r="EKG88" s="45"/>
      <c r="EKH88" s="45"/>
      <c r="EKI88" s="45"/>
      <c r="EKJ88" s="45"/>
      <c r="EKK88" s="45"/>
      <c r="EKL88" s="45"/>
      <c r="EKM88" s="45"/>
      <c r="EKN88" s="45"/>
      <c r="EKO88" s="45"/>
      <c r="EKP88" s="45"/>
      <c r="EKQ88" s="45"/>
      <c r="EKR88" s="45"/>
      <c r="EKS88" s="45"/>
      <c r="EKT88" s="45"/>
      <c r="EKU88" s="45"/>
      <c r="EKV88" s="45"/>
      <c r="EKW88" s="45"/>
      <c r="EKX88" s="45"/>
      <c r="EKY88" s="45"/>
      <c r="EKZ88" s="45"/>
      <c r="ELA88" s="45"/>
      <c r="ELB88" s="45"/>
      <c r="ELC88" s="45"/>
      <c r="ELD88" s="45"/>
      <c r="ELE88" s="45"/>
      <c r="ELF88" s="45"/>
      <c r="ELG88" s="45"/>
      <c r="ELH88" s="45"/>
      <c r="ELI88" s="45"/>
      <c r="ELJ88" s="45"/>
      <c r="ELK88" s="45"/>
      <c r="ELL88" s="45"/>
      <c r="ELM88" s="45"/>
      <c r="ELN88" s="45"/>
      <c r="ELO88" s="45"/>
      <c r="ELP88" s="45"/>
      <c r="ELQ88" s="45"/>
      <c r="ELR88" s="45"/>
      <c r="ELS88" s="45"/>
      <c r="ELT88" s="45"/>
      <c r="ELU88" s="45"/>
      <c r="ELV88" s="45"/>
      <c r="ELW88" s="45"/>
      <c r="ELX88" s="45"/>
      <c r="ELY88" s="45"/>
      <c r="ELZ88" s="45"/>
      <c r="EMA88" s="45"/>
      <c r="EMB88" s="45"/>
      <c r="EMC88" s="45"/>
      <c r="EMD88" s="45"/>
      <c r="EME88" s="45"/>
      <c r="EMF88" s="45"/>
      <c r="EMG88" s="45"/>
      <c r="EMH88" s="45"/>
      <c r="EMI88" s="45"/>
      <c r="EMJ88" s="45"/>
      <c r="EMK88" s="45"/>
      <c r="EML88" s="45"/>
      <c r="EMM88" s="45"/>
      <c r="EMN88" s="45"/>
      <c r="EMO88" s="45"/>
      <c r="EMP88" s="45"/>
      <c r="EMQ88" s="45"/>
      <c r="EMR88" s="45"/>
      <c r="EMS88" s="45"/>
      <c r="EMT88" s="45"/>
      <c r="EMU88" s="45"/>
      <c r="EMV88" s="45"/>
      <c r="EMW88" s="45"/>
      <c r="EMX88" s="45"/>
      <c r="EMY88" s="45"/>
      <c r="EMZ88" s="45"/>
      <c r="ENA88" s="45"/>
      <c r="ENB88" s="45"/>
      <c r="ENC88" s="45"/>
      <c r="END88" s="45"/>
      <c r="ENE88" s="45"/>
      <c r="ENF88" s="45"/>
      <c r="ENG88" s="45"/>
      <c r="ENH88" s="45"/>
      <c r="ENI88" s="45"/>
      <c r="ENJ88" s="45"/>
      <c r="ENK88" s="45"/>
      <c r="ENL88" s="45"/>
      <c r="ENM88" s="45"/>
      <c r="ENN88" s="45"/>
      <c r="ENO88" s="45"/>
      <c r="ENP88" s="45"/>
      <c r="ENQ88" s="45"/>
      <c r="ENR88" s="45"/>
      <c r="ENS88" s="45"/>
      <c r="ENT88" s="45"/>
      <c r="ENU88" s="45"/>
      <c r="ENV88" s="45"/>
      <c r="ENW88" s="45"/>
      <c r="ENX88" s="45"/>
      <c r="ENY88" s="45"/>
      <c r="ENZ88" s="45"/>
      <c r="EOA88" s="45"/>
      <c r="EOB88" s="45"/>
      <c r="EOC88" s="45"/>
      <c r="EOD88" s="45"/>
      <c r="EOE88" s="45"/>
      <c r="EOF88" s="45"/>
      <c r="EOG88" s="45"/>
      <c r="EOH88" s="45"/>
      <c r="EOI88" s="45"/>
      <c r="EOJ88" s="45"/>
      <c r="EOK88" s="45"/>
      <c r="EOL88" s="45"/>
      <c r="EOM88" s="45"/>
      <c r="EON88" s="45"/>
      <c r="EOO88" s="45"/>
      <c r="EOP88" s="45"/>
      <c r="EOQ88" s="45"/>
      <c r="EOR88" s="45"/>
      <c r="EOS88" s="45"/>
      <c r="EOT88" s="45"/>
      <c r="EOU88" s="45"/>
      <c r="EOV88" s="45"/>
      <c r="EOW88" s="45"/>
      <c r="EOX88" s="45"/>
      <c r="EOY88" s="45"/>
      <c r="EOZ88" s="45"/>
      <c r="EPA88" s="45"/>
      <c r="EPB88" s="45"/>
      <c r="EPC88" s="45"/>
      <c r="EPD88" s="45"/>
      <c r="EPE88" s="45"/>
      <c r="EPF88" s="45"/>
      <c r="EPG88" s="45"/>
      <c r="EPH88" s="45"/>
      <c r="EPI88" s="45"/>
      <c r="EPJ88" s="45"/>
      <c r="EPK88" s="45"/>
      <c r="EPL88" s="45"/>
      <c r="EPM88" s="45"/>
      <c r="EPN88" s="45"/>
      <c r="EPO88" s="45"/>
      <c r="EPP88" s="45"/>
      <c r="EPQ88" s="45"/>
      <c r="EPR88" s="45"/>
      <c r="EPS88" s="45"/>
      <c r="EPT88" s="45"/>
      <c r="EPU88" s="45"/>
      <c r="EPV88" s="45"/>
      <c r="EPW88" s="45"/>
      <c r="EPX88" s="45"/>
      <c r="EPY88" s="45"/>
      <c r="EPZ88" s="45"/>
      <c r="EQA88" s="45"/>
      <c r="EQB88" s="45"/>
      <c r="EQC88" s="45"/>
      <c r="EQD88" s="45"/>
      <c r="EQE88" s="45"/>
      <c r="EQF88" s="45"/>
      <c r="EQG88" s="45"/>
      <c r="EQH88" s="45"/>
      <c r="EQI88" s="45"/>
      <c r="EQJ88" s="45"/>
      <c r="EQK88" s="45"/>
      <c r="EQL88" s="45"/>
      <c r="EQM88" s="45"/>
      <c r="EQN88" s="45"/>
      <c r="EQO88" s="45"/>
      <c r="EQP88" s="45"/>
      <c r="EQQ88" s="45"/>
      <c r="EQR88" s="45"/>
      <c r="EQS88" s="45"/>
      <c r="EQT88" s="45"/>
      <c r="EQU88" s="45"/>
      <c r="EQV88" s="45"/>
      <c r="EQW88" s="45"/>
      <c r="EQX88" s="45"/>
      <c r="EQY88" s="45"/>
      <c r="EQZ88" s="45"/>
      <c r="ERA88" s="45"/>
      <c r="ERB88" s="45"/>
      <c r="ERC88" s="45"/>
      <c r="ERD88" s="45"/>
      <c r="ERE88" s="45"/>
      <c r="ERF88" s="45"/>
      <c r="ERG88" s="45"/>
      <c r="ERH88" s="45"/>
      <c r="ERI88" s="45"/>
      <c r="ERJ88" s="45"/>
      <c r="ERK88" s="45"/>
      <c r="ERL88" s="45"/>
      <c r="ERM88" s="45"/>
      <c r="ERN88" s="45"/>
      <c r="ERO88" s="45"/>
      <c r="ERP88" s="45"/>
      <c r="ERQ88" s="45"/>
      <c r="ERR88" s="45"/>
      <c r="ERS88" s="45"/>
      <c r="ERT88" s="45"/>
      <c r="ERU88" s="45"/>
      <c r="ERV88" s="45"/>
      <c r="ERW88" s="45"/>
      <c r="ERX88" s="45"/>
      <c r="ERY88" s="45"/>
      <c r="ERZ88" s="45"/>
      <c r="ESA88" s="45"/>
      <c r="ESB88" s="45"/>
      <c r="ESC88" s="45"/>
      <c r="ESD88" s="45"/>
      <c r="ESE88" s="45"/>
      <c r="ESF88" s="45"/>
      <c r="ESG88" s="45"/>
      <c r="ESH88" s="45"/>
      <c r="ESI88" s="45"/>
      <c r="ESJ88" s="45"/>
      <c r="ESK88" s="45"/>
      <c r="ESL88" s="45"/>
      <c r="ESM88" s="45"/>
      <c r="ESN88" s="45"/>
      <c r="ESO88" s="45"/>
      <c r="ESP88" s="45"/>
      <c r="ESQ88" s="45"/>
      <c r="ESR88" s="45"/>
      <c r="ESS88" s="45"/>
      <c r="EST88" s="45"/>
      <c r="ESU88" s="45"/>
      <c r="ESV88" s="45"/>
      <c r="ESW88" s="45"/>
      <c r="ESX88" s="45"/>
      <c r="ESY88" s="45"/>
      <c r="ESZ88" s="45"/>
      <c r="ETA88" s="45"/>
      <c r="ETB88" s="45"/>
      <c r="ETC88" s="45"/>
      <c r="ETD88" s="45"/>
      <c r="ETE88" s="45"/>
      <c r="ETF88" s="45"/>
      <c r="ETG88" s="45"/>
      <c r="ETH88" s="45"/>
      <c r="ETI88" s="45"/>
      <c r="ETJ88" s="45"/>
      <c r="ETK88" s="45"/>
      <c r="ETL88" s="45"/>
      <c r="ETM88" s="45"/>
      <c r="ETN88" s="45"/>
      <c r="ETO88" s="45"/>
      <c r="ETP88" s="45"/>
      <c r="ETQ88" s="45"/>
      <c r="ETR88" s="45"/>
      <c r="ETS88" s="45"/>
      <c r="ETT88" s="45"/>
      <c r="ETU88" s="45"/>
      <c r="ETV88" s="45"/>
      <c r="ETW88" s="45"/>
      <c r="ETX88" s="45"/>
      <c r="ETY88" s="45"/>
      <c r="ETZ88" s="45"/>
      <c r="EUA88" s="45"/>
      <c r="EUB88" s="45"/>
      <c r="EUC88" s="45"/>
      <c r="EUD88" s="45"/>
      <c r="EUE88" s="45"/>
      <c r="EUF88" s="45"/>
      <c r="EUG88" s="45"/>
      <c r="EUH88" s="45"/>
      <c r="EUI88" s="45"/>
      <c r="EUJ88" s="45"/>
      <c r="EUK88" s="45"/>
      <c r="EUL88" s="45"/>
      <c r="EUM88" s="45"/>
      <c r="EUN88" s="45"/>
      <c r="EUO88" s="45"/>
      <c r="EUP88" s="45"/>
      <c r="EUQ88" s="45"/>
      <c r="EUR88" s="45"/>
      <c r="EUS88" s="45"/>
      <c r="EUT88" s="45"/>
      <c r="EUU88" s="45"/>
      <c r="EUV88" s="45"/>
      <c r="EUW88" s="45"/>
      <c r="EUX88" s="45"/>
      <c r="EUY88" s="45"/>
      <c r="EUZ88" s="45"/>
      <c r="EVA88" s="45"/>
      <c r="EVB88" s="45"/>
      <c r="EVC88" s="45"/>
      <c r="EVD88" s="45"/>
      <c r="EVE88" s="45"/>
      <c r="EVF88" s="45"/>
      <c r="EVG88" s="45"/>
      <c r="EVH88" s="45"/>
      <c r="EVI88" s="45"/>
      <c r="EVJ88" s="45"/>
      <c r="EVK88" s="45"/>
      <c r="EVL88" s="45"/>
      <c r="EVM88" s="45"/>
      <c r="EVN88" s="45"/>
      <c r="EVO88" s="45"/>
      <c r="EVP88" s="45"/>
      <c r="EVQ88" s="45"/>
      <c r="EVR88" s="45"/>
      <c r="EVS88" s="45"/>
      <c r="EVT88" s="45"/>
      <c r="EVU88" s="45"/>
      <c r="EVV88" s="45"/>
      <c r="EVW88" s="45"/>
      <c r="EVX88" s="45"/>
      <c r="EVY88" s="45"/>
      <c r="EVZ88" s="45"/>
      <c r="EWA88" s="45"/>
      <c r="EWB88" s="45"/>
      <c r="EWC88" s="45"/>
      <c r="EWD88" s="45"/>
      <c r="EWE88" s="45"/>
      <c r="EWF88" s="45"/>
      <c r="EWG88" s="45"/>
      <c r="EWH88" s="45"/>
      <c r="EWI88" s="45"/>
      <c r="EWJ88" s="45"/>
      <c r="EWK88" s="45"/>
      <c r="EWL88" s="45"/>
      <c r="EWM88" s="45"/>
      <c r="EWN88" s="45"/>
      <c r="EWO88" s="45"/>
      <c r="EWP88" s="45"/>
      <c r="EWQ88" s="45"/>
      <c r="EWR88" s="45"/>
      <c r="EWS88" s="45"/>
      <c r="EWT88" s="45"/>
      <c r="EWU88" s="45"/>
      <c r="EWV88" s="45"/>
      <c r="EWW88" s="45"/>
      <c r="EWX88" s="45"/>
      <c r="EWY88" s="45"/>
      <c r="EWZ88" s="45"/>
      <c r="EXA88" s="45"/>
      <c r="EXB88" s="45"/>
      <c r="EXC88" s="45"/>
      <c r="EXD88" s="45"/>
      <c r="EXE88" s="45"/>
      <c r="EXF88" s="45"/>
      <c r="EXG88" s="45"/>
      <c r="EXH88" s="45"/>
      <c r="EXI88" s="45"/>
      <c r="EXJ88" s="45"/>
      <c r="EXK88" s="45"/>
      <c r="EXL88" s="45"/>
      <c r="EXM88" s="45"/>
      <c r="EXN88" s="45"/>
      <c r="EXO88" s="45"/>
      <c r="EXP88" s="45"/>
      <c r="EXQ88" s="45"/>
      <c r="EXR88" s="45"/>
      <c r="EXS88" s="45"/>
      <c r="EXT88" s="45"/>
      <c r="EXU88" s="45"/>
      <c r="EXV88" s="45"/>
      <c r="EXW88" s="45"/>
      <c r="EXX88" s="45"/>
      <c r="EXY88" s="45"/>
      <c r="EXZ88" s="45"/>
      <c r="EYA88" s="45"/>
      <c r="EYB88" s="45"/>
      <c r="EYC88" s="45"/>
      <c r="EYD88" s="45"/>
      <c r="EYE88" s="45"/>
      <c r="EYF88" s="45"/>
      <c r="EYG88" s="45"/>
      <c r="EYH88" s="45"/>
      <c r="EYI88" s="45"/>
      <c r="EYJ88" s="45"/>
      <c r="EYK88" s="45"/>
      <c r="EYL88" s="45"/>
      <c r="EYM88" s="45"/>
      <c r="EYN88" s="45"/>
      <c r="EYO88" s="45"/>
      <c r="EYP88" s="45"/>
      <c r="EYQ88" s="45"/>
      <c r="EYR88" s="45"/>
      <c r="EYS88" s="45"/>
      <c r="EYT88" s="45"/>
      <c r="EYU88" s="45"/>
      <c r="EYV88" s="45"/>
      <c r="EYW88" s="45"/>
      <c r="EYX88" s="45"/>
      <c r="EYY88" s="45"/>
      <c r="EYZ88" s="45"/>
      <c r="EZA88" s="45"/>
      <c r="EZB88" s="45"/>
      <c r="EZC88" s="45"/>
      <c r="EZD88" s="45"/>
      <c r="EZE88" s="45"/>
      <c r="EZF88" s="45"/>
      <c r="EZG88" s="45"/>
      <c r="EZH88" s="45"/>
      <c r="EZI88" s="45"/>
      <c r="EZJ88" s="45"/>
      <c r="EZK88" s="45"/>
      <c r="EZL88" s="45"/>
      <c r="EZM88" s="45"/>
      <c r="EZN88" s="45"/>
      <c r="EZO88" s="45"/>
      <c r="EZP88" s="45"/>
      <c r="EZQ88" s="45"/>
      <c r="EZR88" s="45"/>
      <c r="EZS88" s="45"/>
      <c r="EZT88" s="45"/>
      <c r="EZU88" s="45"/>
      <c r="EZV88" s="45"/>
      <c r="EZW88" s="45"/>
      <c r="EZX88" s="45"/>
      <c r="EZY88" s="45"/>
      <c r="EZZ88" s="45"/>
      <c r="FAA88" s="45"/>
      <c r="FAB88" s="45"/>
      <c r="FAC88" s="45"/>
      <c r="FAD88" s="45"/>
      <c r="FAE88" s="45"/>
      <c r="FAF88" s="45"/>
      <c r="FAG88" s="45"/>
      <c r="FAH88" s="45"/>
      <c r="FAI88" s="45"/>
      <c r="FAJ88" s="45"/>
      <c r="FAK88" s="45"/>
      <c r="FAL88" s="45"/>
      <c r="FAM88" s="45"/>
      <c r="FAN88" s="45"/>
      <c r="FAO88" s="45"/>
      <c r="FAP88" s="45"/>
      <c r="FAQ88" s="45"/>
      <c r="FAR88" s="45"/>
      <c r="FAS88" s="45"/>
      <c r="FAT88" s="45"/>
      <c r="FAU88" s="45"/>
      <c r="FAV88" s="45"/>
      <c r="FAW88" s="45"/>
      <c r="FAX88" s="45"/>
      <c r="FAY88" s="45"/>
      <c r="FAZ88" s="45"/>
      <c r="FBA88" s="45"/>
      <c r="FBB88" s="45"/>
      <c r="FBC88" s="45"/>
      <c r="FBD88" s="45"/>
      <c r="FBE88" s="45"/>
      <c r="FBF88" s="45"/>
      <c r="FBG88" s="45"/>
      <c r="FBH88" s="45"/>
      <c r="FBI88" s="45"/>
      <c r="FBJ88" s="45"/>
      <c r="FBK88" s="45"/>
      <c r="FBL88" s="45"/>
      <c r="FBM88" s="45"/>
      <c r="FBN88" s="45"/>
      <c r="FBO88" s="45"/>
      <c r="FBP88" s="45"/>
      <c r="FBQ88" s="45"/>
      <c r="FBR88" s="45"/>
      <c r="FBS88" s="45"/>
      <c r="FBT88" s="45"/>
      <c r="FBU88" s="45"/>
      <c r="FBV88" s="45"/>
      <c r="FBW88" s="45"/>
      <c r="FBX88" s="45"/>
      <c r="FBY88" s="45"/>
      <c r="FBZ88" s="45"/>
      <c r="FCA88" s="45"/>
      <c r="FCB88" s="45"/>
      <c r="FCC88" s="45"/>
      <c r="FCD88" s="45"/>
      <c r="FCE88" s="45"/>
      <c r="FCF88" s="45"/>
      <c r="FCG88" s="45"/>
      <c r="FCH88" s="45"/>
      <c r="FCI88" s="45"/>
      <c r="FCJ88" s="45"/>
      <c r="FCK88" s="45"/>
      <c r="FCL88" s="45"/>
      <c r="FCM88" s="45"/>
      <c r="FCN88" s="45"/>
      <c r="FCO88" s="45"/>
      <c r="FCP88" s="45"/>
      <c r="FCQ88" s="45"/>
      <c r="FCR88" s="45"/>
      <c r="FCS88" s="45"/>
      <c r="FCT88" s="45"/>
      <c r="FCU88" s="45"/>
      <c r="FCV88" s="45"/>
      <c r="FCW88" s="45"/>
      <c r="FCX88" s="45"/>
      <c r="FCY88" s="45"/>
      <c r="FCZ88" s="45"/>
      <c r="FDA88" s="45"/>
      <c r="FDB88" s="45"/>
      <c r="FDC88" s="45"/>
      <c r="FDD88" s="45"/>
      <c r="FDE88" s="45"/>
      <c r="FDF88" s="45"/>
      <c r="FDG88" s="45"/>
      <c r="FDH88" s="45"/>
      <c r="FDI88" s="45"/>
      <c r="FDJ88" s="45"/>
      <c r="FDK88" s="45"/>
      <c r="FDL88" s="45"/>
      <c r="FDM88" s="45"/>
      <c r="FDN88" s="45"/>
      <c r="FDO88" s="45"/>
      <c r="FDP88" s="45"/>
      <c r="FDQ88" s="45"/>
      <c r="FDR88" s="45"/>
      <c r="FDS88" s="45"/>
      <c r="FDT88" s="45"/>
      <c r="FDU88" s="45"/>
      <c r="FDV88" s="45"/>
      <c r="FDW88" s="45"/>
      <c r="FDX88" s="45"/>
      <c r="FDY88" s="45"/>
      <c r="FDZ88" s="45"/>
      <c r="FEA88" s="45"/>
      <c r="FEB88" s="45"/>
      <c r="FEC88" s="45"/>
      <c r="FED88" s="45"/>
      <c r="FEE88" s="45"/>
      <c r="FEF88" s="45"/>
      <c r="FEG88" s="45"/>
      <c r="FEH88" s="45"/>
      <c r="FEI88" s="45"/>
      <c r="FEJ88" s="45"/>
      <c r="FEK88" s="45"/>
      <c r="FEL88" s="45"/>
      <c r="FEM88" s="45"/>
      <c r="FEN88" s="45"/>
      <c r="FEO88" s="45"/>
      <c r="FEP88" s="45"/>
      <c r="FEQ88" s="45"/>
      <c r="FER88" s="45"/>
      <c r="FES88" s="45"/>
      <c r="FET88" s="45"/>
      <c r="FEU88" s="45"/>
      <c r="FEV88" s="45"/>
      <c r="FEW88" s="45"/>
      <c r="FEX88" s="45"/>
      <c r="FEY88" s="45"/>
      <c r="FEZ88" s="45"/>
      <c r="FFA88" s="45"/>
      <c r="FFB88" s="45"/>
      <c r="FFC88" s="45"/>
      <c r="FFD88" s="45"/>
      <c r="FFE88" s="45"/>
      <c r="FFF88" s="45"/>
      <c r="FFG88" s="45"/>
      <c r="FFH88" s="45"/>
      <c r="FFI88" s="45"/>
      <c r="FFJ88" s="45"/>
      <c r="FFK88" s="45"/>
      <c r="FFL88" s="45"/>
      <c r="FFM88" s="45"/>
      <c r="FFN88" s="45"/>
      <c r="FFO88" s="45"/>
      <c r="FFP88" s="45"/>
      <c r="FFQ88" s="45"/>
      <c r="FFR88" s="45"/>
      <c r="FFS88" s="45"/>
      <c r="FFT88" s="45"/>
      <c r="FFU88" s="45"/>
      <c r="FFV88" s="45"/>
      <c r="FFW88" s="45"/>
      <c r="FFX88" s="45"/>
      <c r="FFY88" s="45"/>
      <c r="FFZ88" s="45"/>
      <c r="FGA88" s="45"/>
      <c r="FGB88" s="45"/>
      <c r="FGC88" s="45"/>
      <c r="FGD88" s="45"/>
      <c r="FGE88" s="45"/>
      <c r="FGF88" s="45"/>
      <c r="FGG88" s="45"/>
      <c r="FGH88" s="45"/>
      <c r="FGI88" s="45"/>
      <c r="FGJ88" s="45"/>
      <c r="FGK88" s="45"/>
      <c r="FGL88" s="45"/>
      <c r="FGM88" s="45"/>
      <c r="FGN88" s="45"/>
      <c r="FGO88" s="45"/>
      <c r="FGP88" s="45"/>
      <c r="FGQ88" s="45"/>
      <c r="FGR88" s="45"/>
      <c r="FGS88" s="45"/>
      <c r="FGT88" s="45"/>
      <c r="FGU88" s="45"/>
      <c r="FGV88" s="45"/>
      <c r="FGW88" s="45"/>
      <c r="FGX88" s="45"/>
      <c r="FGY88" s="45"/>
      <c r="FGZ88" s="45"/>
      <c r="FHA88" s="45"/>
      <c r="FHB88" s="45"/>
      <c r="FHC88" s="45"/>
      <c r="FHD88" s="45"/>
      <c r="FHE88" s="45"/>
      <c r="FHF88" s="45"/>
      <c r="FHG88" s="45"/>
      <c r="FHH88" s="45"/>
      <c r="FHI88" s="45"/>
      <c r="FHJ88" s="45"/>
      <c r="FHK88" s="45"/>
      <c r="FHL88" s="45"/>
      <c r="FHM88" s="45"/>
      <c r="FHN88" s="45"/>
      <c r="FHO88" s="45"/>
      <c r="FHP88" s="45"/>
      <c r="FHQ88" s="45"/>
      <c r="FHR88" s="45"/>
      <c r="FHS88" s="45"/>
      <c r="FHT88" s="45"/>
      <c r="FHU88" s="45"/>
      <c r="FHV88" s="45"/>
      <c r="FHW88" s="45"/>
      <c r="FHX88" s="45"/>
      <c r="FHY88" s="45"/>
      <c r="FHZ88" s="45"/>
      <c r="FIA88" s="45"/>
      <c r="FIB88" s="45"/>
      <c r="FIC88" s="45"/>
      <c r="FID88" s="45"/>
      <c r="FIE88" s="45"/>
      <c r="FIF88" s="45"/>
      <c r="FIG88" s="45"/>
      <c r="FIH88" s="45"/>
      <c r="FII88" s="45"/>
      <c r="FIJ88" s="45"/>
      <c r="FIK88" s="45"/>
      <c r="FIL88" s="45"/>
      <c r="FIM88" s="45"/>
      <c r="FIN88" s="45"/>
      <c r="FIO88" s="45"/>
      <c r="FIP88" s="45"/>
      <c r="FIQ88" s="45"/>
      <c r="FIR88" s="45"/>
      <c r="FIS88" s="45"/>
      <c r="FIT88" s="45"/>
      <c r="FIU88" s="45"/>
      <c r="FIV88" s="45"/>
      <c r="FIW88" s="45"/>
      <c r="FIX88" s="45"/>
      <c r="FIY88" s="45"/>
      <c r="FIZ88" s="45"/>
      <c r="FJA88" s="45"/>
      <c r="FJB88" s="45"/>
      <c r="FJC88" s="45"/>
      <c r="FJD88" s="45"/>
      <c r="FJE88" s="45"/>
      <c r="FJF88" s="45"/>
      <c r="FJG88" s="45"/>
      <c r="FJH88" s="45"/>
      <c r="FJI88" s="45"/>
      <c r="FJJ88" s="45"/>
      <c r="FJK88" s="45"/>
      <c r="FJL88" s="45"/>
      <c r="FJM88" s="45"/>
      <c r="FJN88" s="45"/>
      <c r="FJO88" s="45"/>
      <c r="FJP88" s="45"/>
      <c r="FJQ88" s="45"/>
      <c r="FJR88" s="45"/>
      <c r="FJS88" s="45"/>
      <c r="FJT88" s="45"/>
      <c r="FJU88" s="45"/>
      <c r="FJV88" s="45"/>
      <c r="FJW88" s="45"/>
      <c r="FJX88" s="45"/>
      <c r="FJY88" s="45"/>
      <c r="FJZ88" s="45"/>
      <c r="FKA88" s="45"/>
      <c r="FKB88" s="45"/>
      <c r="FKC88" s="45"/>
      <c r="FKD88" s="45"/>
      <c r="FKE88" s="45"/>
      <c r="FKF88" s="45"/>
      <c r="FKG88" s="45"/>
      <c r="FKH88" s="45"/>
      <c r="FKI88" s="45"/>
      <c r="FKJ88" s="45"/>
      <c r="FKK88" s="45"/>
      <c r="FKL88" s="45"/>
      <c r="FKM88" s="45"/>
      <c r="FKN88" s="45"/>
      <c r="FKO88" s="45"/>
      <c r="FKP88" s="45"/>
      <c r="FKQ88" s="45"/>
      <c r="FKR88" s="45"/>
      <c r="FKS88" s="45"/>
      <c r="FKT88" s="45"/>
      <c r="FKU88" s="45"/>
      <c r="FKV88" s="45"/>
      <c r="FKW88" s="45"/>
      <c r="FKX88" s="45"/>
      <c r="FKY88" s="45"/>
      <c r="FKZ88" s="45"/>
      <c r="FLA88" s="45"/>
      <c r="FLB88" s="45"/>
      <c r="FLC88" s="45"/>
      <c r="FLD88" s="45"/>
      <c r="FLE88" s="45"/>
      <c r="FLF88" s="45"/>
      <c r="FLG88" s="45"/>
      <c r="FLH88" s="45"/>
      <c r="FLI88" s="45"/>
      <c r="FLJ88" s="45"/>
      <c r="FLK88" s="45"/>
      <c r="FLL88" s="45"/>
      <c r="FLM88" s="45"/>
      <c r="FLN88" s="45"/>
      <c r="FLO88" s="45"/>
      <c r="FLP88" s="45"/>
      <c r="FLQ88" s="45"/>
      <c r="FLR88" s="45"/>
      <c r="FLS88" s="45"/>
      <c r="FLT88" s="45"/>
      <c r="FLU88" s="45"/>
      <c r="FLV88" s="45"/>
      <c r="FLW88" s="45"/>
      <c r="FLX88" s="45"/>
      <c r="FLY88" s="45"/>
      <c r="FLZ88" s="45"/>
      <c r="FMA88" s="45"/>
      <c r="FMB88" s="45"/>
      <c r="FMC88" s="45"/>
      <c r="FMD88" s="45"/>
      <c r="FME88" s="45"/>
      <c r="FMF88" s="45"/>
      <c r="FMG88" s="45"/>
      <c r="FMH88" s="45"/>
      <c r="FMI88" s="45"/>
      <c r="FMJ88" s="45"/>
      <c r="FMK88" s="45"/>
      <c r="FML88" s="45"/>
      <c r="FMM88" s="45"/>
      <c r="FMN88" s="45"/>
      <c r="FMO88" s="45"/>
      <c r="FMP88" s="45"/>
      <c r="FMQ88" s="45"/>
      <c r="FMR88" s="45"/>
      <c r="FMS88" s="45"/>
      <c r="FMT88" s="45"/>
      <c r="FMU88" s="45"/>
      <c r="FMV88" s="45"/>
      <c r="FMW88" s="45"/>
      <c r="FMX88" s="45"/>
      <c r="FMY88" s="45"/>
      <c r="FMZ88" s="45"/>
      <c r="FNA88" s="45"/>
      <c r="FNB88" s="45"/>
      <c r="FNC88" s="45"/>
      <c r="FND88" s="45"/>
      <c r="FNE88" s="45"/>
      <c r="FNF88" s="45"/>
      <c r="FNG88" s="45"/>
      <c r="FNH88" s="45"/>
      <c r="FNI88" s="45"/>
      <c r="FNJ88" s="45"/>
      <c r="FNK88" s="45"/>
      <c r="FNL88" s="45"/>
      <c r="FNM88" s="45"/>
      <c r="FNN88" s="45"/>
      <c r="FNO88" s="45"/>
      <c r="FNP88" s="45"/>
      <c r="FNQ88" s="45"/>
      <c r="FNR88" s="45"/>
      <c r="FNS88" s="45"/>
      <c r="FNT88" s="45"/>
      <c r="FNU88" s="45"/>
      <c r="FNV88" s="45"/>
      <c r="FNW88" s="45"/>
      <c r="FNX88" s="45"/>
      <c r="FNY88" s="45"/>
      <c r="FNZ88" s="45"/>
      <c r="FOA88" s="45"/>
      <c r="FOB88" s="45"/>
      <c r="FOC88" s="45"/>
      <c r="FOD88" s="45"/>
      <c r="FOE88" s="45"/>
      <c r="FOF88" s="45"/>
      <c r="FOG88" s="45"/>
      <c r="FOH88" s="45"/>
      <c r="FOI88" s="45"/>
      <c r="FOJ88" s="45"/>
      <c r="FOK88" s="45"/>
      <c r="FOL88" s="45"/>
      <c r="FOM88" s="45"/>
      <c r="FON88" s="45"/>
      <c r="FOO88" s="45"/>
      <c r="FOP88" s="45"/>
      <c r="FOQ88" s="45"/>
      <c r="FOR88" s="45"/>
      <c r="FOS88" s="45"/>
      <c r="FOT88" s="45"/>
      <c r="FOU88" s="45"/>
      <c r="FOV88" s="45"/>
      <c r="FOW88" s="45"/>
      <c r="FOX88" s="45"/>
      <c r="FOY88" s="45"/>
      <c r="FOZ88" s="45"/>
      <c r="FPA88" s="45"/>
      <c r="FPB88" s="45"/>
      <c r="FPC88" s="45"/>
      <c r="FPD88" s="45"/>
      <c r="FPE88" s="45"/>
      <c r="FPF88" s="45"/>
      <c r="FPG88" s="45"/>
      <c r="FPH88" s="45"/>
      <c r="FPI88" s="45"/>
      <c r="FPJ88" s="45"/>
      <c r="FPK88" s="45"/>
      <c r="FPL88" s="45"/>
      <c r="FPM88" s="45"/>
      <c r="FPN88" s="45"/>
      <c r="FPO88" s="45"/>
      <c r="FPP88" s="45"/>
      <c r="FPQ88" s="45"/>
      <c r="FPR88" s="45"/>
      <c r="FPS88" s="45"/>
      <c r="FPT88" s="45"/>
      <c r="FPU88" s="45"/>
      <c r="FPV88" s="45"/>
      <c r="FPW88" s="45"/>
      <c r="FPX88" s="45"/>
      <c r="FPY88" s="45"/>
      <c r="FPZ88" s="45"/>
      <c r="FQA88" s="45"/>
      <c r="FQB88" s="45"/>
      <c r="FQC88" s="45"/>
      <c r="FQD88" s="45"/>
      <c r="FQE88" s="45"/>
      <c r="FQF88" s="45"/>
      <c r="FQG88" s="45"/>
      <c r="FQH88" s="45"/>
      <c r="FQI88" s="45"/>
      <c r="FQJ88" s="45"/>
      <c r="FQK88" s="45"/>
      <c r="FQL88" s="45"/>
      <c r="FQM88" s="45"/>
      <c r="FQN88" s="45"/>
      <c r="FQO88" s="45"/>
      <c r="FQP88" s="45"/>
      <c r="FQQ88" s="45"/>
      <c r="FQR88" s="45"/>
      <c r="FQS88" s="45"/>
      <c r="FQT88" s="45"/>
      <c r="FQU88" s="45"/>
      <c r="FQV88" s="45"/>
      <c r="FQW88" s="45"/>
      <c r="FQX88" s="45"/>
      <c r="FQY88" s="45"/>
      <c r="FQZ88" s="45"/>
      <c r="FRA88" s="45"/>
      <c r="FRB88" s="45"/>
      <c r="FRC88" s="45"/>
      <c r="FRD88" s="45"/>
      <c r="FRE88" s="45"/>
      <c r="FRF88" s="45"/>
      <c r="FRG88" s="45"/>
      <c r="FRH88" s="45"/>
      <c r="FRI88" s="45"/>
      <c r="FRJ88" s="45"/>
      <c r="FRK88" s="45"/>
      <c r="FRL88" s="45"/>
      <c r="FRM88" s="45"/>
      <c r="FRN88" s="45"/>
      <c r="FRO88" s="45"/>
      <c r="FRP88" s="45"/>
      <c r="FRQ88" s="45"/>
      <c r="FRR88" s="45"/>
      <c r="FRS88" s="45"/>
      <c r="FRT88" s="45"/>
      <c r="FRU88" s="45"/>
      <c r="FRV88" s="45"/>
      <c r="FRW88" s="45"/>
      <c r="FRX88" s="45"/>
      <c r="FRY88" s="45"/>
      <c r="FRZ88" s="45"/>
      <c r="FSA88" s="45"/>
      <c r="FSB88" s="45"/>
      <c r="FSC88" s="45"/>
      <c r="FSD88" s="45"/>
      <c r="FSE88" s="45"/>
      <c r="FSF88" s="45"/>
      <c r="FSG88" s="45"/>
      <c r="FSH88" s="45"/>
      <c r="FSI88" s="45"/>
      <c r="FSJ88" s="45"/>
      <c r="FSK88" s="45"/>
      <c r="FSL88" s="45"/>
      <c r="FSM88" s="45"/>
      <c r="FSN88" s="45"/>
      <c r="FSO88" s="45"/>
      <c r="FSP88" s="45"/>
      <c r="FSQ88" s="45"/>
      <c r="FSR88" s="45"/>
      <c r="FSS88" s="45"/>
      <c r="FST88" s="45"/>
      <c r="FSU88" s="45"/>
      <c r="FSV88" s="45"/>
      <c r="FSW88" s="45"/>
      <c r="FSX88" s="45"/>
      <c r="FSY88" s="45"/>
      <c r="FSZ88" s="45"/>
      <c r="FTA88" s="45"/>
      <c r="FTB88" s="45"/>
      <c r="FTC88" s="45"/>
      <c r="FTD88" s="45"/>
      <c r="FTE88" s="45"/>
      <c r="FTF88" s="45"/>
      <c r="FTG88" s="45"/>
      <c r="FTH88" s="45"/>
      <c r="FTI88" s="45"/>
      <c r="FTJ88" s="45"/>
      <c r="FTK88" s="45"/>
      <c r="FTL88" s="45"/>
      <c r="FTM88" s="45"/>
      <c r="FTN88" s="45"/>
      <c r="FTO88" s="45"/>
      <c r="FTP88" s="45"/>
      <c r="FTQ88" s="45"/>
      <c r="FTR88" s="45"/>
      <c r="FTS88" s="45"/>
      <c r="FTT88" s="45"/>
      <c r="FTU88" s="45"/>
      <c r="FTV88" s="45"/>
      <c r="FTW88" s="45"/>
      <c r="FTX88" s="45"/>
      <c r="FTY88" s="45"/>
      <c r="FTZ88" s="45"/>
      <c r="FUA88" s="45"/>
      <c r="FUB88" s="45"/>
      <c r="FUC88" s="45"/>
      <c r="FUD88" s="45"/>
      <c r="FUE88" s="45"/>
      <c r="FUF88" s="45"/>
      <c r="FUG88" s="45"/>
      <c r="FUH88" s="45"/>
      <c r="FUI88" s="45"/>
      <c r="FUJ88" s="45"/>
      <c r="FUK88" s="45"/>
      <c r="FUL88" s="45"/>
      <c r="FUM88" s="45"/>
      <c r="FUN88" s="45"/>
      <c r="FUO88" s="45"/>
      <c r="FUP88" s="45"/>
      <c r="FUQ88" s="45"/>
      <c r="FUR88" s="45"/>
      <c r="FUS88" s="45"/>
      <c r="FUT88" s="45"/>
      <c r="FUU88" s="45"/>
      <c r="FUV88" s="45"/>
      <c r="FUW88" s="45"/>
      <c r="FUX88" s="45"/>
      <c r="FUY88" s="45"/>
      <c r="FUZ88" s="45"/>
      <c r="FVA88" s="45"/>
      <c r="FVB88" s="45"/>
      <c r="FVC88" s="45"/>
      <c r="FVD88" s="45"/>
      <c r="FVE88" s="45"/>
      <c r="FVF88" s="45"/>
      <c r="FVG88" s="45"/>
      <c r="FVH88" s="45"/>
      <c r="FVI88" s="45"/>
      <c r="FVJ88" s="45"/>
      <c r="FVK88" s="45"/>
      <c r="FVL88" s="45"/>
      <c r="FVM88" s="45"/>
      <c r="FVN88" s="45"/>
      <c r="FVO88" s="45"/>
      <c r="FVP88" s="45"/>
      <c r="FVQ88" s="45"/>
      <c r="FVR88" s="45"/>
      <c r="FVS88" s="45"/>
      <c r="FVT88" s="45"/>
      <c r="FVU88" s="45"/>
      <c r="FVV88" s="45"/>
      <c r="FVW88" s="45"/>
      <c r="FVX88" s="45"/>
      <c r="FVY88" s="45"/>
      <c r="FVZ88" s="45"/>
      <c r="FWA88" s="45"/>
      <c r="FWB88" s="45"/>
      <c r="FWC88" s="45"/>
      <c r="FWD88" s="45"/>
      <c r="FWE88" s="45"/>
      <c r="FWF88" s="45"/>
      <c r="FWG88" s="45"/>
      <c r="FWH88" s="45"/>
      <c r="FWI88" s="45"/>
      <c r="FWJ88" s="45"/>
      <c r="FWK88" s="45"/>
      <c r="FWL88" s="45"/>
      <c r="FWM88" s="45"/>
      <c r="FWN88" s="45"/>
      <c r="FWO88" s="45"/>
      <c r="FWP88" s="45"/>
      <c r="FWQ88" s="45"/>
      <c r="FWR88" s="45"/>
      <c r="FWS88" s="45"/>
      <c r="FWT88" s="45"/>
      <c r="FWU88" s="45"/>
      <c r="FWV88" s="45"/>
      <c r="FWW88" s="45"/>
      <c r="FWX88" s="45"/>
      <c r="FWY88" s="45"/>
      <c r="FWZ88" s="45"/>
      <c r="FXA88" s="45"/>
      <c r="FXB88" s="45"/>
      <c r="FXC88" s="45"/>
      <c r="FXD88" s="45"/>
      <c r="FXE88" s="45"/>
      <c r="FXF88" s="45"/>
      <c r="FXG88" s="45"/>
      <c r="FXH88" s="45"/>
      <c r="FXI88" s="45"/>
      <c r="FXJ88" s="45"/>
      <c r="FXK88" s="45"/>
      <c r="FXL88" s="45"/>
      <c r="FXM88" s="45"/>
      <c r="FXN88" s="45"/>
      <c r="FXO88" s="45"/>
      <c r="FXP88" s="45"/>
      <c r="FXQ88" s="45"/>
      <c r="FXR88" s="45"/>
      <c r="FXS88" s="45"/>
      <c r="FXT88" s="45"/>
      <c r="FXU88" s="45"/>
      <c r="FXV88" s="45"/>
      <c r="FXW88" s="45"/>
      <c r="FXX88" s="45"/>
      <c r="FXY88" s="45"/>
      <c r="FXZ88" s="45"/>
      <c r="FYA88" s="45"/>
      <c r="FYB88" s="45"/>
      <c r="FYC88" s="45"/>
      <c r="FYD88" s="45"/>
      <c r="FYE88" s="45"/>
      <c r="FYF88" s="45"/>
      <c r="FYG88" s="45"/>
      <c r="FYH88" s="45"/>
      <c r="FYI88" s="45"/>
      <c r="FYJ88" s="45"/>
      <c r="FYK88" s="45"/>
      <c r="FYL88" s="45"/>
      <c r="FYM88" s="45"/>
      <c r="FYN88" s="45"/>
      <c r="FYO88" s="45"/>
      <c r="FYP88" s="45"/>
      <c r="FYQ88" s="45"/>
      <c r="FYR88" s="45"/>
      <c r="FYS88" s="45"/>
      <c r="FYT88" s="45"/>
      <c r="FYU88" s="45"/>
      <c r="FYV88" s="45"/>
      <c r="FYW88" s="45"/>
      <c r="FYX88" s="45"/>
      <c r="FYY88" s="45"/>
      <c r="FYZ88" s="45"/>
      <c r="FZA88" s="45"/>
      <c r="FZB88" s="45"/>
      <c r="FZC88" s="45"/>
      <c r="FZD88" s="45"/>
      <c r="FZE88" s="45"/>
      <c r="FZF88" s="45"/>
      <c r="FZG88" s="45"/>
      <c r="FZH88" s="45"/>
      <c r="FZI88" s="45"/>
      <c r="FZJ88" s="45"/>
      <c r="FZK88" s="45"/>
      <c r="FZL88" s="45"/>
      <c r="FZM88" s="45"/>
      <c r="FZN88" s="45"/>
      <c r="FZO88" s="45"/>
      <c r="FZP88" s="45"/>
      <c r="FZQ88" s="45"/>
      <c r="FZR88" s="45"/>
      <c r="FZS88" s="45"/>
      <c r="FZT88" s="45"/>
      <c r="FZU88" s="45"/>
      <c r="FZV88" s="45"/>
      <c r="FZW88" s="45"/>
      <c r="FZX88" s="45"/>
      <c r="FZY88" s="45"/>
      <c r="FZZ88" s="45"/>
      <c r="GAA88" s="45"/>
      <c r="GAB88" s="45"/>
      <c r="GAC88" s="45"/>
      <c r="GAD88" s="45"/>
      <c r="GAE88" s="45"/>
      <c r="GAF88" s="45"/>
      <c r="GAG88" s="45"/>
      <c r="GAH88" s="45"/>
      <c r="GAI88" s="45"/>
      <c r="GAJ88" s="45"/>
      <c r="GAK88" s="45"/>
      <c r="GAL88" s="45"/>
      <c r="GAM88" s="45"/>
      <c r="GAN88" s="45"/>
      <c r="GAO88" s="45"/>
      <c r="GAP88" s="45"/>
      <c r="GAQ88" s="45"/>
      <c r="GAR88" s="45"/>
      <c r="GAS88" s="45"/>
      <c r="GAT88" s="45"/>
      <c r="GAU88" s="45"/>
      <c r="GAV88" s="45"/>
      <c r="GAW88" s="45"/>
      <c r="GAX88" s="45"/>
      <c r="GAY88" s="45"/>
      <c r="GAZ88" s="45"/>
      <c r="GBA88" s="45"/>
      <c r="GBB88" s="45"/>
      <c r="GBC88" s="45"/>
      <c r="GBD88" s="45"/>
      <c r="GBE88" s="45"/>
      <c r="GBF88" s="45"/>
      <c r="GBG88" s="45"/>
      <c r="GBH88" s="45"/>
      <c r="GBI88" s="45"/>
      <c r="GBJ88" s="45"/>
      <c r="GBK88" s="45"/>
      <c r="GBL88" s="45"/>
      <c r="GBM88" s="45"/>
      <c r="GBN88" s="45"/>
      <c r="GBO88" s="45"/>
      <c r="GBP88" s="45"/>
      <c r="GBQ88" s="45"/>
      <c r="GBR88" s="45"/>
      <c r="GBS88" s="45"/>
      <c r="GBT88" s="45"/>
      <c r="GBU88" s="45"/>
      <c r="GBV88" s="45"/>
      <c r="GBW88" s="45"/>
      <c r="GBX88" s="45"/>
      <c r="GBY88" s="45"/>
      <c r="GBZ88" s="45"/>
      <c r="GCA88" s="45"/>
      <c r="GCB88" s="45"/>
      <c r="GCC88" s="45"/>
      <c r="GCD88" s="45"/>
      <c r="GCE88" s="45"/>
      <c r="GCF88" s="45"/>
      <c r="GCG88" s="45"/>
      <c r="GCH88" s="45"/>
      <c r="GCI88" s="45"/>
      <c r="GCJ88" s="45"/>
      <c r="GCK88" s="45"/>
      <c r="GCL88" s="45"/>
      <c r="GCM88" s="45"/>
      <c r="GCN88" s="45"/>
      <c r="GCO88" s="45"/>
      <c r="GCP88" s="45"/>
      <c r="GCQ88" s="45"/>
      <c r="GCR88" s="45"/>
      <c r="GCS88" s="45"/>
      <c r="GCT88" s="45"/>
      <c r="GCU88" s="45"/>
      <c r="GCV88" s="45"/>
      <c r="GCW88" s="45"/>
      <c r="GCX88" s="45"/>
      <c r="GCY88" s="45"/>
      <c r="GCZ88" s="45"/>
      <c r="GDA88" s="45"/>
      <c r="GDB88" s="45"/>
      <c r="GDC88" s="45"/>
      <c r="GDD88" s="45"/>
      <c r="GDE88" s="45"/>
      <c r="GDF88" s="45"/>
      <c r="GDG88" s="45"/>
      <c r="GDH88" s="45"/>
      <c r="GDI88" s="45"/>
      <c r="GDJ88" s="45"/>
      <c r="GDK88" s="45"/>
      <c r="GDL88" s="45"/>
      <c r="GDM88" s="45"/>
      <c r="GDN88" s="45"/>
      <c r="GDO88" s="45"/>
      <c r="GDP88" s="45"/>
      <c r="GDQ88" s="45"/>
      <c r="GDR88" s="45"/>
      <c r="GDS88" s="45"/>
      <c r="GDT88" s="45"/>
      <c r="GDU88" s="45"/>
      <c r="GDV88" s="45"/>
      <c r="GDW88" s="45"/>
      <c r="GDX88" s="45"/>
      <c r="GDY88" s="45"/>
      <c r="GDZ88" s="45"/>
      <c r="GEA88" s="45"/>
      <c r="GEB88" s="45"/>
      <c r="GEC88" s="45"/>
      <c r="GED88" s="45"/>
      <c r="GEE88" s="45"/>
      <c r="GEF88" s="45"/>
      <c r="GEG88" s="45"/>
      <c r="GEH88" s="45"/>
      <c r="GEI88" s="45"/>
      <c r="GEJ88" s="45"/>
      <c r="GEK88" s="45"/>
      <c r="GEL88" s="45"/>
      <c r="GEM88" s="45"/>
      <c r="GEN88" s="45"/>
      <c r="GEO88" s="45"/>
      <c r="GEP88" s="45"/>
      <c r="GEQ88" s="45"/>
      <c r="GER88" s="45"/>
      <c r="GES88" s="45"/>
      <c r="GET88" s="45"/>
      <c r="GEU88" s="45"/>
      <c r="GEV88" s="45"/>
      <c r="GEW88" s="45"/>
      <c r="GEX88" s="45"/>
      <c r="GEY88" s="45"/>
      <c r="GEZ88" s="45"/>
      <c r="GFA88" s="45"/>
      <c r="GFB88" s="45"/>
      <c r="GFC88" s="45"/>
      <c r="GFD88" s="45"/>
      <c r="GFE88" s="45"/>
      <c r="GFF88" s="45"/>
      <c r="GFG88" s="45"/>
      <c r="GFH88" s="45"/>
      <c r="GFI88" s="45"/>
      <c r="GFJ88" s="45"/>
      <c r="GFK88" s="45"/>
      <c r="GFL88" s="45"/>
      <c r="GFM88" s="45"/>
      <c r="GFN88" s="45"/>
      <c r="GFO88" s="45"/>
      <c r="GFP88" s="45"/>
      <c r="GFQ88" s="45"/>
      <c r="GFR88" s="45"/>
      <c r="GFS88" s="45"/>
      <c r="GFT88" s="45"/>
      <c r="GFU88" s="45"/>
      <c r="GFV88" s="45"/>
      <c r="GFW88" s="45"/>
      <c r="GFX88" s="45"/>
      <c r="GFY88" s="45"/>
      <c r="GFZ88" s="45"/>
      <c r="GGA88" s="45"/>
      <c r="GGB88" s="45"/>
      <c r="GGC88" s="45"/>
      <c r="GGD88" s="45"/>
      <c r="GGE88" s="45"/>
      <c r="GGF88" s="45"/>
      <c r="GGG88" s="45"/>
      <c r="GGH88" s="45"/>
      <c r="GGI88" s="45"/>
      <c r="GGJ88" s="45"/>
      <c r="GGK88" s="45"/>
      <c r="GGL88" s="45"/>
      <c r="GGM88" s="45"/>
      <c r="GGN88" s="45"/>
      <c r="GGO88" s="45"/>
      <c r="GGP88" s="45"/>
      <c r="GGQ88" s="45"/>
      <c r="GGR88" s="45"/>
      <c r="GGS88" s="45"/>
      <c r="GGT88" s="45"/>
      <c r="GGU88" s="45"/>
      <c r="GGV88" s="45"/>
      <c r="GGW88" s="45"/>
      <c r="GGX88" s="45"/>
      <c r="GGY88" s="45"/>
      <c r="GGZ88" s="45"/>
      <c r="GHA88" s="45"/>
      <c r="GHB88" s="45"/>
      <c r="GHC88" s="45"/>
      <c r="GHD88" s="45"/>
      <c r="GHE88" s="45"/>
      <c r="GHF88" s="45"/>
      <c r="GHG88" s="45"/>
      <c r="GHH88" s="45"/>
      <c r="GHI88" s="45"/>
      <c r="GHJ88" s="45"/>
      <c r="GHK88" s="45"/>
      <c r="GHL88" s="45"/>
      <c r="GHM88" s="45"/>
      <c r="GHN88" s="45"/>
      <c r="GHO88" s="45"/>
      <c r="GHP88" s="45"/>
      <c r="GHQ88" s="45"/>
      <c r="GHR88" s="45"/>
      <c r="GHS88" s="45"/>
      <c r="GHT88" s="45"/>
      <c r="GHU88" s="45"/>
      <c r="GHV88" s="45"/>
      <c r="GHW88" s="45"/>
      <c r="GHX88" s="45"/>
      <c r="GHY88" s="45"/>
      <c r="GHZ88" s="45"/>
      <c r="GIA88" s="45"/>
      <c r="GIB88" s="45"/>
      <c r="GIC88" s="45"/>
      <c r="GID88" s="45"/>
      <c r="GIE88" s="45"/>
      <c r="GIF88" s="45"/>
      <c r="GIG88" s="45"/>
      <c r="GIH88" s="45"/>
      <c r="GII88" s="45"/>
      <c r="GIJ88" s="45"/>
      <c r="GIK88" s="45"/>
      <c r="GIL88" s="45"/>
      <c r="GIM88" s="45"/>
      <c r="GIN88" s="45"/>
      <c r="GIO88" s="45"/>
      <c r="GIP88" s="45"/>
      <c r="GIQ88" s="45"/>
      <c r="GIR88" s="45"/>
      <c r="GIS88" s="45"/>
      <c r="GIT88" s="45"/>
      <c r="GIU88" s="45"/>
      <c r="GIV88" s="45"/>
      <c r="GIW88" s="45"/>
      <c r="GIX88" s="45"/>
      <c r="GIY88" s="45"/>
      <c r="GIZ88" s="45"/>
      <c r="GJA88" s="45"/>
      <c r="GJB88" s="45"/>
      <c r="GJC88" s="45"/>
      <c r="GJD88" s="45"/>
      <c r="GJE88" s="45"/>
      <c r="GJF88" s="45"/>
      <c r="GJG88" s="45"/>
      <c r="GJH88" s="45"/>
      <c r="GJI88" s="45"/>
      <c r="GJJ88" s="45"/>
      <c r="GJK88" s="45"/>
      <c r="GJL88" s="45"/>
      <c r="GJM88" s="45"/>
      <c r="GJN88" s="45"/>
      <c r="GJO88" s="45"/>
      <c r="GJP88" s="45"/>
      <c r="GJQ88" s="45"/>
      <c r="GJR88" s="45"/>
      <c r="GJS88" s="45"/>
      <c r="GJT88" s="45"/>
      <c r="GJU88" s="45"/>
      <c r="GJV88" s="45"/>
      <c r="GJW88" s="45"/>
      <c r="GJX88" s="45"/>
      <c r="GJY88" s="45"/>
      <c r="GJZ88" s="45"/>
      <c r="GKA88" s="45"/>
      <c r="GKB88" s="45"/>
      <c r="GKC88" s="45"/>
      <c r="GKD88" s="45"/>
      <c r="GKE88" s="45"/>
      <c r="GKF88" s="45"/>
      <c r="GKG88" s="45"/>
      <c r="GKH88" s="45"/>
      <c r="GKI88" s="45"/>
      <c r="GKJ88" s="45"/>
      <c r="GKK88" s="45"/>
      <c r="GKL88" s="45"/>
      <c r="GKM88" s="45"/>
      <c r="GKN88" s="45"/>
      <c r="GKO88" s="45"/>
      <c r="GKP88" s="45"/>
      <c r="GKQ88" s="45"/>
      <c r="GKR88" s="45"/>
      <c r="GKS88" s="45"/>
      <c r="GKT88" s="45"/>
      <c r="GKU88" s="45"/>
      <c r="GKV88" s="45"/>
      <c r="GKW88" s="45"/>
      <c r="GKX88" s="45"/>
      <c r="GKY88" s="45"/>
      <c r="GKZ88" s="45"/>
      <c r="GLA88" s="45"/>
      <c r="GLB88" s="45"/>
      <c r="GLC88" s="45"/>
      <c r="GLD88" s="45"/>
      <c r="GLE88" s="45"/>
      <c r="GLF88" s="45"/>
      <c r="GLG88" s="45"/>
      <c r="GLH88" s="45"/>
      <c r="GLI88" s="45"/>
      <c r="GLJ88" s="45"/>
      <c r="GLK88" s="45"/>
      <c r="GLL88" s="45"/>
      <c r="GLM88" s="45"/>
      <c r="GLN88" s="45"/>
      <c r="GLO88" s="45"/>
      <c r="GLP88" s="45"/>
      <c r="GLQ88" s="45"/>
      <c r="GLR88" s="45"/>
      <c r="GLS88" s="45"/>
      <c r="GLT88" s="45"/>
      <c r="GLU88" s="45"/>
      <c r="GLV88" s="45"/>
      <c r="GLW88" s="45"/>
      <c r="GLX88" s="45"/>
      <c r="GLY88" s="45"/>
      <c r="GLZ88" s="45"/>
      <c r="GMA88" s="45"/>
      <c r="GMB88" s="45"/>
      <c r="GMC88" s="45"/>
      <c r="GMD88" s="45"/>
      <c r="GME88" s="45"/>
      <c r="GMF88" s="45"/>
      <c r="GMG88" s="45"/>
      <c r="GMH88" s="45"/>
      <c r="GMI88" s="45"/>
      <c r="GMJ88" s="45"/>
      <c r="GMK88" s="45"/>
      <c r="GML88" s="45"/>
      <c r="GMM88" s="45"/>
      <c r="GMN88" s="45"/>
      <c r="GMO88" s="45"/>
      <c r="GMP88" s="45"/>
      <c r="GMQ88" s="45"/>
      <c r="GMR88" s="45"/>
      <c r="GMS88" s="45"/>
      <c r="GMT88" s="45"/>
      <c r="GMU88" s="45"/>
      <c r="GMV88" s="45"/>
      <c r="GMW88" s="45"/>
      <c r="GMX88" s="45"/>
      <c r="GMY88" s="45"/>
      <c r="GMZ88" s="45"/>
      <c r="GNA88" s="45"/>
      <c r="GNB88" s="45"/>
      <c r="GNC88" s="45"/>
      <c r="GND88" s="45"/>
      <c r="GNE88" s="45"/>
      <c r="GNF88" s="45"/>
      <c r="GNG88" s="45"/>
      <c r="GNH88" s="45"/>
      <c r="GNI88" s="45"/>
      <c r="GNJ88" s="45"/>
      <c r="GNK88" s="45"/>
      <c r="GNL88" s="45"/>
      <c r="GNM88" s="45"/>
      <c r="GNN88" s="45"/>
      <c r="GNO88" s="45"/>
      <c r="GNP88" s="45"/>
      <c r="GNQ88" s="45"/>
      <c r="GNR88" s="45"/>
      <c r="GNS88" s="45"/>
      <c r="GNT88" s="45"/>
      <c r="GNU88" s="45"/>
      <c r="GNV88" s="45"/>
      <c r="GNW88" s="45"/>
      <c r="GNX88" s="45"/>
      <c r="GNY88" s="45"/>
      <c r="GNZ88" s="45"/>
      <c r="GOA88" s="45"/>
      <c r="GOB88" s="45"/>
      <c r="GOC88" s="45"/>
      <c r="GOD88" s="45"/>
      <c r="GOE88" s="45"/>
      <c r="GOF88" s="45"/>
      <c r="GOG88" s="45"/>
      <c r="GOH88" s="45"/>
      <c r="GOI88" s="45"/>
      <c r="GOJ88" s="45"/>
      <c r="GOK88" s="45"/>
      <c r="GOL88" s="45"/>
      <c r="GOM88" s="45"/>
      <c r="GON88" s="45"/>
      <c r="GOO88" s="45"/>
      <c r="GOP88" s="45"/>
      <c r="GOQ88" s="45"/>
      <c r="GOR88" s="45"/>
      <c r="GOS88" s="45"/>
      <c r="GOT88" s="45"/>
      <c r="GOU88" s="45"/>
      <c r="GOV88" s="45"/>
      <c r="GOW88" s="45"/>
      <c r="GOX88" s="45"/>
      <c r="GOY88" s="45"/>
      <c r="GOZ88" s="45"/>
      <c r="GPA88" s="45"/>
      <c r="GPB88" s="45"/>
      <c r="GPC88" s="45"/>
      <c r="GPD88" s="45"/>
      <c r="GPE88" s="45"/>
      <c r="GPF88" s="45"/>
      <c r="GPG88" s="45"/>
      <c r="GPH88" s="45"/>
      <c r="GPI88" s="45"/>
      <c r="GPJ88" s="45"/>
      <c r="GPK88" s="45"/>
      <c r="GPL88" s="45"/>
      <c r="GPM88" s="45"/>
      <c r="GPN88" s="45"/>
      <c r="GPO88" s="45"/>
      <c r="GPP88" s="45"/>
      <c r="GPQ88" s="45"/>
      <c r="GPR88" s="45"/>
      <c r="GPS88" s="45"/>
      <c r="GPT88" s="45"/>
      <c r="GPU88" s="45"/>
      <c r="GPV88" s="45"/>
      <c r="GPW88" s="45"/>
      <c r="GPX88" s="45"/>
      <c r="GPY88" s="45"/>
      <c r="GPZ88" s="45"/>
      <c r="GQA88" s="45"/>
      <c r="GQB88" s="45"/>
      <c r="GQC88" s="45"/>
      <c r="GQD88" s="45"/>
      <c r="GQE88" s="45"/>
      <c r="GQF88" s="45"/>
      <c r="GQG88" s="45"/>
      <c r="GQH88" s="45"/>
      <c r="GQI88" s="45"/>
      <c r="GQJ88" s="45"/>
      <c r="GQK88" s="45"/>
      <c r="GQL88" s="45"/>
      <c r="GQM88" s="45"/>
      <c r="GQN88" s="45"/>
      <c r="GQO88" s="45"/>
      <c r="GQP88" s="45"/>
      <c r="GQQ88" s="45"/>
      <c r="GQR88" s="45"/>
      <c r="GQS88" s="45"/>
      <c r="GQT88" s="45"/>
      <c r="GQU88" s="45"/>
      <c r="GQV88" s="45"/>
      <c r="GQW88" s="45"/>
      <c r="GQX88" s="45"/>
      <c r="GQY88" s="45"/>
      <c r="GQZ88" s="45"/>
      <c r="GRA88" s="45"/>
      <c r="GRB88" s="45"/>
      <c r="GRC88" s="45"/>
      <c r="GRD88" s="45"/>
      <c r="GRE88" s="45"/>
      <c r="GRF88" s="45"/>
      <c r="GRG88" s="45"/>
      <c r="GRH88" s="45"/>
      <c r="GRI88" s="45"/>
      <c r="GRJ88" s="45"/>
      <c r="GRK88" s="45"/>
      <c r="GRL88" s="45"/>
      <c r="GRM88" s="45"/>
      <c r="GRN88" s="45"/>
      <c r="GRO88" s="45"/>
      <c r="GRP88" s="45"/>
      <c r="GRQ88" s="45"/>
      <c r="GRR88" s="45"/>
      <c r="GRS88" s="45"/>
      <c r="GRT88" s="45"/>
      <c r="GRU88" s="45"/>
      <c r="GRV88" s="45"/>
      <c r="GRW88" s="45"/>
      <c r="GRX88" s="45"/>
      <c r="GRY88" s="45"/>
      <c r="GRZ88" s="45"/>
      <c r="GSA88" s="45"/>
      <c r="GSB88" s="45"/>
      <c r="GSC88" s="45"/>
      <c r="GSD88" s="45"/>
      <c r="GSE88" s="45"/>
      <c r="GSF88" s="45"/>
      <c r="GSG88" s="45"/>
      <c r="GSH88" s="45"/>
      <c r="GSI88" s="45"/>
      <c r="GSJ88" s="45"/>
      <c r="GSK88" s="45"/>
      <c r="GSL88" s="45"/>
      <c r="GSM88" s="45"/>
      <c r="GSN88" s="45"/>
      <c r="GSO88" s="45"/>
      <c r="GSP88" s="45"/>
      <c r="GSQ88" s="45"/>
      <c r="GSR88" s="45"/>
      <c r="GSS88" s="45"/>
      <c r="GST88" s="45"/>
      <c r="GSU88" s="45"/>
      <c r="GSV88" s="45"/>
      <c r="GSW88" s="45"/>
      <c r="GSX88" s="45"/>
      <c r="GSY88" s="45"/>
      <c r="GSZ88" s="45"/>
      <c r="GTA88" s="45"/>
      <c r="GTB88" s="45"/>
      <c r="GTC88" s="45"/>
      <c r="GTD88" s="45"/>
      <c r="GTE88" s="45"/>
      <c r="GTF88" s="45"/>
      <c r="GTG88" s="45"/>
      <c r="GTH88" s="45"/>
      <c r="GTI88" s="45"/>
      <c r="GTJ88" s="45"/>
      <c r="GTK88" s="45"/>
      <c r="GTL88" s="45"/>
      <c r="GTM88" s="45"/>
      <c r="GTN88" s="45"/>
      <c r="GTO88" s="45"/>
      <c r="GTP88" s="45"/>
      <c r="GTQ88" s="45"/>
      <c r="GTR88" s="45"/>
      <c r="GTS88" s="45"/>
      <c r="GTT88" s="45"/>
      <c r="GTU88" s="45"/>
      <c r="GTV88" s="45"/>
      <c r="GTW88" s="45"/>
      <c r="GTX88" s="45"/>
      <c r="GTY88" s="45"/>
      <c r="GTZ88" s="45"/>
      <c r="GUA88" s="45"/>
      <c r="GUB88" s="45"/>
      <c r="GUC88" s="45"/>
      <c r="GUD88" s="45"/>
      <c r="GUE88" s="45"/>
      <c r="GUF88" s="45"/>
      <c r="GUG88" s="45"/>
      <c r="GUH88" s="45"/>
      <c r="GUI88" s="45"/>
      <c r="GUJ88" s="45"/>
      <c r="GUK88" s="45"/>
      <c r="GUL88" s="45"/>
      <c r="GUM88" s="45"/>
      <c r="GUN88" s="45"/>
      <c r="GUO88" s="45"/>
      <c r="GUP88" s="45"/>
      <c r="GUQ88" s="45"/>
      <c r="GUR88" s="45"/>
      <c r="GUS88" s="45"/>
      <c r="GUT88" s="45"/>
      <c r="GUU88" s="45"/>
      <c r="GUV88" s="45"/>
      <c r="GUW88" s="45"/>
      <c r="GUX88" s="45"/>
      <c r="GUY88" s="45"/>
      <c r="GUZ88" s="45"/>
      <c r="GVA88" s="45"/>
      <c r="GVB88" s="45"/>
      <c r="GVC88" s="45"/>
      <c r="GVD88" s="45"/>
      <c r="GVE88" s="45"/>
      <c r="GVF88" s="45"/>
      <c r="GVG88" s="45"/>
      <c r="GVH88" s="45"/>
      <c r="GVI88" s="45"/>
      <c r="GVJ88" s="45"/>
      <c r="GVK88" s="45"/>
      <c r="GVL88" s="45"/>
      <c r="GVM88" s="45"/>
      <c r="GVN88" s="45"/>
      <c r="GVO88" s="45"/>
      <c r="GVP88" s="45"/>
      <c r="GVQ88" s="45"/>
      <c r="GVR88" s="45"/>
      <c r="GVS88" s="45"/>
      <c r="GVT88" s="45"/>
      <c r="GVU88" s="45"/>
      <c r="GVV88" s="45"/>
      <c r="GVW88" s="45"/>
      <c r="GVX88" s="45"/>
      <c r="GVY88" s="45"/>
      <c r="GVZ88" s="45"/>
      <c r="GWA88" s="45"/>
      <c r="GWB88" s="45"/>
      <c r="GWC88" s="45"/>
      <c r="GWD88" s="45"/>
      <c r="GWE88" s="45"/>
      <c r="GWF88" s="45"/>
      <c r="GWG88" s="45"/>
      <c r="GWH88" s="45"/>
      <c r="GWI88" s="45"/>
      <c r="GWJ88" s="45"/>
      <c r="GWK88" s="45"/>
      <c r="GWL88" s="45"/>
      <c r="GWM88" s="45"/>
      <c r="GWN88" s="45"/>
      <c r="GWO88" s="45"/>
      <c r="GWP88" s="45"/>
      <c r="GWQ88" s="45"/>
      <c r="GWR88" s="45"/>
      <c r="GWS88" s="45"/>
      <c r="GWT88" s="45"/>
      <c r="GWU88" s="45"/>
      <c r="GWV88" s="45"/>
      <c r="GWW88" s="45"/>
      <c r="GWX88" s="45"/>
      <c r="GWY88" s="45"/>
      <c r="GWZ88" s="45"/>
      <c r="GXA88" s="45"/>
      <c r="GXB88" s="45"/>
      <c r="GXC88" s="45"/>
      <c r="GXD88" s="45"/>
      <c r="GXE88" s="45"/>
      <c r="GXF88" s="45"/>
      <c r="GXG88" s="45"/>
      <c r="GXH88" s="45"/>
      <c r="GXI88" s="45"/>
      <c r="GXJ88" s="45"/>
      <c r="GXK88" s="45"/>
      <c r="GXL88" s="45"/>
      <c r="GXM88" s="45"/>
      <c r="GXN88" s="45"/>
      <c r="GXO88" s="45"/>
      <c r="GXP88" s="45"/>
      <c r="GXQ88" s="45"/>
      <c r="GXR88" s="45"/>
      <c r="GXS88" s="45"/>
      <c r="GXT88" s="45"/>
      <c r="GXU88" s="45"/>
      <c r="GXV88" s="45"/>
      <c r="GXW88" s="45"/>
      <c r="GXX88" s="45"/>
      <c r="GXY88" s="45"/>
      <c r="GXZ88" s="45"/>
      <c r="GYA88" s="45"/>
      <c r="GYB88" s="45"/>
      <c r="GYC88" s="45"/>
      <c r="GYD88" s="45"/>
      <c r="GYE88" s="45"/>
      <c r="GYF88" s="45"/>
      <c r="GYG88" s="45"/>
      <c r="GYH88" s="45"/>
      <c r="GYI88" s="45"/>
      <c r="GYJ88" s="45"/>
      <c r="GYK88" s="45"/>
      <c r="GYL88" s="45"/>
      <c r="GYM88" s="45"/>
      <c r="GYN88" s="45"/>
      <c r="GYO88" s="45"/>
      <c r="GYP88" s="45"/>
      <c r="GYQ88" s="45"/>
      <c r="GYR88" s="45"/>
      <c r="GYS88" s="45"/>
      <c r="GYT88" s="45"/>
      <c r="GYU88" s="45"/>
      <c r="GYV88" s="45"/>
      <c r="GYW88" s="45"/>
      <c r="GYX88" s="45"/>
      <c r="GYY88" s="45"/>
      <c r="GYZ88" s="45"/>
      <c r="GZA88" s="45"/>
      <c r="GZB88" s="45"/>
      <c r="GZC88" s="45"/>
      <c r="GZD88" s="45"/>
      <c r="GZE88" s="45"/>
      <c r="GZF88" s="45"/>
      <c r="GZG88" s="45"/>
      <c r="GZH88" s="45"/>
      <c r="GZI88" s="45"/>
      <c r="GZJ88" s="45"/>
      <c r="GZK88" s="45"/>
      <c r="GZL88" s="45"/>
      <c r="GZM88" s="45"/>
      <c r="GZN88" s="45"/>
      <c r="GZO88" s="45"/>
      <c r="GZP88" s="45"/>
      <c r="GZQ88" s="45"/>
      <c r="GZR88" s="45"/>
      <c r="GZS88" s="45"/>
      <c r="GZT88" s="45"/>
      <c r="GZU88" s="45"/>
      <c r="GZV88" s="45"/>
      <c r="GZW88" s="45"/>
      <c r="GZX88" s="45"/>
      <c r="GZY88" s="45"/>
      <c r="GZZ88" s="45"/>
      <c r="HAA88" s="45"/>
      <c r="HAB88" s="45"/>
      <c r="HAC88" s="45"/>
      <c r="HAD88" s="45"/>
      <c r="HAE88" s="45"/>
      <c r="HAF88" s="45"/>
      <c r="HAG88" s="45"/>
      <c r="HAH88" s="45"/>
      <c r="HAI88" s="45"/>
      <c r="HAJ88" s="45"/>
      <c r="HAK88" s="45"/>
      <c r="HAL88" s="45"/>
      <c r="HAM88" s="45"/>
      <c r="HAN88" s="45"/>
      <c r="HAO88" s="45"/>
      <c r="HAP88" s="45"/>
      <c r="HAQ88" s="45"/>
      <c r="HAR88" s="45"/>
      <c r="HAS88" s="45"/>
      <c r="HAT88" s="45"/>
      <c r="HAU88" s="45"/>
      <c r="HAV88" s="45"/>
      <c r="HAW88" s="45"/>
      <c r="HAX88" s="45"/>
      <c r="HAY88" s="45"/>
      <c r="HAZ88" s="45"/>
      <c r="HBA88" s="45"/>
      <c r="HBB88" s="45"/>
      <c r="HBC88" s="45"/>
      <c r="HBD88" s="45"/>
      <c r="HBE88" s="45"/>
      <c r="HBF88" s="45"/>
      <c r="HBG88" s="45"/>
      <c r="HBH88" s="45"/>
      <c r="HBI88" s="45"/>
      <c r="HBJ88" s="45"/>
      <c r="HBK88" s="45"/>
      <c r="HBL88" s="45"/>
      <c r="HBM88" s="45"/>
      <c r="HBN88" s="45"/>
      <c r="HBO88" s="45"/>
      <c r="HBP88" s="45"/>
      <c r="HBQ88" s="45"/>
      <c r="HBR88" s="45"/>
      <c r="HBS88" s="45"/>
      <c r="HBT88" s="45"/>
      <c r="HBU88" s="45"/>
      <c r="HBV88" s="45"/>
      <c r="HBW88" s="45"/>
      <c r="HBX88" s="45"/>
      <c r="HBY88" s="45"/>
      <c r="HBZ88" s="45"/>
      <c r="HCA88" s="45"/>
      <c r="HCB88" s="45"/>
      <c r="HCC88" s="45"/>
      <c r="HCD88" s="45"/>
      <c r="HCE88" s="45"/>
      <c r="HCF88" s="45"/>
      <c r="HCG88" s="45"/>
      <c r="HCH88" s="45"/>
      <c r="HCI88" s="45"/>
      <c r="HCJ88" s="45"/>
      <c r="HCK88" s="45"/>
      <c r="HCL88" s="45"/>
      <c r="HCM88" s="45"/>
      <c r="HCN88" s="45"/>
      <c r="HCO88" s="45"/>
      <c r="HCP88" s="45"/>
      <c r="HCQ88" s="45"/>
      <c r="HCR88" s="45"/>
      <c r="HCS88" s="45"/>
      <c r="HCT88" s="45"/>
      <c r="HCU88" s="45"/>
      <c r="HCV88" s="45"/>
      <c r="HCW88" s="45"/>
      <c r="HCX88" s="45"/>
      <c r="HCY88" s="45"/>
      <c r="HCZ88" s="45"/>
      <c r="HDA88" s="45"/>
      <c r="HDB88" s="45"/>
      <c r="HDC88" s="45"/>
      <c r="HDD88" s="45"/>
      <c r="HDE88" s="45"/>
      <c r="HDF88" s="45"/>
      <c r="HDG88" s="45"/>
      <c r="HDH88" s="45"/>
      <c r="HDI88" s="45"/>
      <c r="HDJ88" s="45"/>
      <c r="HDK88" s="45"/>
      <c r="HDL88" s="45"/>
      <c r="HDM88" s="45"/>
      <c r="HDN88" s="45"/>
      <c r="HDO88" s="45"/>
      <c r="HDP88" s="45"/>
      <c r="HDQ88" s="45"/>
      <c r="HDR88" s="45"/>
      <c r="HDS88" s="45"/>
      <c r="HDT88" s="45"/>
      <c r="HDU88" s="45"/>
      <c r="HDV88" s="45"/>
      <c r="HDW88" s="45"/>
      <c r="HDX88" s="45"/>
      <c r="HDY88" s="45"/>
      <c r="HDZ88" s="45"/>
      <c r="HEA88" s="45"/>
      <c r="HEB88" s="45"/>
      <c r="HEC88" s="45"/>
      <c r="HED88" s="45"/>
      <c r="HEE88" s="45"/>
      <c r="HEF88" s="45"/>
      <c r="HEG88" s="45"/>
      <c r="HEH88" s="45"/>
      <c r="HEI88" s="45"/>
      <c r="HEJ88" s="45"/>
      <c r="HEK88" s="45"/>
      <c r="HEL88" s="45"/>
      <c r="HEM88" s="45"/>
      <c r="HEN88" s="45"/>
      <c r="HEO88" s="45"/>
      <c r="HEP88" s="45"/>
      <c r="HEQ88" s="45"/>
      <c r="HER88" s="45"/>
      <c r="HES88" s="45"/>
      <c r="HET88" s="45"/>
      <c r="HEU88" s="45"/>
      <c r="HEV88" s="45"/>
      <c r="HEW88" s="45"/>
      <c r="HEX88" s="45"/>
      <c r="HEY88" s="45"/>
      <c r="HEZ88" s="45"/>
      <c r="HFA88" s="45"/>
      <c r="HFB88" s="45"/>
      <c r="HFC88" s="45"/>
      <c r="HFD88" s="45"/>
      <c r="HFE88" s="45"/>
      <c r="HFF88" s="45"/>
      <c r="HFG88" s="45"/>
      <c r="HFH88" s="45"/>
      <c r="HFI88" s="45"/>
      <c r="HFJ88" s="45"/>
      <c r="HFK88" s="45"/>
      <c r="HFL88" s="45"/>
      <c r="HFM88" s="45"/>
      <c r="HFN88" s="45"/>
      <c r="HFO88" s="45"/>
      <c r="HFP88" s="45"/>
      <c r="HFQ88" s="45"/>
      <c r="HFR88" s="45"/>
      <c r="HFS88" s="45"/>
      <c r="HFT88" s="45"/>
      <c r="HFU88" s="45"/>
      <c r="HFV88" s="45"/>
      <c r="HFW88" s="45"/>
      <c r="HFX88" s="45"/>
      <c r="HFY88" s="45"/>
      <c r="HFZ88" s="45"/>
      <c r="HGA88" s="45"/>
      <c r="HGB88" s="45"/>
      <c r="HGC88" s="45"/>
      <c r="HGD88" s="45"/>
      <c r="HGE88" s="45"/>
      <c r="HGF88" s="45"/>
      <c r="HGG88" s="45"/>
      <c r="HGH88" s="45"/>
      <c r="HGI88" s="45"/>
      <c r="HGJ88" s="45"/>
      <c r="HGK88" s="45"/>
      <c r="HGL88" s="45"/>
      <c r="HGM88" s="45"/>
      <c r="HGN88" s="45"/>
      <c r="HGO88" s="45"/>
      <c r="HGP88" s="45"/>
      <c r="HGQ88" s="45"/>
      <c r="HGR88" s="45"/>
      <c r="HGS88" s="45"/>
      <c r="HGT88" s="45"/>
      <c r="HGU88" s="45"/>
      <c r="HGV88" s="45"/>
      <c r="HGW88" s="45"/>
      <c r="HGX88" s="45"/>
      <c r="HGY88" s="45"/>
      <c r="HGZ88" s="45"/>
      <c r="HHA88" s="45"/>
      <c r="HHB88" s="45"/>
      <c r="HHC88" s="45"/>
      <c r="HHD88" s="45"/>
      <c r="HHE88" s="45"/>
      <c r="HHF88" s="45"/>
      <c r="HHG88" s="45"/>
      <c r="HHH88" s="45"/>
      <c r="HHI88" s="45"/>
      <c r="HHJ88" s="45"/>
      <c r="HHK88" s="45"/>
      <c r="HHL88" s="45"/>
      <c r="HHM88" s="45"/>
      <c r="HHN88" s="45"/>
      <c r="HHO88" s="45"/>
      <c r="HHP88" s="45"/>
      <c r="HHQ88" s="45"/>
      <c r="HHR88" s="45"/>
      <c r="HHS88" s="45"/>
      <c r="HHT88" s="45"/>
      <c r="HHU88" s="45"/>
      <c r="HHV88" s="45"/>
      <c r="HHW88" s="45"/>
      <c r="HHX88" s="45"/>
      <c r="HHY88" s="45"/>
      <c r="HHZ88" s="45"/>
      <c r="HIA88" s="45"/>
      <c r="HIB88" s="45"/>
      <c r="HIC88" s="45"/>
      <c r="HID88" s="45"/>
      <c r="HIE88" s="45"/>
      <c r="HIF88" s="45"/>
      <c r="HIG88" s="45"/>
      <c r="HIH88" s="45"/>
      <c r="HII88" s="45"/>
      <c r="HIJ88" s="45"/>
      <c r="HIK88" s="45"/>
      <c r="HIL88" s="45"/>
      <c r="HIM88" s="45"/>
      <c r="HIN88" s="45"/>
      <c r="HIO88" s="45"/>
      <c r="HIP88" s="45"/>
      <c r="HIQ88" s="45"/>
      <c r="HIR88" s="45"/>
      <c r="HIS88" s="45"/>
      <c r="HIT88" s="45"/>
      <c r="HIU88" s="45"/>
      <c r="HIV88" s="45"/>
      <c r="HIW88" s="45"/>
      <c r="HIX88" s="45"/>
      <c r="HIY88" s="45"/>
      <c r="HIZ88" s="45"/>
      <c r="HJA88" s="45"/>
      <c r="HJB88" s="45"/>
      <c r="HJC88" s="45"/>
      <c r="HJD88" s="45"/>
      <c r="HJE88" s="45"/>
      <c r="HJF88" s="45"/>
      <c r="HJG88" s="45"/>
      <c r="HJH88" s="45"/>
      <c r="HJI88" s="45"/>
      <c r="HJJ88" s="45"/>
      <c r="HJK88" s="45"/>
      <c r="HJL88" s="45"/>
      <c r="HJM88" s="45"/>
      <c r="HJN88" s="45"/>
      <c r="HJO88" s="45"/>
      <c r="HJP88" s="45"/>
      <c r="HJQ88" s="45"/>
      <c r="HJR88" s="45"/>
      <c r="HJS88" s="45"/>
      <c r="HJT88" s="45"/>
      <c r="HJU88" s="45"/>
      <c r="HJV88" s="45"/>
      <c r="HJW88" s="45"/>
      <c r="HJX88" s="45"/>
      <c r="HJY88" s="45"/>
      <c r="HJZ88" s="45"/>
      <c r="HKA88" s="45"/>
      <c r="HKB88" s="45"/>
      <c r="HKC88" s="45"/>
      <c r="HKD88" s="45"/>
      <c r="HKE88" s="45"/>
      <c r="HKF88" s="45"/>
      <c r="HKG88" s="45"/>
      <c r="HKH88" s="45"/>
      <c r="HKI88" s="45"/>
      <c r="HKJ88" s="45"/>
      <c r="HKK88" s="45"/>
      <c r="HKL88" s="45"/>
      <c r="HKM88" s="45"/>
      <c r="HKN88" s="45"/>
      <c r="HKO88" s="45"/>
      <c r="HKP88" s="45"/>
      <c r="HKQ88" s="45"/>
      <c r="HKR88" s="45"/>
      <c r="HKS88" s="45"/>
      <c r="HKT88" s="45"/>
      <c r="HKU88" s="45"/>
      <c r="HKV88" s="45"/>
      <c r="HKW88" s="45"/>
      <c r="HKX88" s="45"/>
      <c r="HKY88" s="45"/>
      <c r="HKZ88" s="45"/>
      <c r="HLA88" s="45"/>
      <c r="HLB88" s="45"/>
      <c r="HLC88" s="45"/>
      <c r="HLD88" s="45"/>
      <c r="HLE88" s="45"/>
      <c r="HLF88" s="45"/>
      <c r="HLG88" s="45"/>
      <c r="HLH88" s="45"/>
      <c r="HLI88" s="45"/>
      <c r="HLJ88" s="45"/>
      <c r="HLK88" s="45"/>
      <c r="HLL88" s="45"/>
      <c r="HLM88" s="45"/>
      <c r="HLN88" s="45"/>
      <c r="HLO88" s="45"/>
      <c r="HLP88" s="45"/>
      <c r="HLQ88" s="45"/>
      <c r="HLR88" s="45"/>
      <c r="HLS88" s="45"/>
      <c r="HLT88" s="45"/>
      <c r="HLU88" s="45"/>
      <c r="HLV88" s="45"/>
      <c r="HLW88" s="45"/>
      <c r="HLX88" s="45"/>
      <c r="HLY88" s="45"/>
      <c r="HLZ88" s="45"/>
      <c r="HMA88" s="45"/>
      <c r="HMB88" s="45"/>
      <c r="HMC88" s="45"/>
      <c r="HMD88" s="45"/>
      <c r="HME88" s="45"/>
      <c r="HMF88" s="45"/>
      <c r="HMG88" s="45"/>
      <c r="HMH88" s="45"/>
      <c r="HMI88" s="45"/>
      <c r="HMJ88" s="45"/>
      <c r="HMK88" s="45"/>
      <c r="HML88" s="45"/>
      <c r="HMM88" s="45"/>
      <c r="HMN88" s="45"/>
      <c r="HMO88" s="45"/>
      <c r="HMP88" s="45"/>
      <c r="HMQ88" s="45"/>
      <c r="HMR88" s="45"/>
      <c r="HMS88" s="45"/>
      <c r="HMT88" s="45"/>
      <c r="HMU88" s="45"/>
      <c r="HMV88" s="45"/>
      <c r="HMW88" s="45"/>
      <c r="HMX88" s="45"/>
      <c r="HMY88" s="45"/>
      <c r="HMZ88" s="45"/>
      <c r="HNA88" s="45"/>
      <c r="HNB88" s="45"/>
      <c r="HNC88" s="45"/>
      <c r="HND88" s="45"/>
      <c r="HNE88" s="45"/>
      <c r="HNF88" s="45"/>
      <c r="HNG88" s="45"/>
      <c r="HNH88" s="45"/>
      <c r="HNI88" s="45"/>
      <c r="HNJ88" s="45"/>
      <c r="HNK88" s="45"/>
      <c r="HNL88" s="45"/>
      <c r="HNM88" s="45"/>
      <c r="HNN88" s="45"/>
      <c r="HNO88" s="45"/>
      <c r="HNP88" s="45"/>
      <c r="HNQ88" s="45"/>
      <c r="HNR88" s="45"/>
      <c r="HNS88" s="45"/>
      <c r="HNT88" s="45"/>
      <c r="HNU88" s="45"/>
      <c r="HNV88" s="45"/>
      <c r="HNW88" s="45"/>
      <c r="HNX88" s="45"/>
      <c r="HNY88" s="45"/>
      <c r="HNZ88" s="45"/>
      <c r="HOA88" s="45"/>
      <c r="HOB88" s="45"/>
      <c r="HOC88" s="45"/>
      <c r="HOD88" s="45"/>
      <c r="HOE88" s="45"/>
      <c r="HOF88" s="45"/>
      <c r="HOG88" s="45"/>
      <c r="HOH88" s="45"/>
      <c r="HOI88" s="45"/>
      <c r="HOJ88" s="45"/>
      <c r="HOK88" s="45"/>
      <c r="HOL88" s="45"/>
      <c r="HOM88" s="45"/>
      <c r="HON88" s="45"/>
      <c r="HOO88" s="45"/>
      <c r="HOP88" s="45"/>
      <c r="HOQ88" s="45"/>
      <c r="HOR88" s="45"/>
      <c r="HOS88" s="45"/>
      <c r="HOT88" s="45"/>
      <c r="HOU88" s="45"/>
      <c r="HOV88" s="45"/>
      <c r="HOW88" s="45"/>
      <c r="HOX88" s="45"/>
      <c r="HOY88" s="45"/>
      <c r="HOZ88" s="45"/>
      <c r="HPA88" s="45"/>
      <c r="HPB88" s="45"/>
      <c r="HPC88" s="45"/>
      <c r="HPD88" s="45"/>
      <c r="HPE88" s="45"/>
      <c r="HPF88" s="45"/>
      <c r="HPG88" s="45"/>
      <c r="HPH88" s="45"/>
      <c r="HPI88" s="45"/>
      <c r="HPJ88" s="45"/>
      <c r="HPK88" s="45"/>
      <c r="HPL88" s="45"/>
      <c r="HPM88" s="45"/>
      <c r="HPN88" s="45"/>
      <c r="HPO88" s="45"/>
      <c r="HPP88" s="45"/>
      <c r="HPQ88" s="45"/>
      <c r="HPR88" s="45"/>
      <c r="HPS88" s="45"/>
      <c r="HPT88" s="45"/>
      <c r="HPU88" s="45"/>
      <c r="HPV88" s="45"/>
      <c r="HPW88" s="45"/>
      <c r="HPX88" s="45"/>
      <c r="HPY88" s="45"/>
      <c r="HPZ88" s="45"/>
      <c r="HQA88" s="45"/>
      <c r="HQB88" s="45"/>
      <c r="HQC88" s="45"/>
      <c r="HQD88" s="45"/>
      <c r="HQE88" s="45"/>
      <c r="HQF88" s="45"/>
      <c r="HQG88" s="45"/>
      <c r="HQH88" s="45"/>
      <c r="HQI88" s="45"/>
      <c r="HQJ88" s="45"/>
      <c r="HQK88" s="45"/>
      <c r="HQL88" s="45"/>
      <c r="HQM88" s="45"/>
      <c r="HQN88" s="45"/>
      <c r="HQO88" s="45"/>
      <c r="HQP88" s="45"/>
      <c r="HQQ88" s="45"/>
      <c r="HQR88" s="45"/>
      <c r="HQS88" s="45"/>
      <c r="HQT88" s="45"/>
      <c r="HQU88" s="45"/>
      <c r="HQV88" s="45"/>
      <c r="HQW88" s="45"/>
      <c r="HQX88" s="45"/>
      <c r="HQY88" s="45"/>
      <c r="HQZ88" s="45"/>
      <c r="HRA88" s="45"/>
      <c r="HRB88" s="45"/>
      <c r="HRC88" s="45"/>
      <c r="HRD88" s="45"/>
      <c r="HRE88" s="45"/>
      <c r="HRF88" s="45"/>
      <c r="HRG88" s="45"/>
      <c r="HRH88" s="45"/>
      <c r="HRI88" s="45"/>
      <c r="HRJ88" s="45"/>
      <c r="HRK88" s="45"/>
      <c r="HRL88" s="45"/>
      <c r="HRM88" s="45"/>
      <c r="HRN88" s="45"/>
      <c r="HRO88" s="45"/>
      <c r="HRP88" s="45"/>
      <c r="HRQ88" s="45"/>
      <c r="HRR88" s="45"/>
      <c r="HRS88" s="45"/>
      <c r="HRT88" s="45"/>
      <c r="HRU88" s="45"/>
      <c r="HRV88" s="45"/>
      <c r="HRW88" s="45"/>
      <c r="HRX88" s="45"/>
      <c r="HRY88" s="45"/>
      <c r="HRZ88" s="45"/>
      <c r="HSA88" s="45"/>
      <c r="HSB88" s="45"/>
      <c r="HSC88" s="45"/>
      <c r="HSD88" s="45"/>
      <c r="HSE88" s="45"/>
      <c r="HSF88" s="45"/>
      <c r="HSG88" s="45"/>
      <c r="HSH88" s="45"/>
      <c r="HSI88" s="45"/>
      <c r="HSJ88" s="45"/>
      <c r="HSK88" s="45"/>
      <c r="HSL88" s="45"/>
      <c r="HSM88" s="45"/>
      <c r="HSN88" s="45"/>
      <c r="HSO88" s="45"/>
      <c r="HSP88" s="45"/>
      <c r="HSQ88" s="45"/>
      <c r="HSR88" s="45"/>
      <c r="HSS88" s="45"/>
      <c r="HST88" s="45"/>
      <c r="HSU88" s="45"/>
      <c r="HSV88" s="45"/>
      <c r="HSW88" s="45"/>
      <c r="HSX88" s="45"/>
      <c r="HSY88" s="45"/>
      <c r="HSZ88" s="45"/>
      <c r="HTA88" s="45"/>
      <c r="HTB88" s="45"/>
      <c r="HTC88" s="45"/>
      <c r="HTD88" s="45"/>
      <c r="HTE88" s="45"/>
      <c r="HTF88" s="45"/>
      <c r="HTG88" s="45"/>
      <c r="HTH88" s="45"/>
      <c r="HTI88" s="45"/>
      <c r="HTJ88" s="45"/>
      <c r="HTK88" s="45"/>
      <c r="HTL88" s="45"/>
      <c r="HTM88" s="45"/>
      <c r="HTN88" s="45"/>
      <c r="HTO88" s="45"/>
      <c r="HTP88" s="45"/>
      <c r="HTQ88" s="45"/>
      <c r="HTR88" s="45"/>
      <c r="HTS88" s="45"/>
      <c r="HTT88" s="45"/>
      <c r="HTU88" s="45"/>
      <c r="HTV88" s="45"/>
      <c r="HTW88" s="45"/>
      <c r="HTX88" s="45"/>
      <c r="HTY88" s="45"/>
      <c r="HTZ88" s="45"/>
      <c r="HUA88" s="45"/>
      <c r="HUB88" s="45"/>
      <c r="HUC88" s="45"/>
      <c r="HUD88" s="45"/>
      <c r="HUE88" s="45"/>
      <c r="HUF88" s="45"/>
      <c r="HUG88" s="45"/>
      <c r="HUH88" s="45"/>
      <c r="HUI88" s="45"/>
      <c r="HUJ88" s="45"/>
      <c r="HUK88" s="45"/>
      <c r="HUL88" s="45"/>
      <c r="HUM88" s="45"/>
      <c r="HUN88" s="45"/>
      <c r="HUO88" s="45"/>
      <c r="HUP88" s="45"/>
      <c r="HUQ88" s="45"/>
      <c r="HUR88" s="45"/>
      <c r="HUS88" s="45"/>
      <c r="HUT88" s="45"/>
      <c r="HUU88" s="45"/>
      <c r="HUV88" s="45"/>
      <c r="HUW88" s="45"/>
      <c r="HUX88" s="45"/>
      <c r="HUY88" s="45"/>
      <c r="HUZ88" s="45"/>
      <c r="HVA88" s="45"/>
      <c r="HVB88" s="45"/>
      <c r="HVC88" s="45"/>
      <c r="HVD88" s="45"/>
      <c r="HVE88" s="45"/>
      <c r="HVF88" s="45"/>
      <c r="HVG88" s="45"/>
      <c r="HVH88" s="45"/>
      <c r="HVI88" s="45"/>
      <c r="HVJ88" s="45"/>
      <c r="HVK88" s="45"/>
      <c r="HVL88" s="45"/>
      <c r="HVM88" s="45"/>
      <c r="HVN88" s="45"/>
      <c r="HVO88" s="45"/>
      <c r="HVP88" s="45"/>
      <c r="HVQ88" s="45"/>
      <c r="HVR88" s="45"/>
      <c r="HVS88" s="45"/>
      <c r="HVT88" s="45"/>
      <c r="HVU88" s="45"/>
      <c r="HVV88" s="45"/>
      <c r="HVW88" s="45"/>
      <c r="HVX88" s="45"/>
      <c r="HVY88" s="45"/>
      <c r="HVZ88" s="45"/>
      <c r="HWA88" s="45"/>
      <c r="HWB88" s="45"/>
      <c r="HWC88" s="45"/>
      <c r="HWD88" s="45"/>
      <c r="HWE88" s="45"/>
      <c r="HWF88" s="45"/>
      <c r="HWG88" s="45"/>
      <c r="HWH88" s="45"/>
      <c r="HWI88" s="45"/>
      <c r="HWJ88" s="45"/>
      <c r="HWK88" s="45"/>
      <c r="HWL88" s="45"/>
      <c r="HWM88" s="45"/>
      <c r="HWN88" s="45"/>
      <c r="HWO88" s="45"/>
      <c r="HWP88" s="45"/>
      <c r="HWQ88" s="45"/>
      <c r="HWR88" s="45"/>
      <c r="HWS88" s="45"/>
      <c r="HWT88" s="45"/>
      <c r="HWU88" s="45"/>
      <c r="HWV88" s="45"/>
      <c r="HWW88" s="45"/>
      <c r="HWX88" s="45"/>
      <c r="HWY88" s="45"/>
      <c r="HWZ88" s="45"/>
      <c r="HXA88" s="45"/>
      <c r="HXB88" s="45"/>
      <c r="HXC88" s="45"/>
      <c r="HXD88" s="45"/>
      <c r="HXE88" s="45"/>
      <c r="HXF88" s="45"/>
      <c r="HXG88" s="45"/>
      <c r="HXH88" s="45"/>
      <c r="HXI88" s="45"/>
      <c r="HXJ88" s="45"/>
      <c r="HXK88" s="45"/>
      <c r="HXL88" s="45"/>
      <c r="HXM88" s="45"/>
      <c r="HXN88" s="45"/>
      <c r="HXO88" s="45"/>
      <c r="HXP88" s="45"/>
      <c r="HXQ88" s="45"/>
      <c r="HXR88" s="45"/>
      <c r="HXS88" s="45"/>
      <c r="HXT88" s="45"/>
      <c r="HXU88" s="45"/>
      <c r="HXV88" s="45"/>
      <c r="HXW88" s="45"/>
      <c r="HXX88" s="45"/>
      <c r="HXY88" s="45"/>
      <c r="HXZ88" s="45"/>
      <c r="HYA88" s="45"/>
      <c r="HYB88" s="45"/>
      <c r="HYC88" s="45"/>
      <c r="HYD88" s="45"/>
      <c r="HYE88" s="45"/>
      <c r="HYF88" s="45"/>
      <c r="HYG88" s="45"/>
      <c r="HYH88" s="45"/>
      <c r="HYI88" s="45"/>
      <c r="HYJ88" s="45"/>
      <c r="HYK88" s="45"/>
      <c r="HYL88" s="45"/>
      <c r="HYM88" s="45"/>
      <c r="HYN88" s="45"/>
      <c r="HYO88" s="45"/>
      <c r="HYP88" s="45"/>
      <c r="HYQ88" s="45"/>
      <c r="HYR88" s="45"/>
      <c r="HYS88" s="45"/>
      <c r="HYT88" s="45"/>
      <c r="HYU88" s="45"/>
      <c r="HYV88" s="45"/>
      <c r="HYW88" s="45"/>
      <c r="HYX88" s="45"/>
      <c r="HYY88" s="45"/>
      <c r="HYZ88" s="45"/>
      <c r="HZA88" s="45"/>
      <c r="HZB88" s="45"/>
      <c r="HZC88" s="45"/>
      <c r="HZD88" s="45"/>
      <c r="HZE88" s="45"/>
      <c r="HZF88" s="45"/>
      <c r="HZG88" s="45"/>
      <c r="HZH88" s="45"/>
      <c r="HZI88" s="45"/>
      <c r="HZJ88" s="45"/>
      <c r="HZK88" s="45"/>
      <c r="HZL88" s="45"/>
      <c r="HZM88" s="45"/>
      <c r="HZN88" s="45"/>
      <c r="HZO88" s="45"/>
      <c r="HZP88" s="45"/>
      <c r="HZQ88" s="45"/>
      <c r="HZR88" s="45"/>
      <c r="HZS88" s="45"/>
      <c r="HZT88" s="45"/>
      <c r="HZU88" s="45"/>
      <c r="HZV88" s="45"/>
      <c r="HZW88" s="45"/>
      <c r="HZX88" s="45"/>
      <c r="HZY88" s="45"/>
      <c r="HZZ88" s="45"/>
      <c r="IAA88" s="45"/>
      <c r="IAB88" s="45"/>
      <c r="IAC88" s="45"/>
      <c r="IAD88" s="45"/>
      <c r="IAE88" s="45"/>
      <c r="IAF88" s="45"/>
      <c r="IAG88" s="45"/>
      <c r="IAH88" s="45"/>
      <c r="IAI88" s="45"/>
      <c r="IAJ88" s="45"/>
      <c r="IAK88" s="45"/>
      <c r="IAL88" s="45"/>
      <c r="IAM88" s="45"/>
      <c r="IAN88" s="45"/>
      <c r="IAO88" s="45"/>
      <c r="IAP88" s="45"/>
      <c r="IAQ88" s="45"/>
      <c r="IAR88" s="45"/>
      <c r="IAS88" s="45"/>
      <c r="IAT88" s="45"/>
      <c r="IAU88" s="45"/>
      <c r="IAV88" s="45"/>
      <c r="IAW88" s="45"/>
      <c r="IAX88" s="45"/>
      <c r="IAY88" s="45"/>
      <c r="IAZ88" s="45"/>
      <c r="IBA88" s="45"/>
      <c r="IBB88" s="45"/>
      <c r="IBC88" s="45"/>
      <c r="IBD88" s="45"/>
      <c r="IBE88" s="45"/>
      <c r="IBF88" s="45"/>
      <c r="IBG88" s="45"/>
      <c r="IBH88" s="45"/>
      <c r="IBI88" s="45"/>
      <c r="IBJ88" s="45"/>
      <c r="IBK88" s="45"/>
      <c r="IBL88" s="45"/>
      <c r="IBM88" s="45"/>
      <c r="IBN88" s="45"/>
      <c r="IBO88" s="45"/>
      <c r="IBP88" s="45"/>
      <c r="IBQ88" s="45"/>
      <c r="IBR88" s="45"/>
      <c r="IBS88" s="45"/>
      <c r="IBT88" s="45"/>
      <c r="IBU88" s="45"/>
      <c r="IBV88" s="45"/>
      <c r="IBW88" s="45"/>
      <c r="IBX88" s="45"/>
      <c r="IBY88" s="45"/>
      <c r="IBZ88" s="45"/>
      <c r="ICA88" s="45"/>
      <c r="ICB88" s="45"/>
      <c r="ICC88" s="45"/>
      <c r="ICD88" s="45"/>
      <c r="ICE88" s="45"/>
      <c r="ICF88" s="45"/>
      <c r="ICG88" s="45"/>
      <c r="ICH88" s="45"/>
      <c r="ICI88" s="45"/>
      <c r="ICJ88" s="45"/>
      <c r="ICK88" s="45"/>
      <c r="ICL88" s="45"/>
      <c r="ICM88" s="45"/>
      <c r="ICN88" s="45"/>
      <c r="ICO88" s="45"/>
      <c r="ICP88" s="45"/>
      <c r="ICQ88" s="45"/>
      <c r="ICR88" s="45"/>
      <c r="ICS88" s="45"/>
      <c r="ICT88" s="45"/>
      <c r="ICU88" s="45"/>
      <c r="ICV88" s="45"/>
      <c r="ICW88" s="45"/>
      <c r="ICX88" s="45"/>
      <c r="ICY88" s="45"/>
      <c r="ICZ88" s="45"/>
      <c r="IDA88" s="45"/>
      <c r="IDB88" s="45"/>
      <c r="IDC88" s="45"/>
      <c r="IDD88" s="45"/>
      <c r="IDE88" s="45"/>
      <c r="IDF88" s="45"/>
      <c r="IDG88" s="45"/>
      <c r="IDH88" s="45"/>
      <c r="IDI88" s="45"/>
      <c r="IDJ88" s="45"/>
      <c r="IDK88" s="45"/>
      <c r="IDL88" s="45"/>
      <c r="IDM88" s="45"/>
      <c r="IDN88" s="45"/>
      <c r="IDO88" s="45"/>
      <c r="IDP88" s="45"/>
      <c r="IDQ88" s="45"/>
      <c r="IDR88" s="45"/>
      <c r="IDS88" s="45"/>
      <c r="IDT88" s="45"/>
      <c r="IDU88" s="45"/>
      <c r="IDV88" s="45"/>
      <c r="IDW88" s="45"/>
      <c r="IDX88" s="45"/>
      <c r="IDY88" s="45"/>
      <c r="IDZ88" s="45"/>
      <c r="IEA88" s="45"/>
      <c r="IEB88" s="45"/>
      <c r="IEC88" s="45"/>
      <c r="IED88" s="45"/>
      <c r="IEE88" s="45"/>
      <c r="IEF88" s="45"/>
      <c r="IEG88" s="45"/>
      <c r="IEH88" s="45"/>
      <c r="IEI88" s="45"/>
      <c r="IEJ88" s="45"/>
      <c r="IEK88" s="45"/>
      <c r="IEL88" s="45"/>
      <c r="IEM88" s="45"/>
      <c r="IEN88" s="45"/>
      <c r="IEO88" s="45"/>
      <c r="IEP88" s="45"/>
      <c r="IEQ88" s="45"/>
      <c r="IER88" s="45"/>
      <c r="IES88" s="45"/>
      <c r="IET88" s="45"/>
      <c r="IEU88" s="45"/>
      <c r="IEV88" s="45"/>
      <c r="IEW88" s="45"/>
      <c r="IEX88" s="45"/>
      <c r="IEY88" s="45"/>
      <c r="IEZ88" s="45"/>
      <c r="IFA88" s="45"/>
      <c r="IFB88" s="45"/>
      <c r="IFC88" s="45"/>
      <c r="IFD88" s="45"/>
      <c r="IFE88" s="45"/>
      <c r="IFF88" s="45"/>
      <c r="IFG88" s="45"/>
      <c r="IFH88" s="45"/>
      <c r="IFI88" s="45"/>
      <c r="IFJ88" s="45"/>
      <c r="IFK88" s="45"/>
      <c r="IFL88" s="45"/>
      <c r="IFM88" s="45"/>
      <c r="IFN88" s="45"/>
      <c r="IFO88" s="45"/>
      <c r="IFP88" s="45"/>
      <c r="IFQ88" s="45"/>
      <c r="IFR88" s="45"/>
      <c r="IFS88" s="45"/>
      <c r="IFT88" s="45"/>
      <c r="IFU88" s="45"/>
      <c r="IFV88" s="45"/>
      <c r="IFW88" s="45"/>
      <c r="IFX88" s="45"/>
      <c r="IFY88" s="45"/>
      <c r="IFZ88" s="45"/>
      <c r="IGA88" s="45"/>
      <c r="IGB88" s="45"/>
      <c r="IGC88" s="45"/>
      <c r="IGD88" s="45"/>
      <c r="IGE88" s="45"/>
      <c r="IGF88" s="45"/>
      <c r="IGG88" s="45"/>
      <c r="IGH88" s="45"/>
      <c r="IGI88" s="45"/>
      <c r="IGJ88" s="45"/>
      <c r="IGK88" s="45"/>
      <c r="IGL88" s="45"/>
      <c r="IGM88" s="45"/>
      <c r="IGN88" s="45"/>
      <c r="IGO88" s="45"/>
      <c r="IGP88" s="45"/>
      <c r="IGQ88" s="45"/>
      <c r="IGR88" s="45"/>
      <c r="IGS88" s="45"/>
      <c r="IGT88" s="45"/>
      <c r="IGU88" s="45"/>
      <c r="IGV88" s="45"/>
      <c r="IGW88" s="45"/>
      <c r="IGX88" s="45"/>
      <c r="IGY88" s="45"/>
      <c r="IGZ88" s="45"/>
      <c r="IHA88" s="45"/>
      <c r="IHB88" s="45"/>
      <c r="IHC88" s="45"/>
      <c r="IHD88" s="45"/>
      <c r="IHE88" s="45"/>
      <c r="IHF88" s="45"/>
      <c r="IHG88" s="45"/>
      <c r="IHH88" s="45"/>
      <c r="IHI88" s="45"/>
      <c r="IHJ88" s="45"/>
      <c r="IHK88" s="45"/>
      <c r="IHL88" s="45"/>
      <c r="IHM88" s="45"/>
      <c r="IHN88" s="45"/>
      <c r="IHO88" s="45"/>
      <c r="IHP88" s="45"/>
      <c r="IHQ88" s="45"/>
      <c r="IHR88" s="45"/>
      <c r="IHS88" s="45"/>
      <c r="IHT88" s="45"/>
      <c r="IHU88" s="45"/>
      <c r="IHV88" s="45"/>
      <c r="IHW88" s="45"/>
      <c r="IHX88" s="45"/>
      <c r="IHY88" s="45"/>
      <c r="IHZ88" s="45"/>
      <c r="IIA88" s="45"/>
      <c r="IIB88" s="45"/>
      <c r="IIC88" s="45"/>
      <c r="IID88" s="45"/>
      <c r="IIE88" s="45"/>
      <c r="IIF88" s="45"/>
      <c r="IIG88" s="45"/>
      <c r="IIH88" s="45"/>
      <c r="III88" s="45"/>
      <c r="IIJ88" s="45"/>
      <c r="IIK88" s="45"/>
      <c r="IIL88" s="45"/>
      <c r="IIM88" s="45"/>
      <c r="IIN88" s="45"/>
      <c r="IIO88" s="45"/>
      <c r="IIP88" s="45"/>
      <c r="IIQ88" s="45"/>
      <c r="IIR88" s="45"/>
      <c r="IIS88" s="45"/>
      <c r="IIT88" s="45"/>
      <c r="IIU88" s="45"/>
      <c r="IIV88" s="45"/>
      <c r="IIW88" s="45"/>
      <c r="IIX88" s="45"/>
      <c r="IIY88" s="45"/>
      <c r="IIZ88" s="45"/>
      <c r="IJA88" s="45"/>
      <c r="IJB88" s="45"/>
      <c r="IJC88" s="45"/>
      <c r="IJD88" s="45"/>
      <c r="IJE88" s="45"/>
      <c r="IJF88" s="45"/>
      <c r="IJG88" s="45"/>
      <c r="IJH88" s="45"/>
      <c r="IJI88" s="45"/>
      <c r="IJJ88" s="45"/>
      <c r="IJK88" s="45"/>
      <c r="IJL88" s="45"/>
      <c r="IJM88" s="45"/>
      <c r="IJN88" s="45"/>
      <c r="IJO88" s="45"/>
      <c r="IJP88" s="45"/>
      <c r="IJQ88" s="45"/>
      <c r="IJR88" s="45"/>
      <c r="IJS88" s="45"/>
      <c r="IJT88" s="45"/>
      <c r="IJU88" s="45"/>
      <c r="IJV88" s="45"/>
      <c r="IJW88" s="45"/>
      <c r="IJX88" s="45"/>
      <c r="IJY88" s="45"/>
      <c r="IJZ88" s="45"/>
      <c r="IKA88" s="45"/>
      <c r="IKB88" s="45"/>
      <c r="IKC88" s="45"/>
      <c r="IKD88" s="45"/>
      <c r="IKE88" s="45"/>
      <c r="IKF88" s="45"/>
      <c r="IKG88" s="45"/>
      <c r="IKH88" s="45"/>
      <c r="IKI88" s="45"/>
      <c r="IKJ88" s="45"/>
      <c r="IKK88" s="45"/>
      <c r="IKL88" s="45"/>
      <c r="IKM88" s="45"/>
      <c r="IKN88" s="45"/>
      <c r="IKO88" s="45"/>
      <c r="IKP88" s="45"/>
      <c r="IKQ88" s="45"/>
      <c r="IKR88" s="45"/>
      <c r="IKS88" s="45"/>
      <c r="IKT88" s="45"/>
      <c r="IKU88" s="45"/>
      <c r="IKV88" s="45"/>
      <c r="IKW88" s="45"/>
      <c r="IKX88" s="45"/>
      <c r="IKY88" s="45"/>
      <c r="IKZ88" s="45"/>
      <c r="ILA88" s="45"/>
      <c r="ILB88" s="45"/>
      <c r="ILC88" s="45"/>
      <c r="ILD88" s="45"/>
      <c r="ILE88" s="45"/>
      <c r="ILF88" s="45"/>
      <c r="ILG88" s="45"/>
      <c r="ILH88" s="45"/>
      <c r="ILI88" s="45"/>
      <c r="ILJ88" s="45"/>
      <c r="ILK88" s="45"/>
      <c r="ILL88" s="45"/>
      <c r="ILM88" s="45"/>
      <c r="ILN88" s="45"/>
      <c r="ILO88" s="45"/>
      <c r="ILP88" s="45"/>
      <c r="ILQ88" s="45"/>
      <c r="ILR88" s="45"/>
      <c r="ILS88" s="45"/>
      <c r="ILT88" s="45"/>
      <c r="ILU88" s="45"/>
      <c r="ILV88" s="45"/>
      <c r="ILW88" s="45"/>
      <c r="ILX88" s="45"/>
      <c r="ILY88" s="45"/>
      <c r="ILZ88" s="45"/>
      <c r="IMA88" s="45"/>
      <c r="IMB88" s="45"/>
      <c r="IMC88" s="45"/>
      <c r="IMD88" s="45"/>
      <c r="IME88" s="45"/>
      <c r="IMF88" s="45"/>
      <c r="IMG88" s="45"/>
      <c r="IMH88" s="45"/>
      <c r="IMI88" s="45"/>
      <c r="IMJ88" s="45"/>
      <c r="IMK88" s="45"/>
      <c r="IML88" s="45"/>
      <c r="IMM88" s="45"/>
      <c r="IMN88" s="45"/>
      <c r="IMO88" s="45"/>
      <c r="IMP88" s="45"/>
      <c r="IMQ88" s="45"/>
      <c r="IMR88" s="45"/>
      <c r="IMS88" s="45"/>
      <c r="IMT88" s="45"/>
      <c r="IMU88" s="45"/>
      <c r="IMV88" s="45"/>
      <c r="IMW88" s="45"/>
      <c r="IMX88" s="45"/>
      <c r="IMY88" s="45"/>
      <c r="IMZ88" s="45"/>
      <c r="INA88" s="45"/>
      <c r="INB88" s="45"/>
      <c r="INC88" s="45"/>
      <c r="IND88" s="45"/>
      <c r="INE88" s="45"/>
      <c r="INF88" s="45"/>
      <c r="ING88" s="45"/>
      <c r="INH88" s="45"/>
      <c r="INI88" s="45"/>
      <c r="INJ88" s="45"/>
      <c r="INK88" s="45"/>
      <c r="INL88" s="45"/>
      <c r="INM88" s="45"/>
      <c r="INN88" s="45"/>
      <c r="INO88" s="45"/>
      <c r="INP88" s="45"/>
      <c r="INQ88" s="45"/>
      <c r="INR88" s="45"/>
      <c r="INS88" s="45"/>
      <c r="INT88" s="45"/>
      <c r="INU88" s="45"/>
      <c r="INV88" s="45"/>
      <c r="INW88" s="45"/>
      <c r="INX88" s="45"/>
      <c r="INY88" s="45"/>
      <c r="INZ88" s="45"/>
      <c r="IOA88" s="45"/>
      <c r="IOB88" s="45"/>
      <c r="IOC88" s="45"/>
      <c r="IOD88" s="45"/>
      <c r="IOE88" s="45"/>
      <c r="IOF88" s="45"/>
      <c r="IOG88" s="45"/>
      <c r="IOH88" s="45"/>
      <c r="IOI88" s="45"/>
      <c r="IOJ88" s="45"/>
      <c r="IOK88" s="45"/>
      <c r="IOL88" s="45"/>
      <c r="IOM88" s="45"/>
      <c r="ION88" s="45"/>
      <c r="IOO88" s="45"/>
      <c r="IOP88" s="45"/>
      <c r="IOQ88" s="45"/>
      <c r="IOR88" s="45"/>
      <c r="IOS88" s="45"/>
      <c r="IOT88" s="45"/>
      <c r="IOU88" s="45"/>
      <c r="IOV88" s="45"/>
      <c r="IOW88" s="45"/>
      <c r="IOX88" s="45"/>
      <c r="IOY88" s="45"/>
      <c r="IOZ88" s="45"/>
      <c r="IPA88" s="45"/>
      <c r="IPB88" s="45"/>
      <c r="IPC88" s="45"/>
      <c r="IPD88" s="45"/>
      <c r="IPE88" s="45"/>
      <c r="IPF88" s="45"/>
      <c r="IPG88" s="45"/>
      <c r="IPH88" s="45"/>
      <c r="IPI88" s="45"/>
      <c r="IPJ88" s="45"/>
      <c r="IPK88" s="45"/>
      <c r="IPL88" s="45"/>
      <c r="IPM88" s="45"/>
      <c r="IPN88" s="45"/>
      <c r="IPO88" s="45"/>
      <c r="IPP88" s="45"/>
      <c r="IPQ88" s="45"/>
      <c r="IPR88" s="45"/>
      <c r="IPS88" s="45"/>
      <c r="IPT88" s="45"/>
      <c r="IPU88" s="45"/>
      <c r="IPV88" s="45"/>
      <c r="IPW88" s="45"/>
      <c r="IPX88" s="45"/>
      <c r="IPY88" s="45"/>
      <c r="IPZ88" s="45"/>
      <c r="IQA88" s="45"/>
      <c r="IQB88" s="45"/>
      <c r="IQC88" s="45"/>
      <c r="IQD88" s="45"/>
      <c r="IQE88" s="45"/>
      <c r="IQF88" s="45"/>
      <c r="IQG88" s="45"/>
      <c r="IQH88" s="45"/>
      <c r="IQI88" s="45"/>
      <c r="IQJ88" s="45"/>
      <c r="IQK88" s="45"/>
      <c r="IQL88" s="45"/>
      <c r="IQM88" s="45"/>
      <c r="IQN88" s="45"/>
      <c r="IQO88" s="45"/>
      <c r="IQP88" s="45"/>
      <c r="IQQ88" s="45"/>
      <c r="IQR88" s="45"/>
      <c r="IQS88" s="45"/>
      <c r="IQT88" s="45"/>
      <c r="IQU88" s="45"/>
      <c r="IQV88" s="45"/>
      <c r="IQW88" s="45"/>
      <c r="IQX88" s="45"/>
      <c r="IQY88" s="45"/>
      <c r="IQZ88" s="45"/>
      <c r="IRA88" s="45"/>
      <c r="IRB88" s="45"/>
      <c r="IRC88" s="45"/>
      <c r="IRD88" s="45"/>
      <c r="IRE88" s="45"/>
      <c r="IRF88" s="45"/>
      <c r="IRG88" s="45"/>
      <c r="IRH88" s="45"/>
      <c r="IRI88" s="45"/>
      <c r="IRJ88" s="45"/>
      <c r="IRK88" s="45"/>
      <c r="IRL88" s="45"/>
      <c r="IRM88" s="45"/>
      <c r="IRN88" s="45"/>
      <c r="IRO88" s="45"/>
      <c r="IRP88" s="45"/>
      <c r="IRQ88" s="45"/>
      <c r="IRR88" s="45"/>
      <c r="IRS88" s="45"/>
      <c r="IRT88" s="45"/>
      <c r="IRU88" s="45"/>
      <c r="IRV88" s="45"/>
      <c r="IRW88" s="45"/>
      <c r="IRX88" s="45"/>
      <c r="IRY88" s="45"/>
      <c r="IRZ88" s="45"/>
      <c r="ISA88" s="45"/>
      <c r="ISB88" s="45"/>
      <c r="ISC88" s="45"/>
      <c r="ISD88" s="45"/>
      <c r="ISE88" s="45"/>
      <c r="ISF88" s="45"/>
      <c r="ISG88" s="45"/>
      <c r="ISH88" s="45"/>
      <c r="ISI88" s="45"/>
      <c r="ISJ88" s="45"/>
      <c r="ISK88" s="45"/>
      <c r="ISL88" s="45"/>
      <c r="ISM88" s="45"/>
      <c r="ISN88" s="45"/>
      <c r="ISO88" s="45"/>
      <c r="ISP88" s="45"/>
      <c r="ISQ88" s="45"/>
      <c r="ISR88" s="45"/>
      <c r="ISS88" s="45"/>
      <c r="IST88" s="45"/>
      <c r="ISU88" s="45"/>
      <c r="ISV88" s="45"/>
      <c r="ISW88" s="45"/>
      <c r="ISX88" s="45"/>
      <c r="ISY88" s="45"/>
      <c r="ISZ88" s="45"/>
      <c r="ITA88" s="45"/>
      <c r="ITB88" s="45"/>
      <c r="ITC88" s="45"/>
      <c r="ITD88" s="45"/>
      <c r="ITE88" s="45"/>
      <c r="ITF88" s="45"/>
      <c r="ITG88" s="45"/>
      <c r="ITH88" s="45"/>
      <c r="ITI88" s="45"/>
      <c r="ITJ88" s="45"/>
      <c r="ITK88" s="45"/>
      <c r="ITL88" s="45"/>
      <c r="ITM88" s="45"/>
      <c r="ITN88" s="45"/>
      <c r="ITO88" s="45"/>
      <c r="ITP88" s="45"/>
      <c r="ITQ88" s="45"/>
      <c r="ITR88" s="45"/>
      <c r="ITS88" s="45"/>
      <c r="ITT88" s="45"/>
      <c r="ITU88" s="45"/>
      <c r="ITV88" s="45"/>
      <c r="ITW88" s="45"/>
      <c r="ITX88" s="45"/>
      <c r="ITY88" s="45"/>
      <c r="ITZ88" s="45"/>
      <c r="IUA88" s="45"/>
      <c r="IUB88" s="45"/>
      <c r="IUC88" s="45"/>
      <c r="IUD88" s="45"/>
      <c r="IUE88" s="45"/>
      <c r="IUF88" s="45"/>
      <c r="IUG88" s="45"/>
      <c r="IUH88" s="45"/>
      <c r="IUI88" s="45"/>
      <c r="IUJ88" s="45"/>
      <c r="IUK88" s="45"/>
      <c r="IUL88" s="45"/>
      <c r="IUM88" s="45"/>
      <c r="IUN88" s="45"/>
      <c r="IUO88" s="45"/>
      <c r="IUP88" s="45"/>
      <c r="IUQ88" s="45"/>
      <c r="IUR88" s="45"/>
      <c r="IUS88" s="45"/>
      <c r="IUT88" s="45"/>
      <c r="IUU88" s="45"/>
      <c r="IUV88" s="45"/>
      <c r="IUW88" s="45"/>
      <c r="IUX88" s="45"/>
      <c r="IUY88" s="45"/>
      <c r="IUZ88" s="45"/>
      <c r="IVA88" s="45"/>
      <c r="IVB88" s="45"/>
      <c r="IVC88" s="45"/>
      <c r="IVD88" s="45"/>
      <c r="IVE88" s="45"/>
      <c r="IVF88" s="45"/>
      <c r="IVG88" s="45"/>
      <c r="IVH88" s="45"/>
      <c r="IVI88" s="45"/>
      <c r="IVJ88" s="45"/>
      <c r="IVK88" s="45"/>
      <c r="IVL88" s="45"/>
      <c r="IVM88" s="45"/>
      <c r="IVN88" s="45"/>
      <c r="IVO88" s="45"/>
      <c r="IVP88" s="45"/>
      <c r="IVQ88" s="45"/>
      <c r="IVR88" s="45"/>
      <c r="IVS88" s="45"/>
      <c r="IVT88" s="45"/>
      <c r="IVU88" s="45"/>
      <c r="IVV88" s="45"/>
      <c r="IVW88" s="45"/>
      <c r="IVX88" s="45"/>
      <c r="IVY88" s="45"/>
      <c r="IVZ88" s="45"/>
      <c r="IWA88" s="45"/>
      <c r="IWB88" s="45"/>
      <c r="IWC88" s="45"/>
      <c r="IWD88" s="45"/>
      <c r="IWE88" s="45"/>
      <c r="IWF88" s="45"/>
      <c r="IWG88" s="45"/>
      <c r="IWH88" s="45"/>
      <c r="IWI88" s="45"/>
      <c r="IWJ88" s="45"/>
      <c r="IWK88" s="45"/>
      <c r="IWL88" s="45"/>
      <c r="IWM88" s="45"/>
      <c r="IWN88" s="45"/>
      <c r="IWO88" s="45"/>
      <c r="IWP88" s="45"/>
      <c r="IWQ88" s="45"/>
      <c r="IWR88" s="45"/>
      <c r="IWS88" s="45"/>
      <c r="IWT88" s="45"/>
      <c r="IWU88" s="45"/>
      <c r="IWV88" s="45"/>
      <c r="IWW88" s="45"/>
      <c r="IWX88" s="45"/>
      <c r="IWY88" s="45"/>
      <c r="IWZ88" s="45"/>
      <c r="IXA88" s="45"/>
      <c r="IXB88" s="45"/>
      <c r="IXC88" s="45"/>
      <c r="IXD88" s="45"/>
      <c r="IXE88" s="45"/>
      <c r="IXF88" s="45"/>
      <c r="IXG88" s="45"/>
      <c r="IXH88" s="45"/>
      <c r="IXI88" s="45"/>
      <c r="IXJ88" s="45"/>
      <c r="IXK88" s="45"/>
      <c r="IXL88" s="45"/>
      <c r="IXM88" s="45"/>
      <c r="IXN88" s="45"/>
      <c r="IXO88" s="45"/>
      <c r="IXP88" s="45"/>
      <c r="IXQ88" s="45"/>
      <c r="IXR88" s="45"/>
      <c r="IXS88" s="45"/>
      <c r="IXT88" s="45"/>
      <c r="IXU88" s="45"/>
      <c r="IXV88" s="45"/>
      <c r="IXW88" s="45"/>
      <c r="IXX88" s="45"/>
      <c r="IXY88" s="45"/>
      <c r="IXZ88" s="45"/>
      <c r="IYA88" s="45"/>
      <c r="IYB88" s="45"/>
      <c r="IYC88" s="45"/>
      <c r="IYD88" s="45"/>
      <c r="IYE88" s="45"/>
      <c r="IYF88" s="45"/>
      <c r="IYG88" s="45"/>
      <c r="IYH88" s="45"/>
      <c r="IYI88" s="45"/>
      <c r="IYJ88" s="45"/>
      <c r="IYK88" s="45"/>
      <c r="IYL88" s="45"/>
      <c r="IYM88" s="45"/>
      <c r="IYN88" s="45"/>
      <c r="IYO88" s="45"/>
      <c r="IYP88" s="45"/>
      <c r="IYQ88" s="45"/>
      <c r="IYR88" s="45"/>
      <c r="IYS88" s="45"/>
      <c r="IYT88" s="45"/>
      <c r="IYU88" s="45"/>
      <c r="IYV88" s="45"/>
      <c r="IYW88" s="45"/>
      <c r="IYX88" s="45"/>
      <c r="IYY88" s="45"/>
      <c r="IYZ88" s="45"/>
      <c r="IZA88" s="45"/>
      <c r="IZB88" s="45"/>
      <c r="IZC88" s="45"/>
      <c r="IZD88" s="45"/>
      <c r="IZE88" s="45"/>
      <c r="IZF88" s="45"/>
      <c r="IZG88" s="45"/>
      <c r="IZH88" s="45"/>
      <c r="IZI88" s="45"/>
      <c r="IZJ88" s="45"/>
      <c r="IZK88" s="45"/>
      <c r="IZL88" s="45"/>
      <c r="IZM88" s="45"/>
      <c r="IZN88" s="45"/>
      <c r="IZO88" s="45"/>
      <c r="IZP88" s="45"/>
      <c r="IZQ88" s="45"/>
      <c r="IZR88" s="45"/>
      <c r="IZS88" s="45"/>
      <c r="IZT88" s="45"/>
      <c r="IZU88" s="45"/>
      <c r="IZV88" s="45"/>
      <c r="IZW88" s="45"/>
      <c r="IZX88" s="45"/>
      <c r="IZY88" s="45"/>
      <c r="IZZ88" s="45"/>
      <c r="JAA88" s="45"/>
      <c r="JAB88" s="45"/>
      <c r="JAC88" s="45"/>
      <c r="JAD88" s="45"/>
      <c r="JAE88" s="45"/>
      <c r="JAF88" s="45"/>
      <c r="JAG88" s="45"/>
      <c r="JAH88" s="45"/>
      <c r="JAI88" s="45"/>
      <c r="JAJ88" s="45"/>
      <c r="JAK88" s="45"/>
      <c r="JAL88" s="45"/>
      <c r="JAM88" s="45"/>
      <c r="JAN88" s="45"/>
      <c r="JAO88" s="45"/>
      <c r="JAP88" s="45"/>
      <c r="JAQ88" s="45"/>
      <c r="JAR88" s="45"/>
      <c r="JAS88" s="45"/>
      <c r="JAT88" s="45"/>
      <c r="JAU88" s="45"/>
      <c r="JAV88" s="45"/>
      <c r="JAW88" s="45"/>
      <c r="JAX88" s="45"/>
      <c r="JAY88" s="45"/>
      <c r="JAZ88" s="45"/>
      <c r="JBA88" s="45"/>
      <c r="JBB88" s="45"/>
      <c r="JBC88" s="45"/>
      <c r="JBD88" s="45"/>
      <c r="JBE88" s="45"/>
      <c r="JBF88" s="45"/>
      <c r="JBG88" s="45"/>
      <c r="JBH88" s="45"/>
      <c r="JBI88" s="45"/>
      <c r="JBJ88" s="45"/>
      <c r="JBK88" s="45"/>
      <c r="JBL88" s="45"/>
      <c r="JBM88" s="45"/>
      <c r="JBN88" s="45"/>
      <c r="JBO88" s="45"/>
      <c r="JBP88" s="45"/>
      <c r="JBQ88" s="45"/>
      <c r="JBR88" s="45"/>
      <c r="JBS88" s="45"/>
      <c r="JBT88" s="45"/>
      <c r="JBU88" s="45"/>
      <c r="JBV88" s="45"/>
      <c r="JBW88" s="45"/>
      <c r="JBX88" s="45"/>
      <c r="JBY88" s="45"/>
      <c r="JBZ88" s="45"/>
      <c r="JCA88" s="45"/>
      <c r="JCB88" s="45"/>
      <c r="JCC88" s="45"/>
      <c r="JCD88" s="45"/>
      <c r="JCE88" s="45"/>
      <c r="JCF88" s="45"/>
      <c r="JCG88" s="45"/>
      <c r="JCH88" s="45"/>
      <c r="JCI88" s="45"/>
      <c r="JCJ88" s="45"/>
      <c r="JCK88" s="45"/>
      <c r="JCL88" s="45"/>
      <c r="JCM88" s="45"/>
      <c r="JCN88" s="45"/>
      <c r="JCO88" s="45"/>
      <c r="JCP88" s="45"/>
      <c r="JCQ88" s="45"/>
      <c r="JCR88" s="45"/>
      <c r="JCS88" s="45"/>
      <c r="JCT88" s="45"/>
      <c r="JCU88" s="45"/>
      <c r="JCV88" s="45"/>
      <c r="JCW88" s="45"/>
      <c r="JCX88" s="45"/>
      <c r="JCY88" s="45"/>
      <c r="JCZ88" s="45"/>
      <c r="JDA88" s="45"/>
      <c r="JDB88" s="45"/>
      <c r="JDC88" s="45"/>
      <c r="JDD88" s="45"/>
      <c r="JDE88" s="45"/>
      <c r="JDF88" s="45"/>
      <c r="JDG88" s="45"/>
      <c r="JDH88" s="45"/>
      <c r="JDI88" s="45"/>
      <c r="JDJ88" s="45"/>
      <c r="JDK88" s="45"/>
      <c r="JDL88" s="45"/>
      <c r="JDM88" s="45"/>
      <c r="JDN88" s="45"/>
      <c r="JDO88" s="45"/>
      <c r="JDP88" s="45"/>
      <c r="JDQ88" s="45"/>
      <c r="JDR88" s="45"/>
      <c r="JDS88" s="45"/>
      <c r="JDT88" s="45"/>
      <c r="JDU88" s="45"/>
      <c r="JDV88" s="45"/>
      <c r="JDW88" s="45"/>
      <c r="JDX88" s="45"/>
      <c r="JDY88" s="45"/>
      <c r="JDZ88" s="45"/>
      <c r="JEA88" s="45"/>
      <c r="JEB88" s="45"/>
      <c r="JEC88" s="45"/>
      <c r="JED88" s="45"/>
      <c r="JEE88" s="45"/>
      <c r="JEF88" s="45"/>
      <c r="JEG88" s="45"/>
      <c r="JEH88" s="45"/>
      <c r="JEI88" s="45"/>
      <c r="JEJ88" s="45"/>
      <c r="JEK88" s="45"/>
      <c r="JEL88" s="45"/>
      <c r="JEM88" s="45"/>
      <c r="JEN88" s="45"/>
      <c r="JEO88" s="45"/>
      <c r="JEP88" s="45"/>
      <c r="JEQ88" s="45"/>
      <c r="JER88" s="45"/>
      <c r="JES88" s="45"/>
      <c r="JET88" s="45"/>
      <c r="JEU88" s="45"/>
      <c r="JEV88" s="45"/>
      <c r="JEW88" s="45"/>
      <c r="JEX88" s="45"/>
      <c r="JEY88" s="45"/>
      <c r="JEZ88" s="45"/>
      <c r="JFA88" s="45"/>
      <c r="JFB88" s="45"/>
      <c r="JFC88" s="45"/>
      <c r="JFD88" s="45"/>
      <c r="JFE88" s="45"/>
      <c r="JFF88" s="45"/>
      <c r="JFG88" s="45"/>
      <c r="JFH88" s="45"/>
      <c r="JFI88" s="45"/>
      <c r="JFJ88" s="45"/>
      <c r="JFK88" s="45"/>
      <c r="JFL88" s="45"/>
      <c r="JFM88" s="45"/>
      <c r="JFN88" s="45"/>
      <c r="JFO88" s="45"/>
      <c r="JFP88" s="45"/>
      <c r="JFQ88" s="45"/>
      <c r="JFR88" s="45"/>
      <c r="JFS88" s="45"/>
      <c r="JFT88" s="45"/>
      <c r="JFU88" s="45"/>
      <c r="JFV88" s="45"/>
      <c r="JFW88" s="45"/>
      <c r="JFX88" s="45"/>
      <c r="JFY88" s="45"/>
      <c r="JFZ88" s="45"/>
      <c r="JGA88" s="45"/>
      <c r="JGB88" s="45"/>
      <c r="JGC88" s="45"/>
      <c r="JGD88" s="45"/>
      <c r="JGE88" s="45"/>
      <c r="JGF88" s="45"/>
      <c r="JGG88" s="45"/>
      <c r="JGH88" s="45"/>
      <c r="JGI88" s="45"/>
      <c r="JGJ88" s="45"/>
      <c r="JGK88" s="45"/>
      <c r="JGL88" s="45"/>
      <c r="JGM88" s="45"/>
      <c r="JGN88" s="45"/>
      <c r="JGO88" s="45"/>
      <c r="JGP88" s="45"/>
      <c r="JGQ88" s="45"/>
      <c r="JGR88" s="45"/>
      <c r="JGS88" s="45"/>
      <c r="JGT88" s="45"/>
      <c r="JGU88" s="45"/>
      <c r="JGV88" s="45"/>
      <c r="JGW88" s="45"/>
      <c r="JGX88" s="45"/>
      <c r="JGY88" s="45"/>
      <c r="JGZ88" s="45"/>
      <c r="JHA88" s="45"/>
      <c r="JHB88" s="45"/>
      <c r="JHC88" s="45"/>
      <c r="JHD88" s="45"/>
      <c r="JHE88" s="45"/>
      <c r="JHF88" s="45"/>
      <c r="JHG88" s="45"/>
      <c r="JHH88" s="45"/>
      <c r="JHI88" s="45"/>
      <c r="JHJ88" s="45"/>
      <c r="JHK88" s="45"/>
      <c r="JHL88" s="45"/>
      <c r="JHM88" s="45"/>
      <c r="JHN88" s="45"/>
      <c r="JHO88" s="45"/>
      <c r="JHP88" s="45"/>
      <c r="JHQ88" s="45"/>
      <c r="JHR88" s="45"/>
      <c r="JHS88" s="45"/>
      <c r="JHT88" s="45"/>
      <c r="JHU88" s="45"/>
      <c r="JHV88" s="45"/>
      <c r="JHW88" s="45"/>
      <c r="JHX88" s="45"/>
      <c r="JHY88" s="45"/>
      <c r="JHZ88" s="45"/>
      <c r="JIA88" s="45"/>
      <c r="JIB88" s="45"/>
      <c r="JIC88" s="45"/>
      <c r="JID88" s="45"/>
      <c r="JIE88" s="45"/>
      <c r="JIF88" s="45"/>
      <c r="JIG88" s="45"/>
      <c r="JIH88" s="45"/>
      <c r="JII88" s="45"/>
      <c r="JIJ88" s="45"/>
      <c r="JIK88" s="45"/>
      <c r="JIL88" s="45"/>
      <c r="JIM88" s="45"/>
      <c r="JIN88" s="45"/>
      <c r="JIO88" s="45"/>
      <c r="JIP88" s="45"/>
      <c r="JIQ88" s="45"/>
      <c r="JIR88" s="45"/>
      <c r="JIS88" s="45"/>
      <c r="JIT88" s="45"/>
      <c r="JIU88" s="45"/>
      <c r="JIV88" s="45"/>
      <c r="JIW88" s="45"/>
      <c r="JIX88" s="45"/>
      <c r="JIY88" s="45"/>
      <c r="JIZ88" s="45"/>
      <c r="JJA88" s="45"/>
      <c r="JJB88" s="45"/>
      <c r="JJC88" s="45"/>
      <c r="JJD88" s="45"/>
      <c r="JJE88" s="45"/>
      <c r="JJF88" s="45"/>
      <c r="JJG88" s="45"/>
      <c r="JJH88" s="45"/>
      <c r="JJI88" s="45"/>
      <c r="JJJ88" s="45"/>
      <c r="JJK88" s="45"/>
      <c r="JJL88" s="45"/>
      <c r="JJM88" s="45"/>
      <c r="JJN88" s="45"/>
      <c r="JJO88" s="45"/>
      <c r="JJP88" s="45"/>
      <c r="JJQ88" s="45"/>
      <c r="JJR88" s="45"/>
      <c r="JJS88" s="45"/>
      <c r="JJT88" s="45"/>
      <c r="JJU88" s="45"/>
      <c r="JJV88" s="45"/>
      <c r="JJW88" s="45"/>
      <c r="JJX88" s="45"/>
      <c r="JJY88" s="45"/>
      <c r="JJZ88" s="45"/>
      <c r="JKA88" s="45"/>
      <c r="JKB88" s="45"/>
      <c r="JKC88" s="45"/>
      <c r="JKD88" s="45"/>
      <c r="JKE88" s="45"/>
      <c r="JKF88" s="45"/>
      <c r="JKG88" s="45"/>
      <c r="JKH88" s="45"/>
      <c r="JKI88" s="45"/>
      <c r="JKJ88" s="45"/>
      <c r="JKK88" s="45"/>
      <c r="JKL88" s="45"/>
      <c r="JKM88" s="45"/>
      <c r="JKN88" s="45"/>
      <c r="JKO88" s="45"/>
      <c r="JKP88" s="45"/>
      <c r="JKQ88" s="45"/>
      <c r="JKR88" s="45"/>
      <c r="JKS88" s="45"/>
      <c r="JKT88" s="45"/>
      <c r="JKU88" s="45"/>
      <c r="JKV88" s="45"/>
      <c r="JKW88" s="45"/>
      <c r="JKX88" s="45"/>
      <c r="JKY88" s="45"/>
      <c r="JKZ88" s="45"/>
      <c r="JLA88" s="45"/>
      <c r="JLB88" s="45"/>
      <c r="JLC88" s="45"/>
      <c r="JLD88" s="45"/>
      <c r="JLE88" s="45"/>
      <c r="JLF88" s="45"/>
      <c r="JLG88" s="45"/>
      <c r="JLH88" s="45"/>
      <c r="JLI88" s="45"/>
      <c r="JLJ88" s="45"/>
      <c r="JLK88" s="45"/>
      <c r="JLL88" s="45"/>
      <c r="JLM88" s="45"/>
      <c r="JLN88" s="45"/>
      <c r="JLO88" s="45"/>
      <c r="JLP88" s="45"/>
      <c r="JLQ88" s="45"/>
      <c r="JLR88" s="45"/>
      <c r="JLS88" s="45"/>
      <c r="JLT88" s="45"/>
      <c r="JLU88" s="45"/>
      <c r="JLV88" s="45"/>
      <c r="JLW88" s="45"/>
      <c r="JLX88" s="45"/>
      <c r="JLY88" s="45"/>
      <c r="JLZ88" s="45"/>
      <c r="JMA88" s="45"/>
      <c r="JMB88" s="45"/>
      <c r="JMC88" s="45"/>
      <c r="JMD88" s="45"/>
      <c r="JME88" s="45"/>
      <c r="JMF88" s="45"/>
      <c r="JMG88" s="45"/>
      <c r="JMH88" s="45"/>
      <c r="JMI88" s="45"/>
      <c r="JMJ88" s="45"/>
      <c r="JMK88" s="45"/>
      <c r="JML88" s="45"/>
      <c r="JMM88" s="45"/>
      <c r="JMN88" s="45"/>
      <c r="JMO88" s="45"/>
      <c r="JMP88" s="45"/>
      <c r="JMQ88" s="45"/>
      <c r="JMR88" s="45"/>
      <c r="JMS88" s="45"/>
      <c r="JMT88" s="45"/>
      <c r="JMU88" s="45"/>
      <c r="JMV88" s="45"/>
      <c r="JMW88" s="45"/>
      <c r="JMX88" s="45"/>
      <c r="JMY88" s="45"/>
      <c r="JMZ88" s="45"/>
      <c r="JNA88" s="45"/>
      <c r="JNB88" s="45"/>
      <c r="JNC88" s="45"/>
      <c r="JND88" s="45"/>
      <c r="JNE88" s="45"/>
      <c r="JNF88" s="45"/>
      <c r="JNG88" s="45"/>
      <c r="JNH88" s="45"/>
      <c r="JNI88" s="45"/>
      <c r="JNJ88" s="45"/>
      <c r="JNK88" s="45"/>
      <c r="JNL88" s="45"/>
      <c r="JNM88" s="45"/>
      <c r="JNN88" s="45"/>
      <c r="JNO88" s="45"/>
      <c r="JNP88" s="45"/>
      <c r="JNQ88" s="45"/>
      <c r="JNR88" s="45"/>
      <c r="JNS88" s="45"/>
      <c r="JNT88" s="45"/>
      <c r="JNU88" s="45"/>
      <c r="JNV88" s="45"/>
      <c r="JNW88" s="45"/>
      <c r="JNX88" s="45"/>
      <c r="JNY88" s="45"/>
      <c r="JNZ88" s="45"/>
      <c r="JOA88" s="45"/>
      <c r="JOB88" s="45"/>
      <c r="JOC88" s="45"/>
      <c r="JOD88" s="45"/>
      <c r="JOE88" s="45"/>
      <c r="JOF88" s="45"/>
      <c r="JOG88" s="45"/>
      <c r="JOH88" s="45"/>
      <c r="JOI88" s="45"/>
      <c r="JOJ88" s="45"/>
      <c r="JOK88" s="45"/>
      <c r="JOL88" s="45"/>
      <c r="JOM88" s="45"/>
      <c r="JON88" s="45"/>
      <c r="JOO88" s="45"/>
      <c r="JOP88" s="45"/>
      <c r="JOQ88" s="45"/>
      <c r="JOR88" s="45"/>
      <c r="JOS88" s="45"/>
      <c r="JOT88" s="45"/>
      <c r="JOU88" s="45"/>
      <c r="JOV88" s="45"/>
      <c r="JOW88" s="45"/>
      <c r="JOX88" s="45"/>
      <c r="JOY88" s="45"/>
      <c r="JOZ88" s="45"/>
      <c r="JPA88" s="45"/>
      <c r="JPB88" s="45"/>
      <c r="JPC88" s="45"/>
      <c r="JPD88" s="45"/>
      <c r="JPE88" s="45"/>
      <c r="JPF88" s="45"/>
      <c r="JPG88" s="45"/>
      <c r="JPH88" s="45"/>
      <c r="JPI88" s="45"/>
      <c r="JPJ88" s="45"/>
      <c r="JPK88" s="45"/>
      <c r="JPL88" s="45"/>
      <c r="JPM88" s="45"/>
      <c r="JPN88" s="45"/>
      <c r="JPO88" s="45"/>
      <c r="JPP88" s="45"/>
      <c r="JPQ88" s="45"/>
      <c r="JPR88" s="45"/>
      <c r="JPS88" s="45"/>
      <c r="JPT88" s="45"/>
      <c r="JPU88" s="45"/>
      <c r="JPV88" s="45"/>
      <c r="JPW88" s="45"/>
      <c r="JPX88" s="45"/>
      <c r="JPY88" s="45"/>
      <c r="JPZ88" s="45"/>
      <c r="JQA88" s="45"/>
      <c r="JQB88" s="45"/>
      <c r="JQC88" s="45"/>
      <c r="JQD88" s="45"/>
      <c r="JQE88" s="45"/>
      <c r="JQF88" s="45"/>
      <c r="JQG88" s="45"/>
      <c r="JQH88" s="45"/>
      <c r="JQI88" s="45"/>
      <c r="JQJ88" s="45"/>
      <c r="JQK88" s="45"/>
      <c r="JQL88" s="45"/>
      <c r="JQM88" s="45"/>
      <c r="JQN88" s="45"/>
      <c r="JQO88" s="45"/>
      <c r="JQP88" s="45"/>
      <c r="JQQ88" s="45"/>
      <c r="JQR88" s="45"/>
      <c r="JQS88" s="45"/>
      <c r="JQT88" s="45"/>
      <c r="JQU88" s="45"/>
      <c r="JQV88" s="45"/>
      <c r="JQW88" s="45"/>
      <c r="JQX88" s="45"/>
      <c r="JQY88" s="45"/>
      <c r="JQZ88" s="45"/>
      <c r="JRA88" s="45"/>
      <c r="JRB88" s="45"/>
      <c r="JRC88" s="45"/>
      <c r="JRD88" s="45"/>
      <c r="JRE88" s="45"/>
      <c r="JRF88" s="45"/>
      <c r="JRG88" s="45"/>
      <c r="JRH88" s="45"/>
      <c r="JRI88" s="45"/>
      <c r="JRJ88" s="45"/>
      <c r="JRK88" s="45"/>
      <c r="JRL88" s="45"/>
      <c r="JRM88" s="45"/>
      <c r="JRN88" s="45"/>
      <c r="JRO88" s="45"/>
      <c r="JRP88" s="45"/>
      <c r="JRQ88" s="45"/>
      <c r="JRR88" s="45"/>
      <c r="JRS88" s="45"/>
      <c r="JRT88" s="45"/>
      <c r="JRU88" s="45"/>
      <c r="JRV88" s="45"/>
      <c r="JRW88" s="45"/>
      <c r="JRX88" s="45"/>
      <c r="JRY88" s="45"/>
      <c r="JRZ88" s="45"/>
      <c r="JSA88" s="45"/>
      <c r="JSB88" s="45"/>
      <c r="JSC88" s="45"/>
      <c r="JSD88" s="45"/>
      <c r="JSE88" s="45"/>
      <c r="JSF88" s="45"/>
      <c r="JSG88" s="45"/>
      <c r="JSH88" s="45"/>
      <c r="JSI88" s="45"/>
      <c r="JSJ88" s="45"/>
      <c r="JSK88" s="45"/>
      <c r="JSL88" s="45"/>
      <c r="JSM88" s="45"/>
      <c r="JSN88" s="45"/>
      <c r="JSO88" s="45"/>
      <c r="JSP88" s="45"/>
      <c r="JSQ88" s="45"/>
      <c r="JSR88" s="45"/>
      <c r="JSS88" s="45"/>
      <c r="JST88" s="45"/>
      <c r="JSU88" s="45"/>
      <c r="JSV88" s="45"/>
      <c r="JSW88" s="45"/>
      <c r="JSX88" s="45"/>
      <c r="JSY88" s="45"/>
      <c r="JSZ88" s="45"/>
      <c r="JTA88" s="45"/>
      <c r="JTB88" s="45"/>
      <c r="JTC88" s="45"/>
      <c r="JTD88" s="45"/>
      <c r="JTE88" s="45"/>
      <c r="JTF88" s="45"/>
      <c r="JTG88" s="45"/>
      <c r="JTH88" s="45"/>
      <c r="JTI88" s="45"/>
      <c r="JTJ88" s="45"/>
      <c r="JTK88" s="45"/>
      <c r="JTL88" s="45"/>
      <c r="JTM88" s="45"/>
      <c r="JTN88" s="45"/>
      <c r="JTO88" s="45"/>
      <c r="JTP88" s="45"/>
      <c r="JTQ88" s="45"/>
      <c r="JTR88" s="45"/>
      <c r="JTS88" s="45"/>
      <c r="JTT88" s="45"/>
      <c r="JTU88" s="45"/>
      <c r="JTV88" s="45"/>
      <c r="JTW88" s="45"/>
      <c r="JTX88" s="45"/>
      <c r="JTY88" s="45"/>
      <c r="JTZ88" s="45"/>
      <c r="JUA88" s="45"/>
      <c r="JUB88" s="45"/>
      <c r="JUC88" s="45"/>
      <c r="JUD88" s="45"/>
      <c r="JUE88" s="45"/>
      <c r="JUF88" s="45"/>
      <c r="JUG88" s="45"/>
      <c r="JUH88" s="45"/>
      <c r="JUI88" s="45"/>
      <c r="JUJ88" s="45"/>
      <c r="JUK88" s="45"/>
      <c r="JUL88" s="45"/>
      <c r="JUM88" s="45"/>
      <c r="JUN88" s="45"/>
      <c r="JUO88" s="45"/>
      <c r="JUP88" s="45"/>
      <c r="JUQ88" s="45"/>
      <c r="JUR88" s="45"/>
      <c r="JUS88" s="45"/>
      <c r="JUT88" s="45"/>
      <c r="JUU88" s="45"/>
      <c r="JUV88" s="45"/>
      <c r="JUW88" s="45"/>
      <c r="JUX88" s="45"/>
      <c r="JUY88" s="45"/>
      <c r="JUZ88" s="45"/>
      <c r="JVA88" s="45"/>
      <c r="JVB88" s="45"/>
      <c r="JVC88" s="45"/>
      <c r="JVD88" s="45"/>
      <c r="JVE88" s="45"/>
      <c r="JVF88" s="45"/>
      <c r="JVG88" s="45"/>
      <c r="JVH88" s="45"/>
      <c r="JVI88" s="45"/>
      <c r="JVJ88" s="45"/>
      <c r="JVK88" s="45"/>
      <c r="JVL88" s="45"/>
      <c r="JVM88" s="45"/>
      <c r="JVN88" s="45"/>
      <c r="JVO88" s="45"/>
      <c r="JVP88" s="45"/>
      <c r="JVQ88" s="45"/>
      <c r="JVR88" s="45"/>
      <c r="JVS88" s="45"/>
      <c r="JVT88" s="45"/>
      <c r="JVU88" s="45"/>
      <c r="JVV88" s="45"/>
      <c r="JVW88" s="45"/>
      <c r="JVX88" s="45"/>
      <c r="JVY88" s="45"/>
      <c r="JVZ88" s="45"/>
      <c r="JWA88" s="45"/>
      <c r="JWB88" s="45"/>
      <c r="JWC88" s="45"/>
      <c r="JWD88" s="45"/>
      <c r="JWE88" s="45"/>
      <c r="JWF88" s="45"/>
      <c r="JWG88" s="45"/>
      <c r="JWH88" s="45"/>
      <c r="JWI88" s="45"/>
      <c r="JWJ88" s="45"/>
      <c r="JWK88" s="45"/>
      <c r="JWL88" s="45"/>
      <c r="JWM88" s="45"/>
      <c r="JWN88" s="45"/>
      <c r="JWO88" s="45"/>
      <c r="JWP88" s="45"/>
      <c r="JWQ88" s="45"/>
      <c r="JWR88" s="45"/>
      <c r="JWS88" s="45"/>
      <c r="JWT88" s="45"/>
      <c r="JWU88" s="45"/>
      <c r="JWV88" s="45"/>
      <c r="JWW88" s="45"/>
      <c r="JWX88" s="45"/>
      <c r="JWY88" s="45"/>
      <c r="JWZ88" s="45"/>
      <c r="JXA88" s="45"/>
      <c r="JXB88" s="45"/>
      <c r="JXC88" s="45"/>
      <c r="JXD88" s="45"/>
      <c r="JXE88" s="45"/>
      <c r="JXF88" s="45"/>
      <c r="JXG88" s="45"/>
      <c r="JXH88" s="45"/>
      <c r="JXI88" s="45"/>
      <c r="JXJ88" s="45"/>
      <c r="JXK88" s="45"/>
      <c r="JXL88" s="45"/>
      <c r="JXM88" s="45"/>
      <c r="JXN88" s="45"/>
      <c r="JXO88" s="45"/>
      <c r="JXP88" s="45"/>
      <c r="JXQ88" s="45"/>
      <c r="JXR88" s="45"/>
      <c r="JXS88" s="45"/>
      <c r="JXT88" s="45"/>
      <c r="JXU88" s="45"/>
      <c r="JXV88" s="45"/>
      <c r="JXW88" s="45"/>
      <c r="JXX88" s="45"/>
      <c r="JXY88" s="45"/>
      <c r="JXZ88" s="45"/>
      <c r="JYA88" s="45"/>
      <c r="JYB88" s="45"/>
      <c r="JYC88" s="45"/>
      <c r="JYD88" s="45"/>
      <c r="JYE88" s="45"/>
      <c r="JYF88" s="45"/>
      <c r="JYG88" s="45"/>
      <c r="JYH88" s="45"/>
      <c r="JYI88" s="45"/>
      <c r="JYJ88" s="45"/>
      <c r="JYK88" s="45"/>
      <c r="JYL88" s="45"/>
      <c r="JYM88" s="45"/>
      <c r="JYN88" s="45"/>
      <c r="JYO88" s="45"/>
      <c r="JYP88" s="45"/>
      <c r="JYQ88" s="45"/>
      <c r="JYR88" s="45"/>
      <c r="JYS88" s="45"/>
      <c r="JYT88" s="45"/>
      <c r="JYU88" s="45"/>
      <c r="JYV88" s="45"/>
      <c r="JYW88" s="45"/>
      <c r="JYX88" s="45"/>
      <c r="JYY88" s="45"/>
      <c r="JYZ88" s="45"/>
      <c r="JZA88" s="45"/>
      <c r="JZB88" s="45"/>
      <c r="JZC88" s="45"/>
      <c r="JZD88" s="45"/>
      <c r="JZE88" s="45"/>
      <c r="JZF88" s="45"/>
      <c r="JZG88" s="45"/>
      <c r="JZH88" s="45"/>
      <c r="JZI88" s="45"/>
      <c r="JZJ88" s="45"/>
      <c r="JZK88" s="45"/>
      <c r="JZL88" s="45"/>
      <c r="JZM88" s="45"/>
      <c r="JZN88" s="45"/>
      <c r="JZO88" s="45"/>
      <c r="JZP88" s="45"/>
      <c r="JZQ88" s="45"/>
      <c r="JZR88" s="45"/>
      <c r="JZS88" s="45"/>
      <c r="JZT88" s="45"/>
      <c r="JZU88" s="45"/>
      <c r="JZV88" s="45"/>
      <c r="JZW88" s="45"/>
      <c r="JZX88" s="45"/>
      <c r="JZY88" s="45"/>
      <c r="JZZ88" s="45"/>
      <c r="KAA88" s="45"/>
      <c r="KAB88" s="45"/>
      <c r="KAC88" s="45"/>
      <c r="KAD88" s="45"/>
      <c r="KAE88" s="45"/>
      <c r="KAF88" s="45"/>
      <c r="KAG88" s="45"/>
      <c r="KAH88" s="45"/>
      <c r="KAI88" s="45"/>
      <c r="KAJ88" s="45"/>
      <c r="KAK88" s="45"/>
      <c r="KAL88" s="45"/>
      <c r="KAM88" s="45"/>
      <c r="KAN88" s="45"/>
      <c r="KAO88" s="45"/>
      <c r="KAP88" s="45"/>
      <c r="KAQ88" s="45"/>
      <c r="KAR88" s="45"/>
      <c r="KAS88" s="45"/>
      <c r="KAT88" s="45"/>
      <c r="KAU88" s="45"/>
      <c r="KAV88" s="45"/>
      <c r="KAW88" s="45"/>
      <c r="KAX88" s="45"/>
      <c r="KAY88" s="45"/>
      <c r="KAZ88" s="45"/>
      <c r="KBA88" s="45"/>
      <c r="KBB88" s="45"/>
      <c r="KBC88" s="45"/>
      <c r="KBD88" s="45"/>
      <c r="KBE88" s="45"/>
      <c r="KBF88" s="45"/>
      <c r="KBG88" s="45"/>
      <c r="KBH88" s="45"/>
      <c r="KBI88" s="45"/>
      <c r="KBJ88" s="45"/>
      <c r="KBK88" s="45"/>
      <c r="KBL88" s="45"/>
      <c r="KBM88" s="45"/>
      <c r="KBN88" s="45"/>
      <c r="KBO88" s="45"/>
      <c r="KBP88" s="45"/>
      <c r="KBQ88" s="45"/>
      <c r="KBR88" s="45"/>
      <c r="KBS88" s="45"/>
      <c r="KBT88" s="45"/>
      <c r="KBU88" s="45"/>
      <c r="KBV88" s="45"/>
      <c r="KBW88" s="45"/>
      <c r="KBX88" s="45"/>
      <c r="KBY88" s="45"/>
      <c r="KBZ88" s="45"/>
      <c r="KCA88" s="45"/>
      <c r="KCB88" s="45"/>
      <c r="KCC88" s="45"/>
      <c r="KCD88" s="45"/>
      <c r="KCE88" s="45"/>
      <c r="KCF88" s="45"/>
      <c r="KCG88" s="45"/>
      <c r="KCH88" s="45"/>
      <c r="KCI88" s="45"/>
      <c r="KCJ88" s="45"/>
      <c r="KCK88" s="45"/>
      <c r="KCL88" s="45"/>
      <c r="KCM88" s="45"/>
      <c r="KCN88" s="45"/>
      <c r="KCO88" s="45"/>
      <c r="KCP88" s="45"/>
      <c r="KCQ88" s="45"/>
      <c r="KCR88" s="45"/>
      <c r="KCS88" s="45"/>
      <c r="KCT88" s="45"/>
      <c r="KCU88" s="45"/>
      <c r="KCV88" s="45"/>
      <c r="KCW88" s="45"/>
      <c r="KCX88" s="45"/>
      <c r="KCY88" s="45"/>
      <c r="KCZ88" s="45"/>
      <c r="KDA88" s="45"/>
      <c r="KDB88" s="45"/>
      <c r="KDC88" s="45"/>
      <c r="KDD88" s="45"/>
      <c r="KDE88" s="45"/>
      <c r="KDF88" s="45"/>
      <c r="KDG88" s="45"/>
      <c r="KDH88" s="45"/>
      <c r="KDI88" s="45"/>
      <c r="KDJ88" s="45"/>
      <c r="KDK88" s="45"/>
      <c r="KDL88" s="45"/>
      <c r="KDM88" s="45"/>
      <c r="KDN88" s="45"/>
      <c r="KDO88" s="45"/>
      <c r="KDP88" s="45"/>
      <c r="KDQ88" s="45"/>
      <c r="KDR88" s="45"/>
      <c r="KDS88" s="45"/>
      <c r="KDT88" s="45"/>
      <c r="KDU88" s="45"/>
      <c r="KDV88" s="45"/>
      <c r="KDW88" s="45"/>
      <c r="KDX88" s="45"/>
      <c r="KDY88" s="45"/>
      <c r="KDZ88" s="45"/>
      <c r="KEA88" s="45"/>
      <c r="KEB88" s="45"/>
      <c r="KEC88" s="45"/>
      <c r="KED88" s="45"/>
      <c r="KEE88" s="45"/>
      <c r="KEF88" s="45"/>
      <c r="KEG88" s="45"/>
      <c r="KEH88" s="45"/>
      <c r="KEI88" s="45"/>
      <c r="KEJ88" s="45"/>
      <c r="KEK88" s="45"/>
      <c r="KEL88" s="45"/>
      <c r="KEM88" s="45"/>
      <c r="KEN88" s="45"/>
      <c r="KEO88" s="45"/>
      <c r="KEP88" s="45"/>
      <c r="KEQ88" s="45"/>
      <c r="KER88" s="45"/>
      <c r="KES88" s="45"/>
      <c r="KET88" s="45"/>
      <c r="KEU88" s="45"/>
      <c r="KEV88" s="45"/>
      <c r="KEW88" s="45"/>
      <c r="KEX88" s="45"/>
      <c r="KEY88" s="45"/>
      <c r="KEZ88" s="45"/>
      <c r="KFA88" s="45"/>
      <c r="KFB88" s="45"/>
      <c r="KFC88" s="45"/>
      <c r="KFD88" s="45"/>
      <c r="KFE88" s="45"/>
      <c r="KFF88" s="45"/>
      <c r="KFG88" s="45"/>
      <c r="KFH88" s="45"/>
      <c r="KFI88" s="45"/>
      <c r="KFJ88" s="45"/>
      <c r="KFK88" s="45"/>
      <c r="KFL88" s="45"/>
      <c r="KFM88" s="45"/>
      <c r="KFN88" s="45"/>
      <c r="KFO88" s="45"/>
      <c r="KFP88" s="45"/>
      <c r="KFQ88" s="45"/>
      <c r="KFR88" s="45"/>
      <c r="KFS88" s="45"/>
      <c r="KFT88" s="45"/>
      <c r="KFU88" s="45"/>
      <c r="KFV88" s="45"/>
      <c r="KFW88" s="45"/>
      <c r="KFX88" s="45"/>
      <c r="KFY88" s="45"/>
      <c r="KFZ88" s="45"/>
      <c r="KGA88" s="45"/>
      <c r="KGB88" s="45"/>
      <c r="KGC88" s="45"/>
      <c r="KGD88" s="45"/>
      <c r="KGE88" s="45"/>
      <c r="KGF88" s="45"/>
      <c r="KGG88" s="45"/>
      <c r="KGH88" s="45"/>
      <c r="KGI88" s="45"/>
      <c r="KGJ88" s="45"/>
      <c r="KGK88" s="45"/>
      <c r="KGL88" s="45"/>
      <c r="KGM88" s="45"/>
      <c r="KGN88" s="45"/>
      <c r="KGO88" s="45"/>
      <c r="KGP88" s="45"/>
      <c r="KGQ88" s="45"/>
      <c r="KGR88" s="45"/>
      <c r="KGS88" s="45"/>
      <c r="KGT88" s="45"/>
      <c r="KGU88" s="45"/>
      <c r="KGV88" s="45"/>
      <c r="KGW88" s="45"/>
      <c r="KGX88" s="45"/>
      <c r="KGY88" s="45"/>
      <c r="KGZ88" s="45"/>
      <c r="KHA88" s="45"/>
      <c r="KHB88" s="45"/>
      <c r="KHC88" s="45"/>
      <c r="KHD88" s="45"/>
      <c r="KHE88" s="45"/>
      <c r="KHF88" s="45"/>
      <c r="KHG88" s="45"/>
      <c r="KHH88" s="45"/>
      <c r="KHI88" s="45"/>
      <c r="KHJ88" s="45"/>
      <c r="KHK88" s="45"/>
      <c r="KHL88" s="45"/>
      <c r="KHM88" s="45"/>
      <c r="KHN88" s="45"/>
      <c r="KHO88" s="45"/>
      <c r="KHP88" s="45"/>
      <c r="KHQ88" s="45"/>
      <c r="KHR88" s="45"/>
      <c r="KHS88" s="45"/>
      <c r="KHT88" s="45"/>
      <c r="KHU88" s="45"/>
      <c r="KHV88" s="45"/>
      <c r="KHW88" s="45"/>
      <c r="KHX88" s="45"/>
      <c r="KHY88" s="45"/>
      <c r="KHZ88" s="45"/>
      <c r="KIA88" s="45"/>
      <c r="KIB88" s="45"/>
      <c r="KIC88" s="45"/>
      <c r="KID88" s="45"/>
      <c r="KIE88" s="45"/>
      <c r="KIF88" s="45"/>
      <c r="KIG88" s="45"/>
      <c r="KIH88" s="45"/>
      <c r="KII88" s="45"/>
      <c r="KIJ88" s="45"/>
      <c r="KIK88" s="45"/>
      <c r="KIL88" s="45"/>
      <c r="KIM88" s="45"/>
      <c r="KIN88" s="45"/>
      <c r="KIO88" s="45"/>
      <c r="KIP88" s="45"/>
      <c r="KIQ88" s="45"/>
      <c r="KIR88" s="45"/>
      <c r="KIS88" s="45"/>
      <c r="KIT88" s="45"/>
      <c r="KIU88" s="45"/>
      <c r="KIV88" s="45"/>
      <c r="KIW88" s="45"/>
      <c r="KIX88" s="45"/>
      <c r="KIY88" s="45"/>
      <c r="KIZ88" s="45"/>
      <c r="KJA88" s="45"/>
      <c r="KJB88" s="45"/>
      <c r="KJC88" s="45"/>
      <c r="KJD88" s="45"/>
      <c r="KJE88" s="45"/>
      <c r="KJF88" s="45"/>
      <c r="KJG88" s="45"/>
      <c r="KJH88" s="45"/>
      <c r="KJI88" s="45"/>
      <c r="KJJ88" s="45"/>
      <c r="KJK88" s="45"/>
      <c r="KJL88" s="45"/>
      <c r="KJM88" s="45"/>
      <c r="KJN88" s="45"/>
      <c r="KJO88" s="45"/>
      <c r="KJP88" s="45"/>
      <c r="KJQ88" s="45"/>
      <c r="KJR88" s="45"/>
      <c r="KJS88" s="45"/>
      <c r="KJT88" s="45"/>
      <c r="KJU88" s="45"/>
      <c r="KJV88" s="45"/>
      <c r="KJW88" s="45"/>
      <c r="KJX88" s="45"/>
      <c r="KJY88" s="45"/>
      <c r="KJZ88" s="45"/>
      <c r="KKA88" s="45"/>
      <c r="KKB88" s="45"/>
      <c r="KKC88" s="45"/>
      <c r="KKD88" s="45"/>
      <c r="KKE88" s="45"/>
      <c r="KKF88" s="45"/>
      <c r="KKG88" s="45"/>
      <c r="KKH88" s="45"/>
      <c r="KKI88" s="45"/>
      <c r="KKJ88" s="45"/>
      <c r="KKK88" s="45"/>
      <c r="KKL88" s="45"/>
      <c r="KKM88" s="45"/>
      <c r="KKN88" s="45"/>
      <c r="KKO88" s="45"/>
      <c r="KKP88" s="45"/>
      <c r="KKQ88" s="45"/>
      <c r="KKR88" s="45"/>
      <c r="KKS88" s="45"/>
      <c r="KKT88" s="45"/>
      <c r="KKU88" s="45"/>
      <c r="KKV88" s="45"/>
      <c r="KKW88" s="45"/>
      <c r="KKX88" s="45"/>
      <c r="KKY88" s="45"/>
      <c r="KKZ88" s="45"/>
      <c r="KLA88" s="45"/>
      <c r="KLB88" s="45"/>
      <c r="KLC88" s="45"/>
      <c r="KLD88" s="45"/>
      <c r="KLE88" s="45"/>
      <c r="KLF88" s="45"/>
      <c r="KLG88" s="45"/>
      <c r="KLH88" s="45"/>
      <c r="KLI88" s="45"/>
      <c r="KLJ88" s="45"/>
      <c r="KLK88" s="45"/>
      <c r="KLL88" s="45"/>
      <c r="KLM88" s="45"/>
      <c r="KLN88" s="45"/>
      <c r="KLO88" s="45"/>
      <c r="KLP88" s="45"/>
      <c r="KLQ88" s="45"/>
      <c r="KLR88" s="45"/>
      <c r="KLS88" s="45"/>
      <c r="KLT88" s="45"/>
      <c r="KLU88" s="45"/>
      <c r="KLV88" s="45"/>
      <c r="KLW88" s="45"/>
      <c r="KLX88" s="45"/>
      <c r="KLY88" s="45"/>
      <c r="KLZ88" s="45"/>
      <c r="KMA88" s="45"/>
      <c r="KMB88" s="45"/>
      <c r="KMC88" s="45"/>
      <c r="KMD88" s="45"/>
      <c r="KME88" s="45"/>
      <c r="KMF88" s="45"/>
      <c r="KMG88" s="45"/>
      <c r="KMH88" s="45"/>
      <c r="KMI88" s="45"/>
      <c r="KMJ88" s="45"/>
      <c r="KMK88" s="45"/>
      <c r="KML88" s="45"/>
      <c r="KMM88" s="45"/>
      <c r="KMN88" s="45"/>
      <c r="KMO88" s="45"/>
      <c r="KMP88" s="45"/>
      <c r="KMQ88" s="45"/>
      <c r="KMR88" s="45"/>
      <c r="KMS88" s="45"/>
      <c r="KMT88" s="45"/>
      <c r="KMU88" s="45"/>
      <c r="KMV88" s="45"/>
      <c r="KMW88" s="45"/>
      <c r="KMX88" s="45"/>
      <c r="KMY88" s="45"/>
      <c r="KMZ88" s="45"/>
      <c r="KNA88" s="45"/>
      <c r="KNB88" s="45"/>
      <c r="KNC88" s="45"/>
      <c r="KND88" s="45"/>
      <c r="KNE88" s="45"/>
      <c r="KNF88" s="45"/>
      <c r="KNG88" s="45"/>
      <c r="KNH88" s="45"/>
      <c r="KNI88" s="45"/>
      <c r="KNJ88" s="45"/>
      <c r="KNK88" s="45"/>
      <c r="KNL88" s="45"/>
      <c r="KNM88" s="45"/>
      <c r="KNN88" s="45"/>
      <c r="KNO88" s="45"/>
      <c r="KNP88" s="45"/>
      <c r="KNQ88" s="45"/>
      <c r="KNR88" s="45"/>
      <c r="KNS88" s="45"/>
      <c r="KNT88" s="45"/>
      <c r="KNU88" s="45"/>
      <c r="KNV88" s="45"/>
      <c r="KNW88" s="45"/>
      <c r="KNX88" s="45"/>
      <c r="KNY88" s="45"/>
      <c r="KNZ88" s="45"/>
      <c r="KOA88" s="45"/>
      <c r="KOB88" s="45"/>
      <c r="KOC88" s="45"/>
      <c r="KOD88" s="45"/>
      <c r="KOE88" s="45"/>
      <c r="KOF88" s="45"/>
      <c r="KOG88" s="45"/>
      <c r="KOH88" s="45"/>
      <c r="KOI88" s="45"/>
      <c r="KOJ88" s="45"/>
      <c r="KOK88" s="45"/>
      <c r="KOL88" s="45"/>
      <c r="KOM88" s="45"/>
      <c r="KON88" s="45"/>
      <c r="KOO88" s="45"/>
      <c r="KOP88" s="45"/>
      <c r="KOQ88" s="45"/>
      <c r="KOR88" s="45"/>
      <c r="KOS88" s="45"/>
      <c r="KOT88" s="45"/>
      <c r="KOU88" s="45"/>
      <c r="KOV88" s="45"/>
      <c r="KOW88" s="45"/>
      <c r="KOX88" s="45"/>
      <c r="KOY88" s="45"/>
      <c r="KOZ88" s="45"/>
      <c r="KPA88" s="45"/>
      <c r="KPB88" s="45"/>
      <c r="KPC88" s="45"/>
      <c r="KPD88" s="45"/>
      <c r="KPE88" s="45"/>
      <c r="KPF88" s="45"/>
      <c r="KPG88" s="45"/>
      <c r="KPH88" s="45"/>
      <c r="KPI88" s="45"/>
      <c r="KPJ88" s="45"/>
      <c r="KPK88" s="45"/>
      <c r="KPL88" s="45"/>
      <c r="KPM88" s="45"/>
      <c r="KPN88" s="45"/>
      <c r="KPO88" s="45"/>
      <c r="KPP88" s="45"/>
      <c r="KPQ88" s="45"/>
      <c r="KPR88" s="45"/>
      <c r="KPS88" s="45"/>
      <c r="KPT88" s="45"/>
      <c r="KPU88" s="45"/>
      <c r="KPV88" s="45"/>
      <c r="KPW88" s="45"/>
      <c r="KPX88" s="45"/>
      <c r="KPY88" s="45"/>
      <c r="KPZ88" s="45"/>
      <c r="KQA88" s="45"/>
      <c r="KQB88" s="45"/>
      <c r="KQC88" s="45"/>
      <c r="KQD88" s="45"/>
      <c r="KQE88" s="45"/>
      <c r="KQF88" s="45"/>
      <c r="KQG88" s="45"/>
      <c r="KQH88" s="45"/>
      <c r="KQI88" s="45"/>
      <c r="KQJ88" s="45"/>
      <c r="KQK88" s="45"/>
      <c r="KQL88" s="45"/>
      <c r="KQM88" s="45"/>
      <c r="KQN88" s="45"/>
      <c r="KQO88" s="45"/>
      <c r="KQP88" s="45"/>
      <c r="KQQ88" s="45"/>
      <c r="KQR88" s="45"/>
      <c r="KQS88" s="45"/>
      <c r="KQT88" s="45"/>
      <c r="KQU88" s="45"/>
      <c r="KQV88" s="45"/>
      <c r="KQW88" s="45"/>
      <c r="KQX88" s="45"/>
      <c r="KQY88" s="45"/>
      <c r="KQZ88" s="45"/>
      <c r="KRA88" s="45"/>
      <c r="KRB88" s="45"/>
      <c r="KRC88" s="45"/>
      <c r="KRD88" s="45"/>
      <c r="KRE88" s="45"/>
      <c r="KRF88" s="45"/>
      <c r="KRG88" s="45"/>
      <c r="KRH88" s="45"/>
      <c r="KRI88" s="45"/>
      <c r="KRJ88" s="45"/>
      <c r="KRK88" s="45"/>
      <c r="KRL88" s="45"/>
      <c r="KRM88" s="45"/>
      <c r="KRN88" s="45"/>
      <c r="KRO88" s="45"/>
      <c r="KRP88" s="45"/>
      <c r="KRQ88" s="45"/>
      <c r="KRR88" s="45"/>
      <c r="KRS88" s="45"/>
      <c r="KRT88" s="45"/>
      <c r="KRU88" s="45"/>
      <c r="KRV88" s="45"/>
      <c r="KRW88" s="45"/>
      <c r="KRX88" s="45"/>
      <c r="KRY88" s="45"/>
      <c r="KRZ88" s="45"/>
      <c r="KSA88" s="45"/>
      <c r="KSB88" s="45"/>
      <c r="KSC88" s="45"/>
      <c r="KSD88" s="45"/>
      <c r="KSE88" s="45"/>
      <c r="KSF88" s="45"/>
      <c r="KSG88" s="45"/>
      <c r="KSH88" s="45"/>
      <c r="KSI88" s="45"/>
      <c r="KSJ88" s="45"/>
      <c r="KSK88" s="45"/>
      <c r="KSL88" s="45"/>
      <c r="KSM88" s="45"/>
      <c r="KSN88" s="45"/>
      <c r="KSO88" s="45"/>
      <c r="KSP88" s="45"/>
      <c r="KSQ88" s="45"/>
      <c r="KSR88" s="45"/>
      <c r="KSS88" s="45"/>
      <c r="KST88" s="45"/>
      <c r="KSU88" s="45"/>
      <c r="KSV88" s="45"/>
      <c r="KSW88" s="45"/>
      <c r="KSX88" s="45"/>
      <c r="KSY88" s="45"/>
      <c r="KSZ88" s="45"/>
      <c r="KTA88" s="45"/>
      <c r="KTB88" s="45"/>
      <c r="KTC88" s="45"/>
      <c r="KTD88" s="45"/>
      <c r="KTE88" s="45"/>
      <c r="KTF88" s="45"/>
      <c r="KTG88" s="45"/>
      <c r="KTH88" s="45"/>
      <c r="KTI88" s="45"/>
      <c r="KTJ88" s="45"/>
      <c r="KTK88" s="45"/>
      <c r="KTL88" s="45"/>
      <c r="KTM88" s="45"/>
      <c r="KTN88" s="45"/>
      <c r="KTO88" s="45"/>
      <c r="KTP88" s="45"/>
      <c r="KTQ88" s="45"/>
      <c r="KTR88" s="45"/>
      <c r="KTS88" s="45"/>
      <c r="KTT88" s="45"/>
      <c r="KTU88" s="45"/>
      <c r="KTV88" s="45"/>
      <c r="KTW88" s="45"/>
      <c r="KTX88" s="45"/>
      <c r="KTY88" s="45"/>
      <c r="KTZ88" s="45"/>
      <c r="KUA88" s="45"/>
      <c r="KUB88" s="45"/>
      <c r="KUC88" s="45"/>
      <c r="KUD88" s="45"/>
      <c r="KUE88" s="45"/>
      <c r="KUF88" s="45"/>
      <c r="KUG88" s="45"/>
      <c r="KUH88" s="45"/>
      <c r="KUI88" s="45"/>
      <c r="KUJ88" s="45"/>
      <c r="KUK88" s="45"/>
      <c r="KUL88" s="45"/>
      <c r="KUM88" s="45"/>
      <c r="KUN88" s="45"/>
      <c r="KUO88" s="45"/>
      <c r="KUP88" s="45"/>
      <c r="KUQ88" s="45"/>
      <c r="KUR88" s="45"/>
      <c r="KUS88" s="45"/>
      <c r="KUT88" s="45"/>
      <c r="KUU88" s="45"/>
      <c r="KUV88" s="45"/>
      <c r="KUW88" s="45"/>
      <c r="KUX88" s="45"/>
      <c r="KUY88" s="45"/>
      <c r="KUZ88" s="45"/>
      <c r="KVA88" s="45"/>
      <c r="KVB88" s="45"/>
      <c r="KVC88" s="45"/>
      <c r="KVD88" s="45"/>
      <c r="KVE88" s="45"/>
      <c r="KVF88" s="45"/>
      <c r="KVG88" s="45"/>
      <c r="KVH88" s="45"/>
      <c r="KVI88" s="45"/>
      <c r="KVJ88" s="45"/>
      <c r="KVK88" s="45"/>
      <c r="KVL88" s="45"/>
      <c r="KVM88" s="45"/>
      <c r="KVN88" s="45"/>
      <c r="KVO88" s="45"/>
      <c r="KVP88" s="45"/>
      <c r="KVQ88" s="45"/>
      <c r="KVR88" s="45"/>
      <c r="KVS88" s="45"/>
      <c r="KVT88" s="45"/>
      <c r="KVU88" s="45"/>
      <c r="KVV88" s="45"/>
      <c r="KVW88" s="45"/>
      <c r="KVX88" s="45"/>
      <c r="KVY88" s="45"/>
      <c r="KVZ88" s="45"/>
      <c r="KWA88" s="45"/>
      <c r="KWB88" s="45"/>
      <c r="KWC88" s="45"/>
      <c r="KWD88" s="45"/>
      <c r="KWE88" s="45"/>
      <c r="KWF88" s="45"/>
      <c r="KWG88" s="45"/>
      <c r="KWH88" s="45"/>
      <c r="KWI88" s="45"/>
      <c r="KWJ88" s="45"/>
      <c r="KWK88" s="45"/>
      <c r="KWL88" s="45"/>
      <c r="KWM88" s="45"/>
      <c r="KWN88" s="45"/>
      <c r="KWO88" s="45"/>
      <c r="KWP88" s="45"/>
      <c r="KWQ88" s="45"/>
      <c r="KWR88" s="45"/>
      <c r="KWS88" s="45"/>
      <c r="KWT88" s="45"/>
      <c r="KWU88" s="45"/>
      <c r="KWV88" s="45"/>
      <c r="KWW88" s="45"/>
      <c r="KWX88" s="45"/>
      <c r="KWY88" s="45"/>
      <c r="KWZ88" s="45"/>
      <c r="KXA88" s="45"/>
      <c r="KXB88" s="45"/>
      <c r="KXC88" s="45"/>
      <c r="KXD88" s="45"/>
      <c r="KXE88" s="45"/>
      <c r="KXF88" s="45"/>
      <c r="KXG88" s="45"/>
      <c r="KXH88" s="45"/>
      <c r="KXI88" s="45"/>
      <c r="KXJ88" s="45"/>
      <c r="KXK88" s="45"/>
      <c r="KXL88" s="45"/>
      <c r="KXM88" s="45"/>
      <c r="KXN88" s="45"/>
      <c r="KXO88" s="45"/>
      <c r="KXP88" s="45"/>
      <c r="KXQ88" s="45"/>
      <c r="KXR88" s="45"/>
      <c r="KXS88" s="45"/>
      <c r="KXT88" s="45"/>
      <c r="KXU88" s="45"/>
      <c r="KXV88" s="45"/>
      <c r="KXW88" s="45"/>
      <c r="KXX88" s="45"/>
      <c r="KXY88" s="45"/>
      <c r="KXZ88" s="45"/>
      <c r="KYA88" s="45"/>
      <c r="KYB88" s="45"/>
      <c r="KYC88" s="45"/>
      <c r="KYD88" s="45"/>
      <c r="KYE88" s="45"/>
      <c r="KYF88" s="45"/>
      <c r="KYG88" s="45"/>
      <c r="KYH88" s="45"/>
      <c r="KYI88" s="45"/>
      <c r="KYJ88" s="45"/>
      <c r="KYK88" s="45"/>
      <c r="KYL88" s="45"/>
      <c r="KYM88" s="45"/>
      <c r="KYN88" s="45"/>
      <c r="KYO88" s="45"/>
      <c r="KYP88" s="45"/>
      <c r="KYQ88" s="45"/>
      <c r="KYR88" s="45"/>
      <c r="KYS88" s="45"/>
      <c r="KYT88" s="45"/>
      <c r="KYU88" s="45"/>
      <c r="KYV88" s="45"/>
      <c r="KYW88" s="45"/>
      <c r="KYX88" s="45"/>
      <c r="KYY88" s="45"/>
      <c r="KYZ88" s="45"/>
      <c r="KZA88" s="45"/>
      <c r="KZB88" s="45"/>
      <c r="KZC88" s="45"/>
      <c r="KZD88" s="45"/>
      <c r="KZE88" s="45"/>
      <c r="KZF88" s="45"/>
      <c r="KZG88" s="45"/>
      <c r="KZH88" s="45"/>
      <c r="KZI88" s="45"/>
      <c r="KZJ88" s="45"/>
      <c r="KZK88" s="45"/>
      <c r="KZL88" s="45"/>
      <c r="KZM88" s="45"/>
      <c r="KZN88" s="45"/>
      <c r="KZO88" s="45"/>
      <c r="KZP88" s="45"/>
      <c r="KZQ88" s="45"/>
      <c r="KZR88" s="45"/>
      <c r="KZS88" s="45"/>
      <c r="KZT88" s="45"/>
      <c r="KZU88" s="45"/>
      <c r="KZV88" s="45"/>
      <c r="KZW88" s="45"/>
      <c r="KZX88" s="45"/>
      <c r="KZY88" s="45"/>
      <c r="KZZ88" s="45"/>
      <c r="LAA88" s="45"/>
      <c r="LAB88" s="45"/>
      <c r="LAC88" s="45"/>
      <c r="LAD88" s="45"/>
      <c r="LAE88" s="45"/>
      <c r="LAF88" s="45"/>
      <c r="LAG88" s="45"/>
      <c r="LAH88" s="45"/>
      <c r="LAI88" s="45"/>
      <c r="LAJ88" s="45"/>
      <c r="LAK88" s="45"/>
      <c r="LAL88" s="45"/>
      <c r="LAM88" s="45"/>
      <c r="LAN88" s="45"/>
      <c r="LAO88" s="45"/>
      <c r="LAP88" s="45"/>
      <c r="LAQ88" s="45"/>
      <c r="LAR88" s="45"/>
      <c r="LAS88" s="45"/>
      <c r="LAT88" s="45"/>
      <c r="LAU88" s="45"/>
      <c r="LAV88" s="45"/>
      <c r="LAW88" s="45"/>
      <c r="LAX88" s="45"/>
      <c r="LAY88" s="45"/>
      <c r="LAZ88" s="45"/>
      <c r="LBA88" s="45"/>
      <c r="LBB88" s="45"/>
      <c r="LBC88" s="45"/>
      <c r="LBD88" s="45"/>
      <c r="LBE88" s="45"/>
      <c r="LBF88" s="45"/>
      <c r="LBG88" s="45"/>
      <c r="LBH88" s="45"/>
      <c r="LBI88" s="45"/>
      <c r="LBJ88" s="45"/>
      <c r="LBK88" s="45"/>
      <c r="LBL88" s="45"/>
      <c r="LBM88" s="45"/>
      <c r="LBN88" s="45"/>
      <c r="LBO88" s="45"/>
      <c r="LBP88" s="45"/>
      <c r="LBQ88" s="45"/>
      <c r="LBR88" s="45"/>
      <c r="LBS88" s="45"/>
      <c r="LBT88" s="45"/>
      <c r="LBU88" s="45"/>
      <c r="LBV88" s="45"/>
      <c r="LBW88" s="45"/>
      <c r="LBX88" s="45"/>
      <c r="LBY88" s="45"/>
      <c r="LBZ88" s="45"/>
      <c r="LCA88" s="45"/>
      <c r="LCB88" s="45"/>
      <c r="LCC88" s="45"/>
      <c r="LCD88" s="45"/>
      <c r="LCE88" s="45"/>
      <c r="LCF88" s="45"/>
      <c r="LCG88" s="45"/>
      <c r="LCH88" s="45"/>
      <c r="LCI88" s="45"/>
      <c r="LCJ88" s="45"/>
      <c r="LCK88" s="45"/>
      <c r="LCL88" s="45"/>
      <c r="LCM88" s="45"/>
      <c r="LCN88" s="45"/>
      <c r="LCO88" s="45"/>
      <c r="LCP88" s="45"/>
      <c r="LCQ88" s="45"/>
      <c r="LCR88" s="45"/>
      <c r="LCS88" s="45"/>
      <c r="LCT88" s="45"/>
      <c r="LCU88" s="45"/>
      <c r="LCV88" s="45"/>
      <c r="LCW88" s="45"/>
      <c r="LCX88" s="45"/>
      <c r="LCY88" s="45"/>
      <c r="LCZ88" s="45"/>
      <c r="LDA88" s="45"/>
      <c r="LDB88" s="45"/>
      <c r="LDC88" s="45"/>
      <c r="LDD88" s="45"/>
      <c r="LDE88" s="45"/>
      <c r="LDF88" s="45"/>
      <c r="LDG88" s="45"/>
      <c r="LDH88" s="45"/>
      <c r="LDI88" s="45"/>
      <c r="LDJ88" s="45"/>
      <c r="LDK88" s="45"/>
      <c r="LDL88" s="45"/>
      <c r="LDM88" s="45"/>
      <c r="LDN88" s="45"/>
      <c r="LDO88" s="45"/>
      <c r="LDP88" s="45"/>
      <c r="LDQ88" s="45"/>
      <c r="LDR88" s="45"/>
      <c r="LDS88" s="45"/>
      <c r="LDT88" s="45"/>
      <c r="LDU88" s="45"/>
      <c r="LDV88" s="45"/>
      <c r="LDW88" s="45"/>
      <c r="LDX88" s="45"/>
      <c r="LDY88" s="45"/>
      <c r="LDZ88" s="45"/>
      <c r="LEA88" s="45"/>
      <c r="LEB88" s="45"/>
      <c r="LEC88" s="45"/>
      <c r="LED88" s="45"/>
      <c r="LEE88" s="45"/>
      <c r="LEF88" s="45"/>
      <c r="LEG88" s="45"/>
      <c r="LEH88" s="45"/>
      <c r="LEI88" s="45"/>
      <c r="LEJ88" s="45"/>
      <c r="LEK88" s="45"/>
      <c r="LEL88" s="45"/>
      <c r="LEM88" s="45"/>
      <c r="LEN88" s="45"/>
      <c r="LEO88" s="45"/>
      <c r="LEP88" s="45"/>
      <c r="LEQ88" s="45"/>
      <c r="LER88" s="45"/>
      <c r="LES88" s="45"/>
      <c r="LET88" s="45"/>
      <c r="LEU88" s="45"/>
      <c r="LEV88" s="45"/>
      <c r="LEW88" s="45"/>
      <c r="LEX88" s="45"/>
      <c r="LEY88" s="45"/>
      <c r="LEZ88" s="45"/>
      <c r="LFA88" s="45"/>
      <c r="LFB88" s="45"/>
      <c r="LFC88" s="45"/>
      <c r="LFD88" s="45"/>
      <c r="LFE88" s="45"/>
      <c r="LFF88" s="45"/>
      <c r="LFG88" s="45"/>
      <c r="LFH88" s="45"/>
      <c r="LFI88" s="45"/>
      <c r="LFJ88" s="45"/>
      <c r="LFK88" s="45"/>
      <c r="LFL88" s="45"/>
      <c r="LFM88" s="45"/>
      <c r="LFN88" s="45"/>
      <c r="LFO88" s="45"/>
      <c r="LFP88" s="45"/>
      <c r="LFQ88" s="45"/>
      <c r="LFR88" s="45"/>
      <c r="LFS88" s="45"/>
      <c r="LFT88" s="45"/>
      <c r="LFU88" s="45"/>
      <c r="LFV88" s="45"/>
      <c r="LFW88" s="45"/>
      <c r="LFX88" s="45"/>
      <c r="LFY88" s="45"/>
      <c r="LFZ88" s="45"/>
      <c r="LGA88" s="45"/>
      <c r="LGB88" s="45"/>
      <c r="LGC88" s="45"/>
      <c r="LGD88" s="45"/>
      <c r="LGE88" s="45"/>
      <c r="LGF88" s="45"/>
      <c r="LGG88" s="45"/>
      <c r="LGH88" s="45"/>
      <c r="LGI88" s="45"/>
      <c r="LGJ88" s="45"/>
      <c r="LGK88" s="45"/>
      <c r="LGL88" s="45"/>
      <c r="LGM88" s="45"/>
      <c r="LGN88" s="45"/>
      <c r="LGO88" s="45"/>
      <c r="LGP88" s="45"/>
      <c r="LGQ88" s="45"/>
      <c r="LGR88" s="45"/>
      <c r="LGS88" s="45"/>
      <c r="LGT88" s="45"/>
      <c r="LGU88" s="45"/>
      <c r="LGV88" s="45"/>
      <c r="LGW88" s="45"/>
      <c r="LGX88" s="45"/>
      <c r="LGY88" s="45"/>
      <c r="LGZ88" s="45"/>
      <c r="LHA88" s="45"/>
      <c r="LHB88" s="45"/>
      <c r="LHC88" s="45"/>
      <c r="LHD88" s="45"/>
      <c r="LHE88" s="45"/>
      <c r="LHF88" s="45"/>
      <c r="LHG88" s="45"/>
      <c r="LHH88" s="45"/>
      <c r="LHI88" s="45"/>
      <c r="LHJ88" s="45"/>
      <c r="LHK88" s="45"/>
      <c r="LHL88" s="45"/>
      <c r="LHM88" s="45"/>
      <c r="LHN88" s="45"/>
      <c r="LHO88" s="45"/>
      <c r="LHP88" s="45"/>
      <c r="LHQ88" s="45"/>
      <c r="LHR88" s="45"/>
      <c r="LHS88" s="45"/>
      <c r="LHT88" s="45"/>
      <c r="LHU88" s="45"/>
      <c r="LHV88" s="45"/>
      <c r="LHW88" s="45"/>
      <c r="LHX88" s="45"/>
      <c r="LHY88" s="45"/>
      <c r="LHZ88" s="45"/>
      <c r="LIA88" s="45"/>
      <c r="LIB88" s="45"/>
      <c r="LIC88" s="45"/>
      <c r="LID88" s="45"/>
      <c r="LIE88" s="45"/>
      <c r="LIF88" s="45"/>
      <c r="LIG88" s="45"/>
      <c r="LIH88" s="45"/>
      <c r="LII88" s="45"/>
      <c r="LIJ88" s="45"/>
      <c r="LIK88" s="45"/>
      <c r="LIL88" s="45"/>
      <c r="LIM88" s="45"/>
      <c r="LIN88" s="45"/>
      <c r="LIO88" s="45"/>
      <c r="LIP88" s="45"/>
      <c r="LIQ88" s="45"/>
      <c r="LIR88" s="45"/>
      <c r="LIS88" s="45"/>
      <c r="LIT88" s="45"/>
      <c r="LIU88" s="45"/>
      <c r="LIV88" s="45"/>
      <c r="LIW88" s="45"/>
      <c r="LIX88" s="45"/>
      <c r="LIY88" s="45"/>
      <c r="LIZ88" s="45"/>
      <c r="LJA88" s="45"/>
      <c r="LJB88" s="45"/>
      <c r="LJC88" s="45"/>
      <c r="LJD88" s="45"/>
      <c r="LJE88" s="45"/>
      <c r="LJF88" s="45"/>
      <c r="LJG88" s="45"/>
      <c r="LJH88" s="45"/>
      <c r="LJI88" s="45"/>
      <c r="LJJ88" s="45"/>
      <c r="LJK88" s="45"/>
      <c r="LJL88" s="45"/>
      <c r="LJM88" s="45"/>
      <c r="LJN88" s="45"/>
      <c r="LJO88" s="45"/>
      <c r="LJP88" s="45"/>
      <c r="LJQ88" s="45"/>
      <c r="LJR88" s="45"/>
      <c r="LJS88" s="45"/>
      <c r="LJT88" s="45"/>
      <c r="LJU88" s="45"/>
      <c r="LJV88" s="45"/>
      <c r="LJW88" s="45"/>
      <c r="LJX88" s="45"/>
      <c r="LJY88" s="45"/>
      <c r="LJZ88" s="45"/>
      <c r="LKA88" s="45"/>
      <c r="LKB88" s="45"/>
      <c r="LKC88" s="45"/>
      <c r="LKD88" s="45"/>
      <c r="LKE88" s="45"/>
      <c r="LKF88" s="45"/>
      <c r="LKG88" s="45"/>
      <c r="LKH88" s="45"/>
      <c r="LKI88" s="45"/>
      <c r="LKJ88" s="45"/>
      <c r="LKK88" s="45"/>
      <c r="LKL88" s="45"/>
      <c r="LKM88" s="45"/>
      <c r="LKN88" s="45"/>
      <c r="LKO88" s="45"/>
      <c r="LKP88" s="45"/>
      <c r="LKQ88" s="45"/>
      <c r="LKR88" s="45"/>
      <c r="LKS88" s="45"/>
      <c r="LKT88" s="45"/>
      <c r="LKU88" s="45"/>
      <c r="LKV88" s="45"/>
      <c r="LKW88" s="45"/>
      <c r="LKX88" s="45"/>
      <c r="LKY88" s="45"/>
      <c r="LKZ88" s="45"/>
      <c r="LLA88" s="45"/>
      <c r="LLB88" s="45"/>
      <c r="LLC88" s="45"/>
      <c r="LLD88" s="45"/>
      <c r="LLE88" s="45"/>
      <c r="LLF88" s="45"/>
      <c r="LLG88" s="45"/>
      <c r="LLH88" s="45"/>
      <c r="LLI88" s="45"/>
      <c r="LLJ88" s="45"/>
      <c r="LLK88" s="45"/>
      <c r="LLL88" s="45"/>
      <c r="LLM88" s="45"/>
      <c r="LLN88" s="45"/>
      <c r="LLO88" s="45"/>
      <c r="LLP88" s="45"/>
      <c r="LLQ88" s="45"/>
      <c r="LLR88" s="45"/>
      <c r="LLS88" s="45"/>
      <c r="LLT88" s="45"/>
      <c r="LLU88" s="45"/>
      <c r="LLV88" s="45"/>
      <c r="LLW88" s="45"/>
      <c r="LLX88" s="45"/>
      <c r="LLY88" s="45"/>
      <c r="LLZ88" s="45"/>
      <c r="LMA88" s="45"/>
      <c r="LMB88" s="45"/>
      <c r="LMC88" s="45"/>
      <c r="LMD88" s="45"/>
      <c r="LME88" s="45"/>
      <c r="LMF88" s="45"/>
      <c r="LMG88" s="45"/>
      <c r="LMH88" s="45"/>
      <c r="LMI88" s="45"/>
      <c r="LMJ88" s="45"/>
      <c r="LMK88" s="45"/>
      <c r="LML88" s="45"/>
      <c r="LMM88" s="45"/>
      <c r="LMN88" s="45"/>
      <c r="LMO88" s="45"/>
      <c r="LMP88" s="45"/>
      <c r="LMQ88" s="45"/>
      <c r="LMR88" s="45"/>
      <c r="LMS88" s="45"/>
      <c r="LMT88" s="45"/>
      <c r="LMU88" s="45"/>
      <c r="LMV88" s="45"/>
      <c r="LMW88" s="45"/>
      <c r="LMX88" s="45"/>
      <c r="LMY88" s="45"/>
      <c r="LMZ88" s="45"/>
      <c r="LNA88" s="45"/>
      <c r="LNB88" s="45"/>
      <c r="LNC88" s="45"/>
      <c r="LND88" s="45"/>
      <c r="LNE88" s="45"/>
      <c r="LNF88" s="45"/>
      <c r="LNG88" s="45"/>
      <c r="LNH88" s="45"/>
      <c r="LNI88" s="45"/>
      <c r="LNJ88" s="45"/>
      <c r="LNK88" s="45"/>
      <c r="LNL88" s="45"/>
      <c r="LNM88" s="45"/>
      <c r="LNN88" s="45"/>
      <c r="LNO88" s="45"/>
      <c r="LNP88" s="45"/>
      <c r="LNQ88" s="45"/>
      <c r="LNR88" s="45"/>
      <c r="LNS88" s="45"/>
      <c r="LNT88" s="45"/>
      <c r="LNU88" s="45"/>
      <c r="LNV88" s="45"/>
      <c r="LNW88" s="45"/>
      <c r="LNX88" s="45"/>
      <c r="LNY88" s="45"/>
      <c r="LNZ88" s="45"/>
      <c r="LOA88" s="45"/>
      <c r="LOB88" s="45"/>
      <c r="LOC88" s="45"/>
      <c r="LOD88" s="45"/>
      <c r="LOE88" s="45"/>
      <c r="LOF88" s="45"/>
      <c r="LOG88" s="45"/>
      <c r="LOH88" s="45"/>
      <c r="LOI88" s="45"/>
      <c r="LOJ88" s="45"/>
      <c r="LOK88" s="45"/>
      <c r="LOL88" s="45"/>
      <c r="LOM88" s="45"/>
      <c r="LON88" s="45"/>
      <c r="LOO88" s="45"/>
      <c r="LOP88" s="45"/>
      <c r="LOQ88" s="45"/>
      <c r="LOR88" s="45"/>
      <c r="LOS88" s="45"/>
      <c r="LOT88" s="45"/>
      <c r="LOU88" s="45"/>
      <c r="LOV88" s="45"/>
      <c r="LOW88" s="45"/>
      <c r="LOX88" s="45"/>
      <c r="LOY88" s="45"/>
      <c r="LOZ88" s="45"/>
      <c r="LPA88" s="45"/>
      <c r="LPB88" s="45"/>
      <c r="LPC88" s="45"/>
      <c r="LPD88" s="45"/>
      <c r="LPE88" s="45"/>
      <c r="LPF88" s="45"/>
      <c r="LPG88" s="45"/>
      <c r="LPH88" s="45"/>
      <c r="LPI88" s="45"/>
      <c r="LPJ88" s="45"/>
      <c r="LPK88" s="45"/>
      <c r="LPL88" s="45"/>
      <c r="LPM88" s="45"/>
      <c r="LPN88" s="45"/>
      <c r="LPO88" s="45"/>
      <c r="LPP88" s="45"/>
      <c r="LPQ88" s="45"/>
      <c r="LPR88" s="45"/>
      <c r="LPS88" s="45"/>
      <c r="LPT88" s="45"/>
      <c r="LPU88" s="45"/>
      <c r="LPV88" s="45"/>
      <c r="LPW88" s="45"/>
      <c r="LPX88" s="45"/>
      <c r="LPY88" s="45"/>
      <c r="LPZ88" s="45"/>
      <c r="LQA88" s="45"/>
      <c r="LQB88" s="45"/>
      <c r="LQC88" s="45"/>
      <c r="LQD88" s="45"/>
      <c r="LQE88" s="45"/>
      <c r="LQF88" s="45"/>
      <c r="LQG88" s="45"/>
      <c r="LQH88" s="45"/>
      <c r="LQI88" s="45"/>
      <c r="LQJ88" s="45"/>
      <c r="LQK88" s="45"/>
      <c r="LQL88" s="45"/>
      <c r="LQM88" s="45"/>
      <c r="LQN88" s="45"/>
      <c r="LQO88" s="45"/>
      <c r="LQP88" s="45"/>
      <c r="LQQ88" s="45"/>
      <c r="LQR88" s="45"/>
      <c r="LQS88" s="45"/>
      <c r="LQT88" s="45"/>
      <c r="LQU88" s="45"/>
      <c r="LQV88" s="45"/>
      <c r="LQW88" s="45"/>
      <c r="LQX88" s="45"/>
      <c r="LQY88" s="45"/>
      <c r="LQZ88" s="45"/>
      <c r="LRA88" s="45"/>
      <c r="LRB88" s="45"/>
      <c r="LRC88" s="45"/>
      <c r="LRD88" s="45"/>
      <c r="LRE88" s="45"/>
      <c r="LRF88" s="45"/>
      <c r="LRG88" s="45"/>
      <c r="LRH88" s="45"/>
      <c r="LRI88" s="45"/>
      <c r="LRJ88" s="45"/>
      <c r="LRK88" s="45"/>
      <c r="LRL88" s="45"/>
      <c r="LRM88" s="45"/>
      <c r="LRN88" s="45"/>
      <c r="LRO88" s="45"/>
      <c r="LRP88" s="45"/>
      <c r="LRQ88" s="45"/>
      <c r="LRR88" s="45"/>
      <c r="LRS88" s="45"/>
      <c r="LRT88" s="45"/>
      <c r="LRU88" s="45"/>
      <c r="LRV88" s="45"/>
      <c r="LRW88" s="45"/>
      <c r="LRX88" s="45"/>
      <c r="LRY88" s="45"/>
      <c r="LRZ88" s="45"/>
      <c r="LSA88" s="45"/>
      <c r="LSB88" s="45"/>
      <c r="LSC88" s="45"/>
      <c r="LSD88" s="45"/>
      <c r="LSE88" s="45"/>
      <c r="LSF88" s="45"/>
      <c r="LSG88" s="45"/>
      <c r="LSH88" s="45"/>
      <c r="LSI88" s="45"/>
      <c r="LSJ88" s="45"/>
      <c r="LSK88" s="45"/>
      <c r="LSL88" s="45"/>
      <c r="LSM88" s="45"/>
      <c r="LSN88" s="45"/>
      <c r="LSO88" s="45"/>
      <c r="LSP88" s="45"/>
      <c r="LSQ88" s="45"/>
      <c r="LSR88" s="45"/>
      <c r="LSS88" s="45"/>
      <c r="LST88" s="45"/>
      <c r="LSU88" s="45"/>
      <c r="LSV88" s="45"/>
      <c r="LSW88" s="45"/>
      <c r="LSX88" s="45"/>
      <c r="LSY88" s="45"/>
      <c r="LSZ88" s="45"/>
      <c r="LTA88" s="45"/>
      <c r="LTB88" s="45"/>
      <c r="LTC88" s="45"/>
      <c r="LTD88" s="45"/>
      <c r="LTE88" s="45"/>
      <c r="LTF88" s="45"/>
      <c r="LTG88" s="45"/>
      <c r="LTH88" s="45"/>
      <c r="LTI88" s="45"/>
      <c r="LTJ88" s="45"/>
      <c r="LTK88" s="45"/>
      <c r="LTL88" s="45"/>
      <c r="LTM88" s="45"/>
      <c r="LTN88" s="45"/>
      <c r="LTO88" s="45"/>
      <c r="LTP88" s="45"/>
      <c r="LTQ88" s="45"/>
      <c r="LTR88" s="45"/>
      <c r="LTS88" s="45"/>
      <c r="LTT88" s="45"/>
      <c r="LTU88" s="45"/>
      <c r="LTV88" s="45"/>
      <c r="LTW88" s="45"/>
      <c r="LTX88" s="45"/>
      <c r="LTY88" s="45"/>
      <c r="LTZ88" s="45"/>
      <c r="LUA88" s="45"/>
      <c r="LUB88" s="45"/>
      <c r="LUC88" s="45"/>
      <c r="LUD88" s="45"/>
      <c r="LUE88" s="45"/>
      <c r="LUF88" s="45"/>
      <c r="LUG88" s="45"/>
      <c r="LUH88" s="45"/>
      <c r="LUI88" s="45"/>
      <c r="LUJ88" s="45"/>
      <c r="LUK88" s="45"/>
      <c r="LUL88" s="45"/>
      <c r="LUM88" s="45"/>
      <c r="LUN88" s="45"/>
      <c r="LUO88" s="45"/>
      <c r="LUP88" s="45"/>
      <c r="LUQ88" s="45"/>
      <c r="LUR88" s="45"/>
      <c r="LUS88" s="45"/>
      <c r="LUT88" s="45"/>
      <c r="LUU88" s="45"/>
      <c r="LUV88" s="45"/>
      <c r="LUW88" s="45"/>
      <c r="LUX88" s="45"/>
      <c r="LUY88" s="45"/>
      <c r="LUZ88" s="45"/>
      <c r="LVA88" s="45"/>
      <c r="LVB88" s="45"/>
      <c r="LVC88" s="45"/>
      <c r="LVD88" s="45"/>
      <c r="LVE88" s="45"/>
      <c r="LVF88" s="45"/>
      <c r="LVG88" s="45"/>
      <c r="LVH88" s="45"/>
      <c r="LVI88" s="45"/>
      <c r="LVJ88" s="45"/>
      <c r="LVK88" s="45"/>
      <c r="LVL88" s="45"/>
      <c r="LVM88" s="45"/>
      <c r="LVN88" s="45"/>
      <c r="LVO88" s="45"/>
      <c r="LVP88" s="45"/>
      <c r="LVQ88" s="45"/>
      <c r="LVR88" s="45"/>
      <c r="LVS88" s="45"/>
      <c r="LVT88" s="45"/>
      <c r="LVU88" s="45"/>
      <c r="LVV88" s="45"/>
      <c r="LVW88" s="45"/>
      <c r="LVX88" s="45"/>
      <c r="LVY88" s="45"/>
      <c r="LVZ88" s="45"/>
      <c r="LWA88" s="45"/>
      <c r="LWB88" s="45"/>
      <c r="LWC88" s="45"/>
      <c r="LWD88" s="45"/>
      <c r="LWE88" s="45"/>
      <c r="LWF88" s="45"/>
      <c r="LWG88" s="45"/>
      <c r="LWH88" s="45"/>
      <c r="LWI88" s="45"/>
      <c r="LWJ88" s="45"/>
      <c r="LWK88" s="45"/>
      <c r="LWL88" s="45"/>
      <c r="LWM88" s="45"/>
      <c r="LWN88" s="45"/>
      <c r="LWO88" s="45"/>
      <c r="LWP88" s="45"/>
      <c r="LWQ88" s="45"/>
      <c r="LWR88" s="45"/>
      <c r="LWS88" s="45"/>
      <c r="LWT88" s="45"/>
      <c r="LWU88" s="45"/>
      <c r="LWV88" s="45"/>
      <c r="LWW88" s="45"/>
      <c r="LWX88" s="45"/>
      <c r="LWY88" s="45"/>
      <c r="LWZ88" s="45"/>
      <c r="LXA88" s="45"/>
      <c r="LXB88" s="45"/>
      <c r="LXC88" s="45"/>
      <c r="LXD88" s="45"/>
      <c r="LXE88" s="45"/>
      <c r="LXF88" s="45"/>
      <c r="LXG88" s="45"/>
      <c r="LXH88" s="45"/>
      <c r="LXI88" s="45"/>
      <c r="LXJ88" s="45"/>
      <c r="LXK88" s="45"/>
      <c r="LXL88" s="45"/>
      <c r="LXM88" s="45"/>
      <c r="LXN88" s="45"/>
      <c r="LXO88" s="45"/>
      <c r="LXP88" s="45"/>
      <c r="LXQ88" s="45"/>
      <c r="LXR88" s="45"/>
      <c r="LXS88" s="45"/>
      <c r="LXT88" s="45"/>
      <c r="LXU88" s="45"/>
      <c r="LXV88" s="45"/>
      <c r="LXW88" s="45"/>
      <c r="LXX88" s="45"/>
      <c r="LXY88" s="45"/>
      <c r="LXZ88" s="45"/>
      <c r="LYA88" s="45"/>
      <c r="LYB88" s="45"/>
      <c r="LYC88" s="45"/>
      <c r="LYD88" s="45"/>
      <c r="LYE88" s="45"/>
      <c r="LYF88" s="45"/>
      <c r="LYG88" s="45"/>
      <c r="LYH88" s="45"/>
      <c r="LYI88" s="45"/>
      <c r="LYJ88" s="45"/>
      <c r="LYK88" s="45"/>
      <c r="LYL88" s="45"/>
      <c r="LYM88" s="45"/>
      <c r="LYN88" s="45"/>
      <c r="LYO88" s="45"/>
      <c r="LYP88" s="45"/>
      <c r="LYQ88" s="45"/>
      <c r="LYR88" s="45"/>
      <c r="LYS88" s="45"/>
      <c r="LYT88" s="45"/>
      <c r="LYU88" s="45"/>
      <c r="LYV88" s="45"/>
      <c r="LYW88" s="45"/>
      <c r="LYX88" s="45"/>
      <c r="LYY88" s="45"/>
      <c r="LYZ88" s="45"/>
      <c r="LZA88" s="45"/>
      <c r="LZB88" s="45"/>
      <c r="LZC88" s="45"/>
      <c r="LZD88" s="45"/>
      <c r="LZE88" s="45"/>
      <c r="LZF88" s="45"/>
      <c r="LZG88" s="45"/>
      <c r="LZH88" s="45"/>
      <c r="LZI88" s="45"/>
      <c r="LZJ88" s="45"/>
      <c r="LZK88" s="45"/>
      <c r="LZL88" s="45"/>
      <c r="LZM88" s="45"/>
      <c r="LZN88" s="45"/>
      <c r="LZO88" s="45"/>
      <c r="LZP88" s="45"/>
      <c r="LZQ88" s="45"/>
      <c r="LZR88" s="45"/>
      <c r="LZS88" s="45"/>
      <c r="LZT88" s="45"/>
      <c r="LZU88" s="45"/>
      <c r="LZV88" s="45"/>
      <c r="LZW88" s="45"/>
      <c r="LZX88" s="45"/>
      <c r="LZY88" s="45"/>
      <c r="LZZ88" s="45"/>
      <c r="MAA88" s="45"/>
      <c r="MAB88" s="45"/>
      <c r="MAC88" s="45"/>
      <c r="MAD88" s="45"/>
      <c r="MAE88" s="45"/>
      <c r="MAF88" s="45"/>
      <c r="MAG88" s="45"/>
      <c r="MAH88" s="45"/>
      <c r="MAI88" s="45"/>
      <c r="MAJ88" s="45"/>
      <c r="MAK88" s="45"/>
      <c r="MAL88" s="45"/>
      <c r="MAM88" s="45"/>
      <c r="MAN88" s="45"/>
      <c r="MAO88" s="45"/>
      <c r="MAP88" s="45"/>
      <c r="MAQ88" s="45"/>
      <c r="MAR88" s="45"/>
      <c r="MAS88" s="45"/>
      <c r="MAT88" s="45"/>
      <c r="MAU88" s="45"/>
      <c r="MAV88" s="45"/>
      <c r="MAW88" s="45"/>
      <c r="MAX88" s="45"/>
      <c r="MAY88" s="45"/>
      <c r="MAZ88" s="45"/>
      <c r="MBA88" s="45"/>
      <c r="MBB88" s="45"/>
      <c r="MBC88" s="45"/>
      <c r="MBD88" s="45"/>
      <c r="MBE88" s="45"/>
      <c r="MBF88" s="45"/>
      <c r="MBG88" s="45"/>
      <c r="MBH88" s="45"/>
      <c r="MBI88" s="45"/>
      <c r="MBJ88" s="45"/>
      <c r="MBK88" s="45"/>
      <c r="MBL88" s="45"/>
      <c r="MBM88" s="45"/>
      <c r="MBN88" s="45"/>
      <c r="MBO88" s="45"/>
      <c r="MBP88" s="45"/>
      <c r="MBQ88" s="45"/>
      <c r="MBR88" s="45"/>
      <c r="MBS88" s="45"/>
      <c r="MBT88" s="45"/>
      <c r="MBU88" s="45"/>
      <c r="MBV88" s="45"/>
      <c r="MBW88" s="45"/>
      <c r="MBX88" s="45"/>
      <c r="MBY88" s="45"/>
      <c r="MBZ88" s="45"/>
      <c r="MCA88" s="45"/>
      <c r="MCB88" s="45"/>
      <c r="MCC88" s="45"/>
      <c r="MCD88" s="45"/>
      <c r="MCE88" s="45"/>
      <c r="MCF88" s="45"/>
      <c r="MCG88" s="45"/>
      <c r="MCH88" s="45"/>
      <c r="MCI88" s="45"/>
      <c r="MCJ88" s="45"/>
      <c r="MCK88" s="45"/>
      <c r="MCL88" s="45"/>
      <c r="MCM88" s="45"/>
      <c r="MCN88" s="45"/>
      <c r="MCO88" s="45"/>
      <c r="MCP88" s="45"/>
      <c r="MCQ88" s="45"/>
      <c r="MCR88" s="45"/>
      <c r="MCS88" s="45"/>
      <c r="MCT88" s="45"/>
      <c r="MCU88" s="45"/>
      <c r="MCV88" s="45"/>
      <c r="MCW88" s="45"/>
      <c r="MCX88" s="45"/>
      <c r="MCY88" s="45"/>
      <c r="MCZ88" s="45"/>
      <c r="MDA88" s="45"/>
      <c r="MDB88" s="45"/>
      <c r="MDC88" s="45"/>
      <c r="MDD88" s="45"/>
      <c r="MDE88" s="45"/>
      <c r="MDF88" s="45"/>
      <c r="MDG88" s="45"/>
      <c r="MDH88" s="45"/>
      <c r="MDI88" s="45"/>
      <c r="MDJ88" s="45"/>
      <c r="MDK88" s="45"/>
      <c r="MDL88" s="45"/>
      <c r="MDM88" s="45"/>
      <c r="MDN88" s="45"/>
      <c r="MDO88" s="45"/>
      <c r="MDP88" s="45"/>
      <c r="MDQ88" s="45"/>
      <c r="MDR88" s="45"/>
      <c r="MDS88" s="45"/>
      <c r="MDT88" s="45"/>
      <c r="MDU88" s="45"/>
      <c r="MDV88" s="45"/>
      <c r="MDW88" s="45"/>
      <c r="MDX88" s="45"/>
      <c r="MDY88" s="45"/>
      <c r="MDZ88" s="45"/>
      <c r="MEA88" s="45"/>
      <c r="MEB88" s="45"/>
      <c r="MEC88" s="45"/>
      <c r="MED88" s="45"/>
      <c r="MEE88" s="45"/>
      <c r="MEF88" s="45"/>
      <c r="MEG88" s="45"/>
      <c r="MEH88" s="45"/>
      <c r="MEI88" s="45"/>
      <c r="MEJ88" s="45"/>
      <c r="MEK88" s="45"/>
      <c r="MEL88" s="45"/>
      <c r="MEM88" s="45"/>
      <c r="MEN88" s="45"/>
      <c r="MEO88" s="45"/>
      <c r="MEP88" s="45"/>
      <c r="MEQ88" s="45"/>
      <c r="MER88" s="45"/>
      <c r="MES88" s="45"/>
      <c r="MET88" s="45"/>
      <c r="MEU88" s="45"/>
      <c r="MEV88" s="45"/>
      <c r="MEW88" s="45"/>
      <c r="MEX88" s="45"/>
      <c r="MEY88" s="45"/>
      <c r="MEZ88" s="45"/>
      <c r="MFA88" s="45"/>
      <c r="MFB88" s="45"/>
      <c r="MFC88" s="45"/>
      <c r="MFD88" s="45"/>
      <c r="MFE88" s="45"/>
      <c r="MFF88" s="45"/>
      <c r="MFG88" s="45"/>
      <c r="MFH88" s="45"/>
      <c r="MFI88" s="45"/>
      <c r="MFJ88" s="45"/>
      <c r="MFK88" s="45"/>
      <c r="MFL88" s="45"/>
      <c r="MFM88" s="45"/>
      <c r="MFN88" s="45"/>
      <c r="MFO88" s="45"/>
      <c r="MFP88" s="45"/>
      <c r="MFQ88" s="45"/>
      <c r="MFR88" s="45"/>
      <c r="MFS88" s="45"/>
      <c r="MFT88" s="45"/>
      <c r="MFU88" s="45"/>
      <c r="MFV88" s="45"/>
      <c r="MFW88" s="45"/>
      <c r="MFX88" s="45"/>
      <c r="MFY88" s="45"/>
      <c r="MFZ88" s="45"/>
      <c r="MGA88" s="45"/>
      <c r="MGB88" s="45"/>
      <c r="MGC88" s="45"/>
      <c r="MGD88" s="45"/>
      <c r="MGE88" s="45"/>
      <c r="MGF88" s="45"/>
      <c r="MGG88" s="45"/>
      <c r="MGH88" s="45"/>
      <c r="MGI88" s="45"/>
      <c r="MGJ88" s="45"/>
      <c r="MGK88" s="45"/>
      <c r="MGL88" s="45"/>
      <c r="MGM88" s="45"/>
      <c r="MGN88" s="45"/>
      <c r="MGO88" s="45"/>
      <c r="MGP88" s="45"/>
      <c r="MGQ88" s="45"/>
      <c r="MGR88" s="45"/>
      <c r="MGS88" s="45"/>
      <c r="MGT88" s="45"/>
      <c r="MGU88" s="45"/>
      <c r="MGV88" s="45"/>
      <c r="MGW88" s="45"/>
      <c r="MGX88" s="45"/>
      <c r="MGY88" s="45"/>
      <c r="MGZ88" s="45"/>
      <c r="MHA88" s="45"/>
      <c r="MHB88" s="45"/>
      <c r="MHC88" s="45"/>
      <c r="MHD88" s="45"/>
      <c r="MHE88" s="45"/>
      <c r="MHF88" s="45"/>
      <c r="MHG88" s="45"/>
      <c r="MHH88" s="45"/>
      <c r="MHI88" s="45"/>
      <c r="MHJ88" s="45"/>
      <c r="MHK88" s="45"/>
      <c r="MHL88" s="45"/>
      <c r="MHM88" s="45"/>
      <c r="MHN88" s="45"/>
      <c r="MHO88" s="45"/>
      <c r="MHP88" s="45"/>
      <c r="MHQ88" s="45"/>
      <c r="MHR88" s="45"/>
      <c r="MHS88" s="45"/>
      <c r="MHT88" s="45"/>
      <c r="MHU88" s="45"/>
      <c r="MHV88" s="45"/>
      <c r="MHW88" s="45"/>
      <c r="MHX88" s="45"/>
      <c r="MHY88" s="45"/>
      <c r="MHZ88" s="45"/>
      <c r="MIA88" s="45"/>
      <c r="MIB88" s="45"/>
      <c r="MIC88" s="45"/>
      <c r="MID88" s="45"/>
      <c r="MIE88" s="45"/>
      <c r="MIF88" s="45"/>
      <c r="MIG88" s="45"/>
      <c r="MIH88" s="45"/>
      <c r="MII88" s="45"/>
      <c r="MIJ88" s="45"/>
      <c r="MIK88" s="45"/>
      <c r="MIL88" s="45"/>
      <c r="MIM88" s="45"/>
      <c r="MIN88" s="45"/>
      <c r="MIO88" s="45"/>
      <c r="MIP88" s="45"/>
      <c r="MIQ88" s="45"/>
      <c r="MIR88" s="45"/>
      <c r="MIS88" s="45"/>
      <c r="MIT88" s="45"/>
      <c r="MIU88" s="45"/>
      <c r="MIV88" s="45"/>
      <c r="MIW88" s="45"/>
      <c r="MIX88" s="45"/>
      <c r="MIY88" s="45"/>
      <c r="MIZ88" s="45"/>
      <c r="MJA88" s="45"/>
      <c r="MJB88" s="45"/>
      <c r="MJC88" s="45"/>
      <c r="MJD88" s="45"/>
      <c r="MJE88" s="45"/>
      <c r="MJF88" s="45"/>
      <c r="MJG88" s="45"/>
      <c r="MJH88" s="45"/>
      <c r="MJI88" s="45"/>
      <c r="MJJ88" s="45"/>
      <c r="MJK88" s="45"/>
      <c r="MJL88" s="45"/>
      <c r="MJM88" s="45"/>
      <c r="MJN88" s="45"/>
      <c r="MJO88" s="45"/>
      <c r="MJP88" s="45"/>
      <c r="MJQ88" s="45"/>
      <c r="MJR88" s="45"/>
      <c r="MJS88" s="45"/>
      <c r="MJT88" s="45"/>
      <c r="MJU88" s="45"/>
      <c r="MJV88" s="45"/>
      <c r="MJW88" s="45"/>
      <c r="MJX88" s="45"/>
      <c r="MJY88" s="45"/>
      <c r="MJZ88" s="45"/>
      <c r="MKA88" s="45"/>
      <c r="MKB88" s="45"/>
      <c r="MKC88" s="45"/>
      <c r="MKD88" s="45"/>
      <c r="MKE88" s="45"/>
      <c r="MKF88" s="45"/>
      <c r="MKG88" s="45"/>
      <c r="MKH88" s="45"/>
      <c r="MKI88" s="45"/>
      <c r="MKJ88" s="45"/>
      <c r="MKK88" s="45"/>
      <c r="MKL88" s="45"/>
      <c r="MKM88" s="45"/>
      <c r="MKN88" s="45"/>
      <c r="MKO88" s="45"/>
      <c r="MKP88" s="45"/>
      <c r="MKQ88" s="45"/>
      <c r="MKR88" s="45"/>
      <c r="MKS88" s="45"/>
      <c r="MKT88" s="45"/>
      <c r="MKU88" s="45"/>
      <c r="MKV88" s="45"/>
      <c r="MKW88" s="45"/>
      <c r="MKX88" s="45"/>
      <c r="MKY88" s="45"/>
      <c r="MKZ88" s="45"/>
      <c r="MLA88" s="45"/>
      <c r="MLB88" s="45"/>
      <c r="MLC88" s="45"/>
      <c r="MLD88" s="45"/>
      <c r="MLE88" s="45"/>
      <c r="MLF88" s="45"/>
      <c r="MLG88" s="45"/>
      <c r="MLH88" s="45"/>
      <c r="MLI88" s="45"/>
      <c r="MLJ88" s="45"/>
      <c r="MLK88" s="45"/>
      <c r="MLL88" s="45"/>
      <c r="MLM88" s="45"/>
      <c r="MLN88" s="45"/>
      <c r="MLO88" s="45"/>
      <c r="MLP88" s="45"/>
      <c r="MLQ88" s="45"/>
      <c r="MLR88" s="45"/>
      <c r="MLS88" s="45"/>
      <c r="MLT88" s="45"/>
      <c r="MLU88" s="45"/>
      <c r="MLV88" s="45"/>
      <c r="MLW88" s="45"/>
      <c r="MLX88" s="45"/>
      <c r="MLY88" s="45"/>
      <c r="MLZ88" s="45"/>
      <c r="MMA88" s="45"/>
      <c r="MMB88" s="45"/>
      <c r="MMC88" s="45"/>
      <c r="MMD88" s="45"/>
      <c r="MME88" s="45"/>
      <c r="MMF88" s="45"/>
      <c r="MMG88" s="45"/>
      <c r="MMH88" s="45"/>
      <c r="MMI88" s="45"/>
      <c r="MMJ88" s="45"/>
      <c r="MMK88" s="45"/>
      <c r="MML88" s="45"/>
      <c r="MMM88" s="45"/>
      <c r="MMN88" s="45"/>
      <c r="MMO88" s="45"/>
      <c r="MMP88" s="45"/>
      <c r="MMQ88" s="45"/>
      <c r="MMR88" s="45"/>
      <c r="MMS88" s="45"/>
      <c r="MMT88" s="45"/>
      <c r="MMU88" s="45"/>
      <c r="MMV88" s="45"/>
      <c r="MMW88" s="45"/>
      <c r="MMX88" s="45"/>
      <c r="MMY88" s="45"/>
      <c r="MMZ88" s="45"/>
      <c r="MNA88" s="45"/>
      <c r="MNB88" s="45"/>
      <c r="MNC88" s="45"/>
      <c r="MND88" s="45"/>
      <c r="MNE88" s="45"/>
      <c r="MNF88" s="45"/>
      <c r="MNG88" s="45"/>
      <c r="MNH88" s="45"/>
      <c r="MNI88" s="45"/>
      <c r="MNJ88" s="45"/>
      <c r="MNK88" s="45"/>
      <c r="MNL88" s="45"/>
      <c r="MNM88" s="45"/>
      <c r="MNN88" s="45"/>
      <c r="MNO88" s="45"/>
      <c r="MNP88" s="45"/>
      <c r="MNQ88" s="45"/>
      <c r="MNR88" s="45"/>
      <c r="MNS88" s="45"/>
      <c r="MNT88" s="45"/>
      <c r="MNU88" s="45"/>
      <c r="MNV88" s="45"/>
      <c r="MNW88" s="45"/>
      <c r="MNX88" s="45"/>
      <c r="MNY88" s="45"/>
      <c r="MNZ88" s="45"/>
      <c r="MOA88" s="45"/>
      <c r="MOB88" s="45"/>
      <c r="MOC88" s="45"/>
      <c r="MOD88" s="45"/>
      <c r="MOE88" s="45"/>
      <c r="MOF88" s="45"/>
      <c r="MOG88" s="45"/>
      <c r="MOH88" s="45"/>
      <c r="MOI88" s="45"/>
      <c r="MOJ88" s="45"/>
      <c r="MOK88" s="45"/>
      <c r="MOL88" s="45"/>
      <c r="MOM88" s="45"/>
      <c r="MON88" s="45"/>
      <c r="MOO88" s="45"/>
      <c r="MOP88" s="45"/>
      <c r="MOQ88" s="45"/>
      <c r="MOR88" s="45"/>
      <c r="MOS88" s="45"/>
      <c r="MOT88" s="45"/>
      <c r="MOU88" s="45"/>
      <c r="MOV88" s="45"/>
      <c r="MOW88" s="45"/>
      <c r="MOX88" s="45"/>
      <c r="MOY88" s="45"/>
      <c r="MOZ88" s="45"/>
      <c r="MPA88" s="45"/>
      <c r="MPB88" s="45"/>
      <c r="MPC88" s="45"/>
      <c r="MPD88" s="45"/>
      <c r="MPE88" s="45"/>
      <c r="MPF88" s="45"/>
      <c r="MPG88" s="45"/>
      <c r="MPH88" s="45"/>
      <c r="MPI88" s="45"/>
      <c r="MPJ88" s="45"/>
      <c r="MPK88" s="45"/>
      <c r="MPL88" s="45"/>
      <c r="MPM88" s="45"/>
      <c r="MPN88" s="45"/>
      <c r="MPO88" s="45"/>
      <c r="MPP88" s="45"/>
      <c r="MPQ88" s="45"/>
      <c r="MPR88" s="45"/>
      <c r="MPS88" s="45"/>
      <c r="MPT88" s="45"/>
      <c r="MPU88" s="45"/>
      <c r="MPV88" s="45"/>
      <c r="MPW88" s="45"/>
      <c r="MPX88" s="45"/>
      <c r="MPY88" s="45"/>
      <c r="MPZ88" s="45"/>
      <c r="MQA88" s="45"/>
      <c r="MQB88" s="45"/>
      <c r="MQC88" s="45"/>
      <c r="MQD88" s="45"/>
      <c r="MQE88" s="45"/>
      <c r="MQF88" s="45"/>
      <c r="MQG88" s="45"/>
      <c r="MQH88" s="45"/>
      <c r="MQI88" s="45"/>
      <c r="MQJ88" s="45"/>
      <c r="MQK88" s="45"/>
      <c r="MQL88" s="45"/>
      <c r="MQM88" s="45"/>
      <c r="MQN88" s="45"/>
      <c r="MQO88" s="45"/>
      <c r="MQP88" s="45"/>
      <c r="MQQ88" s="45"/>
      <c r="MQR88" s="45"/>
      <c r="MQS88" s="45"/>
      <c r="MQT88" s="45"/>
      <c r="MQU88" s="45"/>
      <c r="MQV88" s="45"/>
      <c r="MQW88" s="45"/>
      <c r="MQX88" s="45"/>
      <c r="MQY88" s="45"/>
      <c r="MQZ88" s="45"/>
      <c r="MRA88" s="45"/>
      <c r="MRB88" s="45"/>
      <c r="MRC88" s="45"/>
      <c r="MRD88" s="45"/>
      <c r="MRE88" s="45"/>
      <c r="MRF88" s="45"/>
      <c r="MRG88" s="45"/>
      <c r="MRH88" s="45"/>
      <c r="MRI88" s="45"/>
      <c r="MRJ88" s="45"/>
      <c r="MRK88" s="45"/>
      <c r="MRL88" s="45"/>
      <c r="MRM88" s="45"/>
      <c r="MRN88" s="45"/>
      <c r="MRO88" s="45"/>
      <c r="MRP88" s="45"/>
      <c r="MRQ88" s="45"/>
      <c r="MRR88" s="45"/>
      <c r="MRS88" s="45"/>
      <c r="MRT88" s="45"/>
      <c r="MRU88" s="45"/>
      <c r="MRV88" s="45"/>
      <c r="MRW88" s="45"/>
      <c r="MRX88" s="45"/>
      <c r="MRY88" s="45"/>
      <c r="MRZ88" s="45"/>
      <c r="MSA88" s="45"/>
      <c r="MSB88" s="45"/>
      <c r="MSC88" s="45"/>
      <c r="MSD88" s="45"/>
      <c r="MSE88" s="45"/>
      <c r="MSF88" s="45"/>
      <c r="MSG88" s="45"/>
      <c r="MSH88" s="45"/>
      <c r="MSI88" s="45"/>
      <c r="MSJ88" s="45"/>
      <c r="MSK88" s="45"/>
      <c r="MSL88" s="45"/>
      <c r="MSM88" s="45"/>
      <c r="MSN88" s="45"/>
      <c r="MSO88" s="45"/>
      <c r="MSP88" s="45"/>
      <c r="MSQ88" s="45"/>
      <c r="MSR88" s="45"/>
      <c r="MSS88" s="45"/>
      <c r="MST88" s="45"/>
      <c r="MSU88" s="45"/>
      <c r="MSV88" s="45"/>
      <c r="MSW88" s="45"/>
      <c r="MSX88" s="45"/>
      <c r="MSY88" s="45"/>
      <c r="MSZ88" s="45"/>
      <c r="MTA88" s="45"/>
      <c r="MTB88" s="45"/>
      <c r="MTC88" s="45"/>
      <c r="MTD88" s="45"/>
      <c r="MTE88" s="45"/>
      <c r="MTF88" s="45"/>
      <c r="MTG88" s="45"/>
      <c r="MTH88" s="45"/>
      <c r="MTI88" s="45"/>
      <c r="MTJ88" s="45"/>
      <c r="MTK88" s="45"/>
      <c r="MTL88" s="45"/>
      <c r="MTM88" s="45"/>
      <c r="MTN88" s="45"/>
      <c r="MTO88" s="45"/>
      <c r="MTP88" s="45"/>
      <c r="MTQ88" s="45"/>
      <c r="MTR88" s="45"/>
      <c r="MTS88" s="45"/>
      <c r="MTT88" s="45"/>
      <c r="MTU88" s="45"/>
      <c r="MTV88" s="45"/>
      <c r="MTW88" s="45"/>
      <c r="MTX88" s="45"/>
      <c r="MTY88" s="45"/>
      <c r="MTZ88" s="45"/>
      <c r="MUA88" s="45"/>
      <c r="MUB88" s="45"/>
      <c r="MUC88" s="45"/>
      <c r="MUD88" s="45"/>
      <c r="MUE88" s="45"/>
      <c r="MUF88" s="45"/>
      <c r="MUG88" s="45"/>
      <c r="MUH88" s="45"/>
      <c r="MUI88" s="45"/>
      <c r="MUJ88" s="45"/>
      <c r="MUK88" s="45"/>
      <c r="MUL88" s="45"/>
      <c r="MUM88" s="45"/>
      <c r="MUN88" s="45"/>
      <c r="MUO88" s="45"/>
      <c r="MUP88" s="45"/>
      <c r="MUQ88" s="45"/>
      <c r="MUR88" s="45"/>
      <c r="MUS88" s="45"/>
      <c r="MUT88" s="45"/>
      <c r="MUU88" s="45"/>
      <c r="MUV88" s="45"/>
      <c r="MUW88" s="45"/>
      <c r="MUX88" s="45"/>
      <c r="MUY88" s="45"/>
      <c r="MUZ88" s="45"/>
      <c r="MVA88" s="45"/>
      <c r="MVB88" s="45"/>
      <c r="MVC88" s="45"/>
      <c r="MVD88" s="45"/>
      <c r="MVE88" s="45"/>
      <c r="MVF88" s="45"/>
      <c r="MVG88" s="45"/>
      <c r="MVH88" s="45"/>
      <c r="MVI88" s="45"/>
      <c r="MVJ88" s="45"/>
      <c r="MVK88" s="45"/>
      <c r="MVL88" s="45"/>
      <c r="MVM88" s="45"/>
      <c r="MVN88" s="45"/>
      <c r="MVO88" s="45"/>
      <c r="MVP88" s="45"/>
      <c r="MVQ88" s="45"/>
      <c r="MVR88" s="45"/>
      <c r="MVS88" s="45"/>
      <c r="MVT88" s="45"/>
      <c r="MVU88" s="45"/>
      <c r="MVV88" s="45"/>
      <c r="MVW88" s="45"/>
      <c r="MVX88" s="45"/>
      <c r="MVY88" s="45"/>
      <c r="MVZ88" s="45"/>
      <c r="MWA88" s="45"/>
      <c r="MWB88" s="45"/>
      <c r="MWC88" s="45"/>
      <c r="MWD88" s="45"/>
      <c r="MWE88" s="45"/>
      <c r="MWF88" s="45"/>
      <c r="MWG88" s="45"/>
      <c r="MWH88" s="45"/>
      <c r="MWI88" s="45"/>
      <c r="MWJ88" s="45"/>
      <c r="MWK88" s="45"/>
      <c r="MWL88" s="45"/>
      <c r="MWM88" s="45"/>
      <c r="MWN88" s="45"/>
      <c r="MWO88" s="45"/>
      <c r="MWP88" s="45"/>
      <c r="MWQ88" s="45"/>
      <c r="MWR88" s="45"/>
      <c r="MWS88" s="45"/>
      <c r="MWT88" s="45"/>
      <c r="MWU88" s="45"/>
      <c r="MWV88" s="45"/>
      <c r="MWW88" s="45"/>
      <c r="MWX88" s="45"/>
      <c r="MWY88" s="45"/>
      <c r="MWZ88" s="45"/>
      <c r="MXA88" s="45"/>
      <c r="MXB88" s="45"/>
      <c r="MXC88" s="45"/>
      <c r="MXD88" s="45"/>
      <c r="MXE88" s="45"/>
      <c r="MXF88" s="45"/>
      <c r="MXG88" s="45"/>
      <c r="MXH88" s="45"/>
      <c r="MXI88" s="45"/>
      <c r="MXJ88" s="45"/>
      <c r="MXK88" s="45"/>
      <c r="MXL88" s="45"/>
      <c r="MXM88" s="45"/>
      <c r="MXN88" s="45"/>
      <c r="MXO88" s="45"/>
      <c r="MXP88" s="45"/>
      <c r="MXQ88" s="45"/>
      <c r="MXR88" s="45"/>
      <c r="MXS88" s="45"/>
      <c r="MXT88" s="45"/>
      <c r="MXU88" s="45"/>
      <c r="MXV88" s="45"/>
      <c r="MXW88" s="45"/>
      <c r="MXX88" s="45"/>
      <c r="MXY88" s="45"/>
      <c r="MXZ88" s="45"/>
      <c r="MYA88" s="45"/>
      <c r="MYB88" s="45"/>
      <c r="MYC88" s="45"/>
      <c r="MYD88" s="45"/>
      <c r="MYE88" s="45"/>
      <c r="MYF88" s="45"/>
      <c r="MYG88" s="45"/>
      <c r="MYH88" s="45"/>
      <c r="MYI88" s="45"/>
      <c r="MYJ88" s="45"/>
      <c r="MYK88" s="45"/>
      <c r="MYL88" s="45"/>
      <c r="MYM88" s="45"/>
      <c r="MYN88" s="45"/>
      <c r="MYO88" s="45"/>
      <c r="MYP88" s="45"/>
      <c r="MYQ88" s="45"/>
      <c r="MYR88" s="45"/>
      <c r="MYS88" s="45"/>
      <c r="MYT88" s="45"/>
      <c r="MYU88" s="45"/>
      <c r="MYV88" s="45"/>
      <c r="MYW88" s="45"/>
      <c r="MYX88" s="45"/>
      <c r="MYY88" s="45"/>
      <c r="MYZ88" s="45"/>
      <c r="MZA88" s="45"/>
      <c r="MZB88" s="45"/>
      <c r="MZC88" s="45"/>
      <c r="MZD88" s="45"/>
      <c r="MZE88" s="45"/>
      <c r="MZF88" s="45"/>
      <c r="MZG88" s="45"/>
      <c r="MZH88" s="45"/>
      <c r="MZI88" s="45"/>
      <c r="MZJ88" s="45"/>
      <c r="MZK88" s="45"/>
      <c r="MZL88" s="45"/>
      <c r="MZM88" s="45"/>
      <c r="MZN88" s="45"/>
      <c r="MZO88" s="45"/>
      <c r="MZP88" s="45"/>
      <c r="MZQ88" s="45"/>
      <c r="MZR88" s="45"/>
      <c r="MZS88" s="45"/>
      <c r="MZT88" s="45"/>
      <c r="MZU88" s="45"/>
      <c r="MZV88" s="45"/>
      <c r="MZW88" s="45"/>
      <c r="MZX88" s="45"/>
      <c r="MZY88" s="45"/>
      <c r="MZZ88" s="45"/>
      <c r="NAA88" s="45"/>
      <c r="NAB88" s="45"/>
      <c r="NAC88" s="45"/>
      <c r="NAD88" s="45"/>
      <c r="NAE88" s="45"/>
      <c r="NAF88" s="45"/>
      <c r="NAG88" s="45"/>
      <c r="NAH88" s="45"/>
      <c r="NAI88" s="45"/>
      <c r="NAJ88" s="45"/>
      <c r="NAK88" s="45"/>
      <c r="NAL88" s="45"/>
      <c r="NAM88" s="45"/>
      <c r="NAN88" s="45"/>
      <c r="NAO88" s="45"/>
      <c r="NAP88" s="45"/>
      <c r="NAQ88" s="45"/>
      <c r="NAR88" s="45"/>
      <c r="NAS88" s="45"/>
      <c r="NAT88" s="45"/>
      <c r="NAU88" s="45"/>
      <c r="NAV88" s="45"/>
      <c r="NAW88" s="45"/>
      <c r="NAX88" s="45"/>
      <c r="NAY88" s="45"/>
      <c r="NAZ88" s="45"/>
      <c r="NBA88" s="45"/>
      <c r="NBB88" s="45"/>
      <c r="NBC88" s="45"/>
      <c r="NBD88" s="45"/>
      <c r="NBE88" s="45"/>
      <c r="NBF88" s="45"/>
      <c r="NBG88" s="45"/>
      <c r="NBH88" s="45"/>
      <c r="NBI88" s="45"/>
      <c r="NBJ88" s="45"/>
      <c r="NBK88" s="45"/>
      <c r="NBL88" s="45"/>
      <c r="NBM88" s="45"/>
      <c r="NBN88" s="45"/>
      <c r="NBO88" s="45"/>
      <c r="NBP88" s="45"/>
      <c r="NBQ88" s="45"/>
      <c r="NBR88" s="45"/>
      <c r="NBS88" s="45"/>
      <c r="NBT88" s="45"/>
      <c r="NBU88" s="45"/>
      <c r="NBV88" s="45"/>
      <c r="NBW88" s="45"/>
      <c r="NBX88" s="45"/>
      <c r="NBY88" s="45"/>
      <c r="NBZ88" s="45"/>
      <c r="NCA88" s="45"/>
      <c r="NCB88" s="45"/>
      <c r="NCC88" s="45"/>
      <c r="NCD88" s="45"/>
      <c r="NCE88" s="45"/>
      <c r="NCF88" s="45"/>
      <c r="NCG88" s="45"/>
      <c r="NCH88" s="45"/>
      <c r="NCI88" s="45"/>
      <c r="NCJ88" s="45"/>
      <c r="NCK88" s="45"/>
      <c r="NCL88" s="45"/>
      <c r="NCM88" s="45"/>
      <c r="NCN88" s="45"/>
      <c r="NCO88" s="45"/>
      <c r="NCP88" s="45"/>
      <c r="NCQ88" s="45"/>
      <c r="NCR88" s="45"/>
      <c r="NCS88" s="45"/>
      <c r="NCT88" s="45"/>
      <c r="NCU88" s="45"/>
      <c r="NCV88" s="45"/>
      <c r="NCW88" s="45"/>
      <c r="NCX88" s="45"/>
      <c r="NCY88" s="45"/>
      <c r="NCZ88" s="45"/>
      <c r="NDA88" s="45"/>
      <c r="NDB88" s="45"/>
      <c r="NDC88" s="45"/>
      <c r="NDD88" s="45"/>
      <c r="NDE88" s="45"/>
      <c r="NDF88" s="45"/>
      <c r="NDG88" s="45"/>
      <c r="NDH88" s="45"/>
      <c r="NDI88" s="45"/>
      <c r="NDJ88" s="45"/>
      <c r="NDK88" s="45"/>
      <c r="NDL88" s="45"/>
      <c r="NDM88" s="45"/>
      <c r="NDN88" s="45"/>
      <c r="NDO88" s="45"/>
      <c r="NDP88" s="45"/>
      <c r="NDQ88" s="45"/>
      <c r="NDR88" s="45"/>
      <c r="NDS88" s="45"/>
      <c r="NDT88" s="45"/>
      <c r="NDU88" s="45"/>
      <c r="NDV88" s="45"/>
      <c r="NDW88" s="45"/>
      <c r="NDX88" s="45"/>
      <c r="NDY88" s="45"/>
      <c r="NDZ88" s="45"/>
      <c r="NEA88" s="45"/>
      <c r="NEB88" s="45"/>
      <c r="NEC88" s="45"/>
      <c r="NED88" s="45"/>
      <c r="NEE88" s="45"/>
      <c r="NEF88" s="45"/>
      <c r="NEG88" s="45"/>
      <c r="NEH88" s="45"/>
      <c r="NEI88" s="45"/>
      <c r="NEJ88" s="45"/>
      <c r="NEK88" s="45"/>
      <c r="NEL88" s="45"/>
      <c r="NEM88" s="45"/>
      <c r="NEN88" s="45"/>
      <c r="NEO88" s="45"/>
      <c r="NEP88" s="45"/>
      <c r="NEQ88" s="45"/>
      <c r="NER88" s="45"/>
      <c r="NES88" s="45"/>
      <c r="NET88" s="45"/>
      <c r="NEU88" s="45"/>
      <c r="NEV88" s="45"/>
      <c r="NEW88" s="45"/>
      <c r="NEX88" s="45"/>
      <c r="NEY88" s="45"/>
      <c r="NEZ88" s="45"/>
      <c r="NFA88" s="45"/>
      <c r="NFB88" s="45"/>
      <c r="NFC88" s="45"/>
      <c r="NFD88" s="45"/>
      <c r="NFE88" s="45"/>
      <c r="NFF88" s="45"/>
      <c r="NFG88" s="45"/>
      <c r="NFH88" s="45"/>
      <c r="NFI88" s="45"/>
      <c r="NFJ88" s="45"/>
      <c r="NFK88" s="45"/>
      <c r="NFL88" s="45"/>
      <c r="NFM88" s="45"/>
      <c r="NFN88" s="45"/>
      <c r="NFO88" s="45"/>
      <c r="NFP88" s="45"/>
      <c r="NFQ88" s="45"/>
      <c r="NFR88" s="45"/>
      <c r="NFS88" s="45"/>
      <c r="NFT88" s="45"/>
      <c r="NFU88" s="45"/>
      <c r="NFV88" s="45"/>
      <c r="NFW88" s="45"/>
      <c r="NFX88" s="45"/>
      <c r="NFY88" s="45"/>
      <c r="NFZ88" s="45"/>
      <c r="NGA88" s="45"/>
      <c r="NGB88" s="45"/>
      <c r="NGC88" s="45"/>
      <c r="NGD88" s="45"/>
      <c r="NGE88" s="45"/>
      <c r="NGF88" s="45"/>
      <c r="NGG88" s="45"/>
      <c r="NGH88" s="45"/>
      <c r="NGI88" s="45"/>
      <c r="NGJ88" s="45"/>
      <c r="NGK88" s="45"/>
      <c r="NGL88" s="45"/>
      <c r="NGM88" s="45"/>
      <c r="NGN88" s="45"/>
      <c r="NGO88" s="45"/>
      <c r="NGP88" s="45"/>
      <c r="NGQ88" s="45"/>
      <c r="NGR88" s="45"/>
      <c r="NGS88" s="45"/>
      <c r="NGT88" s="45"/>
      <c r="NGU88" s="45"/>
      <c r="NGV88" s="45"/>
      <c r="NGW88" s="45"/>
      <c r="NGX88" s="45"/>
      <c r="NGY88" s="45"/>
      <c r="NGZ88" s="45"/>
      <c r="NHA88" s="45"/>
      <c r="NHB88" s="45"/>
      <c r="NHC88" s="45"/>
      <c r="NHD88" s="45"/>
      <c r="NHE88" s="45"/>
      <c r="NHF88" s="45"/>
      <c r="NHG88" s="45"/>
      <c r="NHH88" s="45"/>
      <c r="NHI88" s="45"/>
      <c r="NHJ88" s="45"/>
      <c r="NHK88" s="45"/>
      <c r="NHL88" s="45"/>
      <c r="NHM88" s="45"/>
      <c r="NHN88" s="45"/>
      <c r="NHO88" s="45"/>
      <c r="NHP88" s="45"/>
      <c r="NHQ88" s="45"/>
      <c r="NHR88" s="45"/>
      <c r="NHS88" s="45"/>
      <c r="NHT88" s="45"/>
      <c r="NHU88" s="45"/>
      <c r="NHV88" s="45"/>
      <c r="NHW88" s="45"/>
      <c r="NHX88" s="45"/>
      <c r="NHY88" s="45"/>
      <c r="NHZ88" s="45"/>
      <c r="NIA88" s="45"/>
      <c r="NIB88" s="45"/>
      <c r="NIC88" s="45"/>
      <c r="NID88" s="45"/>
      <c r="NIE88" s="45"/>
      <c r="NIF88" s="45"/>
      <c r="NIG88" s="45"/>
      <c r="NIH88" s="45"/>
      <c r="NII88" s="45"/>
      <c r="NIJ88" s="45"/>
      <c r="NIK88" s="45"/>
      <c r="NIL88" s="45"/>
      <c r="NIM88" s="45"/>
      <c r="NIN88" s="45"/>
      <c r="NIO88" s="45"/>
      <c r="NIP88" s="45"/>
      <c r="NIQ88" s="45"/>
      <c r="NIR88" s="45"/>
      <c r="NIS88" s="45"/>
      <c r="NIT88" s="45"/>
      <c r="NIU88" s="45"/>
      <c r="NIV88" s="45"/>
      <c r="NIW88" s="45"/>
      <c r="NIX88" s="45"/>
      <c r="NIY88" s="45"/>
      <c r="NIZ88" s="45"/>
      <c r="NJA88" s="45"/>
      <c r="NJB88" s="45"/>
      <c r="NJC88" s="45"/>
      <c r="NJD88" s="45"/>
      <c r="NJE88" s="45"/>
      <c r="NJF88" s="45"/>
      <c r="NJG88" s="45"/>
      <c r="NJH88" s="45"/>
      <c r="NJI88" s="45"/>
      <c r="NJJ88" s="45"/>
      <c r="NJK88" s="45"/>
      <c r="NJL88" s="45"/>
      <c r="NJM88" s="45"/>
      <c r="NJN88" s="45"/>
      <c r="NJO88" s="45"/>
      <c r="NJP88" s="45"/>
      <c r="NJQ88" s="45"/>
      <c r="NJR88" s="45"/>
      <c r="NJS88" s="45"/>
      <c r="NJT88" s="45"/>
      <c r="NJU88" s="45"/>
      <c r="NJV88" s="45"/>
      <c r="NJW88" s="45"/>
      <c r="NJX88" s="45"/>
      <c r="NJY88" s="45"/>
      <c r="NJZ88" s="45"/>
      <c r="NKA88" s="45"/>
      <c r="NKB88" s="45"/>
      <c r="NKC88" s="45"/>
      <c r="NKD88" s="45"/>
      <c r="NKE88" s="45"/>
      <c r="NKF88" s="45"/>
      <c r="NKG88" s="45"/>
      <c r="NKH88" s="45"/>
      <c r="NKI88" s="45"/>
      <c r="NKJ88" s="45"/>
      <c r="NKK88" s="45"/>
      <c r="NKL88" s="45"/>
      <c r="NKM88" s="45"/>
      <c r="NKN88" s="45"/>
      <c r="NKO88" s="45"/>
      <c r="NKP88" s="45"/>
      <c r="NKQ88" s="45"/>
      <c r="NKR88" s="45"/>
      <c r="NKS88" s="45"/>
      <c r="NKT88" s="45"/>
      <c r="NKU88" s="45"/>
      <c r="NKV88" s="45"/>
      <c r="NKW88" s="45"/>
      <c r="NKX88" s="45"/>
      <c r="NKY88" s="45"/>
      <c r="NKZ88" s="45"/>
      <c r="NLA88" s="45"/>
      <c r="NLB88" s="45"/>
      <c r="NLC88" s="45"/>
      <c r="NLD88" s="45"/>
      <c r="NLE88" s="45"/>
      <c r="NLF88" s="45"/>
      <c r="NLG88" s="45"/>
      <c r="NLH88" s="45"/>
      <c r="NLI88" s="45"/>
      <c r="NLJ88" s="45"/>
      <c r="NLK88" s="45"/>
      <c r="NLL88" s="45"/>
      <c r="NLM88" s="45"/>
      <c r="NLN88" s="45"/>
      <c r="NLO88" s="45"/>
      <c r="NLP88" s="45"/>
      <c r="NLQ88" s="45"/>
      <c r="NLR88" s="45"/>
      <c r="NLS88" s="45"/>
      <c r="NLT88" s="45"/>
      <c r="NLU88" s="45"/>
      <c r="NLV88" s="45"/>
      <c r="NLW88" s="45"/>
      <c r="NLX88" s="45"/>
      <c r="NLY88" s="45"/>
      <c r="NLZ88" s="45"/>
      <c r="NMA88" s="45"/>
      <c r="NMB88" s="45"/>
      <c r="NMC88" s="45"/>
      <c r="NMD88" s="45"/>
      <c r="NME88" s="45"/>
      <c r="NMF88" s="45"/>
      <c r="NMG88" s="45"/>
      <c r="NMH88" s="45"/>
      <c r="NMI88" s="45"/>
      <c r="NMJ88" s="45"/>
      <c r="NMK88" s="45"/>
      <c r="NML88" s="45"/>
      <c r="NMM88" s="45"/>
      <c r="NMN88" s="45"/>
      <c r="NMO88" s="45"/>
      <c r="NMP88" s="45"/>
      <c r="NMQ88" s="45"/>
      <c r="NMR88" s="45"/>
      <c r="NMS88" s="45"/>
      <c r="NMT88" s="45"/>
      <c r="NMU88" s="45"/>
      <c r="NMV88" s="45"/>
      <c r="NMW88" s="45"/>
      <c r="NMX88" s="45"/>
      <c r="NMY88" s="45"/>
      <c r="NMZ88" s="45"/>
      <c r="NNA88" s="45"/>
      <c r="NNB88" s="45"/>
      <c r="NNC88" s="45"/>
      <c r="NND88" s="45"/>
      <c r="NNE88" s="45"/>
      <c r="NNF88" s="45"/>
      <c r="NNG88" s="45"/>
      <c r="NNH88" s="45"/>
      <c r="NNI88" s="45"/>
      <c r="NNJ88" s="45"/>
      <c r="NNK88" s="45"/>
      <c r="NNL88" s="45"/>
      <c r="NNM88" s="45"/>
      <c r="NNN88" s="45"/>
      <c r="NNO88" s="45"/>
      <c r="NNP88" s="45"/>
      <c r="NNQ88" s="45"/>
      <c r="NNR88" s="45"/>
      <c r="NNS88" s="45"/>
      <c r="NNT88" s="45"/>
      <c r="NNU88" s="45"/>
      <c r="NNV88" s="45"/>
      <c r="NNW88" s="45"/>
      <c r="NNX88" s="45"/>
      <c r="NNY88" s="45"/>
      <c r="NNZ88" s="45"/>
      <c r="NOA88" s="45"/>
      <c r="NOB88" s="45"/>
      <c r="NOC88" s="45"/>
      <c r="NOD88" s="45"/>
      <c r="NOE88" s="45"/>
      <c r="NOF88" s="45"/>
      <c r="NOG88" s="45"/>
      <c r="NOH88" s="45"/>
      <c r="NOI88" s="45"/>
      <c r="NOJ88" s="45"/>
      <c r="NOK88" s="45"/>
      <c r="NOL88" s="45"/>
      <c r="NOM88" s="45"/>
      <c r="NON88" s="45"/>
      <c r="NOO88" s="45"/>
      <c r="NOP88" s="45"/>
      <c r="NOQ88" s="45"/>
      <c r="NOR88" s="45"/>
      <c r="NOS88" s="45"/>
      <c r="NOT88" s="45"/>
      <c r="NOU88" s="45"/>
      <c r="NOV88" s="45"/>
      <c r="NOW88" s="45"/>
      <c r="NOX88" s="45"/>
      <c r="NOY88" s="45"/>
      <c r="NOZ88" s="45"/>
      <c r="NPA88" s="45"/>
      <c r="NPB88" s="45"/>
      <c r="NPC88" s="45"/>
      <c r="NPD88" s="45"/>
      <c r="NPE88" s="45"/>
      <c r="NPF88" s="45"/>
      <c r="NPG88" s="45"/>
      <c r="NPH88" s="45"/>
      <c r="NPI88" s="45"/>
      <c r="NPJ88" s="45"/>
      <c r="NPK88" s="45"/>
      <c r="NPL88" s="45"/>
      <c r="NPM88" s="45"/>
      <c r="NPN88" s="45"/>
      <c r="NPO88" s="45"/>
      <c r="NPP88" s="45"/>
      <c r="NPQ88" s="45"/>
      <c r="NPR88" s="45"/>
      <c r="NPS88" s="45"/>
      <c r="NPT88" s="45"/>
      <c r="NPU88" s="45"/>
      <c r="NPV88" s="45"/>
      <c r="NPW88" s="45"/>
      <c r="NPX88" s="45"/>
      <c r="NPY88" s="45"/>
      <c r="NPZ88" s="45"/>
      <c r="NQA88" s="45"/>
      <c r="NQB88" s="45"/>
      <c r="NQC88" s="45"/>
      <c r="NQD88" s="45"/>
      <c r="NQE88" s="45"/>
      <c r="NQF88" s="45"/>
      <c r="NQG88" s="45"/>
      <c r="NQH88" s="45"/>
      <c r="NQI88" s="45"/>
      <c r="NQJ88" s="45"/>
      <c r="NQK88" s="45"/>
      <c r="NQL88" s="45"/>
      <c r="NQM88" s="45"/>
      <c r="NQN88" s="45"/>
      <c r="NQO88" s="45"/>
      <c r="NQP88" s="45"/>
      <c r="NQQ88" s="45"/>
      <c r="NQR88" s="45"/>
      <c r="NQS88" s="45"/>
      <c r="NQT88" s="45"/>
      <c r="NQU88" s="45"/>
      <c r="NQV88" s="45"/>
      <c r="NQW88" s="45"/>
      <c r="NQX88" s="45"/>
      <c r="NQY88" s="45"/>
      <c r="NQZ88" s="45"/>
      <c r="NRA88" s="45"/>
      <c r="NRB88" s="45"/>
      <c r="NRC88" s="45"/>
      <c r="NRD88" s="45"/>
      <c r="NRE88" s="45"/>
      <c r="NRF88" s="45"/>
      <c r="NRG88" s="45"/>
      <c r="NRH88" s="45"/>
      <c r="NRI88" s="45"/>
      <c r="NRJ88" s="45"/>
      <c r="NRK88" s="45"/>
      <c r="NRL88" s="45"/>
      <c r="NRM88" s="45"/>
      <c r="NRN88" s="45"/>
      <c r="NRO88" s="45"/>
      <c r="NRP88" s="45"/>
      <c r="NRQ88" s="45"/>
      <c r="NRR88" s="45"/>
      <c r="NRS88" s="45"/>
      <c r="NRT88" s="45"/>
      <c r="NRU88" s="45"/>
      <c r="NRV88" s="45"/>
      <c r="NRW88" s="45"/>
      <c r="NRX88" s="45"/>
      <c r="NRY88" s="45"/>
      <c r="NRZ88" s="45"/>
      <c r="NSA88" s="45"/>
      <c r="NSB88" s="45"/>
      <c r="NSC88" s="45"/>
      <c r="NSD88" s="45"/>
      <c r="NSE88" s="45"/>
      <c r="NSF88" s="45"/>
      <c r="NSG88" s="45"/>
      <c r="NSH88" s="45"/>
      <c r="NSI88" s="45"/>
      <c r="NSJ88" s="45"/>
      <c r="NSK88" s="45"/>
      <c r="NSL88" s="45"/>
      <c r="NSM88" s="45"/>
      <c r="NSN88" s="45"/>
      <c r="NSO88" s="45"/>
      <c r="NSP88" s="45"/>
      <c r="NSQ88" s="45"/>
      <c r="NSR88" s="45"/>
      <c r="NSS88" s="45"/>
      <c r="NST88" s="45"/>
      <c r="NSU88" s="45"/>
      <c r="NSV88" s="45"/>
      <c r="NSW88" s="45"/>
      <c r="NSX88" s="45"/>
      <c r="NSY88" s="45"/>
      <c r="NSZ88" s="45"/>
      <c r="NTA88" s="45"/>
      <c r="NTB88" s="45"/>
      <c r="NTC88" s="45"/>
      <c r="NTD88" s="45"/>
      <c r="NTE88" s="45"/>
      <c r="NTF88" s="45"/>
      <c r="NTG88" s="45"/>
      <c r="NTH88" s="45"/>
      <c r="NTI88" s="45"/>
      <c r="NTJ88" s="45"/>
      <c r="NTK88" s="45"/>
      <c r="NTL88" s="45"/>
      <c r="NTM88" s="45"/>
      <c r="NTN88" s="45"/>
      <c r="NTO88" s="45"/>
      <c r="NTP88" s="45"/>
      <c r="NTQ88" s="45"/>
      <c r="NTR88" s="45"/>
      <c r="NTS88" s="45"/>
      <c r="NTT88" s="45"/>
      <c r="NTU88" s="45"/>
      <c r="NTV88" s="45"/>
      <c r="NTW88" s="45"/>
      <c r="NTX88" s="45"/>
      <c r="NTY88" s="45"/>
      <c r="NTZ88" s="45"/>
      <c r="NUA88" s="45"/>
      <c r="NUB88" s="45"/>
      <c r="NUC88" s="45"/>
      <c r="NUD88" s="45"/>
      <c r="NUE88" s="45"/>
      <c r="NUF88" s="45"/>
      <c r="NUG88" s="45"/>
      <c r="NUH88" s="45"/>
      <c r="NUI88" s="45"/>
      <c r="NUJ88" s="45"/>
      <c r="NUK88" s="45"/>
      <c r="NUL88" s="45"/>
      <c r="NUM88" s="45"/>
      <c r="NUN88" s="45"/>
      <c r="NUO88" s="45"/>
      <c r="NUP88" s="45"/>
      <c r="NUQ88" s="45"/>
      <c r="NUR88" s="45"/>
      <c r="NUS88" s="45"/>
      <c r="NUT88" s="45"/>
      <c r="NUU88" s="45"/>
      <c r="NUV88" s="45"/>
      <c r="NUW88" s="45"/>
      <c r="NUX88" s="45"/>
      <c r="NUY88" s="45"/>
      <c r="NUZ88" s="45"/>
      <c r="NVA88" s="45"/>
      <c r="NVB88" s="45"/>
      <c r="NVC88" s="45"/>
      <c r="NVD88" s="45"/>
      <c r="NVE88" s="45"/>
      <c r="NVF88" s="45"/>
      <c r="NVG88" s="45"/>
      <c r="NVH88" s="45"/>
      <c r="NVI88" s="45"/>
      <c r="NVJ88" s="45"/>
      <c r="NVK88" s="45"/>
      <c r="NVL88" s="45"/>
      <c r="NVM88" s="45"/>
      <c r="NVN88" s="45"/>
      <c r="NVO88" s="45"/>
      <c r="NVP88" s="45"/>
      <c r="NVQ88" s="45"/>
      <c r="NVR88" s="45"/>
      <c r="NVS88" s="45"/>
      <c r="NVT88" s="45"/>
      <c r="NVU88" s="45"/>
      <c r="NVV88" s="45"/>
      <c r="NVW88" s="45"/>
      <c r="NVX88" s="45"/>
      <c r="NVY88" s="45"/>
      <c r="NVZ88" s="45"/>
      <c r="NWA88" s="45"/>
      <c r="NWB88" s="45"/>
      <c r="NWC88" s="45"/>
      <c r="NWD88" s="45"/>
      <c r="NWE88" s="45"/>
      <c r="NWF88" s="45"/>
      <c r="NWG88" s="45"/>
      <c r="NWH88" s="45"/>
      <c r="NWI88" s="45"/>
      <c r="NWJ88" s="45"/>
      <c r="NWK88" s="45"/>
      <c r="NWL88" s="45"/>
      <c r="NWM88" s="45"/>
      <c r="NWN88" s="45"/>
      <c r="NWO88" s="45"/>
      <c r="NWP88" s="45"/>
      <c r="NWQ88" s="45"/>
      <c r="NWR88" s="45"/>
      <c r="NWS88" s="45"/>
      <c r="NWT88" s="45"/>
      <c r="NWU88" s="45"/>
      <c r="NWV88" s="45"/>
      <c r="NWW88" s="45"/>
      <c r="NWX88" s="45"/>
      <c r="NWY88" s="45"/>
      <c r="NWZ88" s="45"/>
      <c r="NXA88" s="45"/>
      <c r="NXB88" s="45"/>
      <c r="NXC88" s="45"/>
      <c r="NXD88" s="45"/>
      <c r="NXE88" s="45"/>
      <c r="NXF88" s="45"/>
      <c r="NXG88" s="45"/>
      <c r="NXH88" s="45"/>
      <c r="NXI88" s="45"/>
      <c r="NXJ88" s="45"/>
      <c r="NXK88" s="45"/>
      <c r="NXL88" s="45"/>
      <c r="NXM88" s="45"/>
      <c r="NXN88" s="45"/>
      <c r="NXO88" s="45"/>
      <c r="NXP88" s="45"/>
      <c r="NXQ88" s="45"/>
      <c r="NXR88" s="45"/>
      <c r="NXS88" s="45"/>
      <c r="NXT88" s="45"/>
      <c r="NXU88" s="45"/>
      <c r="NXV88" s="45"/>
      <c r="NXW88" s="45"/>
      <c r="NXX88" s="45"/>
      <c r="NXY88" s="45"/>
      <c r="NXZ88" s="45"/>
      <c r="NYA88" s="45"/>
      <c r="NYB88" s="45"/>
      <c r="NYC88" s="45"/>
      <c r="NYD88" s="45"/>
      <c r="NYE88" s="45"/>
      <c r="NYF88" s="45"/>
      <c r="NYG88" s="45"/>
      <c r="NYH88" s="45"/>
      <c r="NYI88" s="45"/>
      <c r="NYJ88" s="45"/>
      <c r="NYK88" s="45"/>
      <c r="NYL88" s="45"/>
      <c r="NYM88" s="45"/>
      <c r="NYN88" s="45"/>
      <c r="NYO88" s="45"/>
      <c r="NYP88" s="45"/>
      <c r="NYQ88" s="45"/>
      <c r="NYR88" s="45"/>
      <c r="NYS88" s="45"/>
      <c r="NYT88" s="45"/>
      <c r="NYU88" s="45"/>
      <c r="NYV88" s="45"/>
      <c r="NYW88" s="45"/>
      <c r="NYX88" s="45"/>
      <c r="NYY88" s="45"/>
      <c r="NYZ88" s="45"/>
      <c r="NZA88" s="45"/>
      <c r="NZB88" s="45"/>
      <c r="NZC88" s="45"/>
      <c r="NZD88" s="45"/>
      <c r="NZE88" s="45"/>
      <c r="NZF88" s="45"/>
      <c r="NZG88" s="45"/>
      <c r="NZH88" s="45"/>
      <c r="NZI88" s="45"/>
      <c r="NZJ88" s="45"/>
      <c r="NZK88" s="45"/>
      <c r="NZL88" s="45"/>
      <c r="NZM88" s="45"/>
      <c r="NZN88" s="45"/>
      <c r="NZO88" s="45"/>
      <c r="NZP88" s="45"/>
      <c r="NZQ88" s="45"/>
      <c r="NZR88" s="45"/>
      <c r="NZS88" s="45"/>
      <c r="NZT88" s="45"/>
      <c r="NZU88" s="45"/>
      <c r="NZV88" s="45"/>
      <c r="NZW88" s="45"/>
      <c r="NZX88" s="45"/>
      <c r="NZY88" s="45"/>
      <c r="NZZ88" s="45"/>
      <c r="OAA88" s="45"/>
      <c r="OAB88" s="45"/>
      <c r="OAC88" s="45"/>
      <c r="OAD88" s="45"/>
      <c r="OAE88" s="45"/>
      <c r="OAF88" s="45"/>
      <c r="OAG88" s="45"/>
      <c r="OAH88" s="45"/>
      <c r="OAI88" s="45"/>
      <c r="OAJ88" s="45"/>
      <c r="OAK88" s="45"/>
      <c r="OAL88" s="45"/>
      <c r="OAM88" s="45"/>
      <c r="OAN88" s="45"/>
      <c r="OAO88" s="45"/>
      <c r="OAP88" s="45"/>
      <c r="OAQ88" s="45"/>
      <c r="OAR88" s="45"/>
      <c r="OAS88" s="45"/>
      <c r="OAT88" s="45"/>
      <c r="OAU88" s="45"/>
      <c r="OAV88" s="45"/>
      <c r="OAW88" s="45"/>
      <c r="OAX88" s="45"/>
      <c r="OAY88" s="45"/>
      <c r="OAZ88" s="45"/>
      <c r="OBA88" s="45"/>
      <c r="OBB88" s="45"/>
      <c r="OBC88" s="45"/>
      <c r="OBD88" s="45"/>
      <c r="OBE88" s="45"/>
      <c r="OBF88" s="45"/>
      <c r="OBG88" s="45"/>
      <c r="OBH88" s="45"/>
      <c r="OBI88" s="45"/>
      <c r="OBJ88" s="45"/>
      <c r="OBK88" s="45"/>
      <c r="OBL88" s="45"/>
      <c r="OBM88" s="45"/>
      <c r="OBN88" s="45"/>
      <c r="OBO88" s="45"/>
      <c r="OBP88" s="45"/>
      <c r="OBQ88" s="45"/>
      <c r="OBR88" s="45"/>
      <c r="OBS88" s="45"/>
      <c r="OBT88" s="45"/>
      <c r="OBU88" s="45"/>
      <c r="OBV88" s="45"/>
      <c r="OBW88" s="45"/>
      <c r="OBX88" s="45"/>
      <c r="OBY88" s="45"/>
      <c r="OBZ88" s="45"/>
      <c r="OCA88" s="45"/>
      <c r="OCB88" s="45"/>
      <c r="OCC88" s="45"/>
      <c r="OCD88" s="45"/>
      <c r="OCE88" s="45"/>
      <c r="OCF88" s="45"/>
      <c r="OCG88" s="45"/>
      <c r="OCH88" s="45"/>
      <c r="OCI88" s="45"/>
      <c r="OCJ88" s="45"/>
      <c r="OCK88" s="45"/>
      <c r="OCL88" s="45"/>
      <c r="OCM88" s="45"/>
      <c r="OCN88" s="45"/>
      <c r="OCO88" s="45"/>
      <c r="OCP88" s="45"/>
      <c r="OCQ88" s="45"/>
      <c r="OCR88" s="45"/>
      <c r="OCS88" s="45"/>
      <c r="OCT88" s="45"/>
      <c r="OCU88" s="45"/>
      <c r="OCV88" s="45"/>
      <c r="OCW88" s="45"/>
      <c r="OCX88" s="45"/>
      <c r="OCY88" s="45"/>
      <c r="OCZ88" s="45"/>
      <c r="ODA88" s="45"/>
      <c r="ODB88" s="45"/>
      <c r="ODC88" s="45"/>
      <c r="ODD88" s="45"/>
      <c r="ODE88" s="45"/>
      <c r="ODF88" s="45"/>
      <c r="ODG88" s="45"/>
      <c r="ODH88" s="45"/>
      <c r="ODI88" s="45"/>
      <c r="ODJ88" s="45"/>
      <c r="ODK88" s="45"/>
      <c r="ODL88" s="45"/>
      <c r="ODM88" s="45"/>
      <c r="ODN88" s="45"/>
      <c r="ODO88" s="45"/>
      <c r="ODP88" s="45"/>
      <c r="ODQ88" s="45"/>
      <c r="ODR88" s="45"/>
      <c r="ODS88" s="45"/>
      <c r="ODT88" s="45"/>
      <c r="ODU88" s="45"/>
      <c r="ODV88" s="45"/>
      <c r="ODW88" s="45"/>
      <c r="ODX88" s="45"/>
      <c r="ODY88" s="45"/>
      <c r="ODZ88" s="45"/>
      <c r="OEA88" s="45"/>
      <c r="OEB88" s="45"/>
      <c r="OEC88" s="45"/>
      <c r="OED88" s="45"/>
      <c r="OEE88" s="45"/>
      <c r="OEF88" s="45"/>
      <c r="OEG88" s="45"/>
      <c r="OEH88" s="45"/>
      <c r="OEI88" s="45"/>
      <c r="OEJ88" s="45"/>
      <c r="OEK88" s="45"/>
      <c r="OEL88" s="45"/>
      <c r="OEM88" s="45"/>
      <c r="OEN88" s="45"/>
      <c r="OEO88" s="45"/>
      <c r="OEP88" s="45"/>
      <c r="OEQ88" s="45"/>
      <c r="OER88" s="45"/>
      <c r="OES88" s="45"/>
      <c r="OET88" s="45"/>
      <c r="OEU88" s="45"/>
      <c r="OEV88" s="45"/>
      <c r="OEW88" s="45"/>
      <c r="OEX88" s="45"/>
      <c r="OEY88" s="45"/>
      <c r="OEZ88" s="45"/>
      <c r="OFA88" s="45"/>
      <c r="OFB88" s="45"/>
      <c r="OFC88" s="45"/>
      <c r="OFD88" s="45"/>
      <c r="OFE88" s="45"/>
      <c r="OFF88" s="45"/>
      <c r="OFG88" s="45"/>
      <c r="OFH88" s="45"/>
      <c r="OFI88" s="45"/>
      <c r="OFJ88" s="45"/>
      <c r="OFK88" s="45"/>
      <c r="OFL88" s="45"/>
      <c r="OFM88" s="45"/>
      <c r="OFN88" s="45"/>
      <c r="OFO88" s="45"/>
      <c r="OFP88" s="45"/>
      <c r="OFQ88" s="45"/>
      <c r="OFR88" s="45"/>
      <c r="OFS88" s="45"/>
      <c r="OFT88" s="45"/>
      <c r="OFU88" s="45"/>
      <c r="OFV88" s="45"/>
      <c r="OFW88" s="45"/>
      <c r="OFX88" s="45"/>
      <c r="OFY88" s="45"/>
      <c r="OFZ88" s="45"/>
      <c r="OGA88" s="45"/>
      <c r="OGB88" s="45"/>
      <c r="OGC88" s="45"/>
      <c r="OGD88" s="45"/>
      <c r="OGE88" s="45"/>
      <c r="OGF88" s="45"/>
      <c r="OGG88" s="45"/>
      <c r="OGH88" s="45"/>
      <c r="OGI88" s="45"/>
      <c r="OGJ88" s="45"/>
      <c r="OGK88" s="45"/>
      <c r="OGL88" s="45"/>
      <c r="OGM88" s="45"/>
      <c r="OGN88" s="45"/>
      <c r="OGO88" s="45"/>
      <c r="OGP88" s="45"/>
      <c r="OGQ88" s="45"/>
      <c r="OGR88" s="45"/>
      <c r="OGS88" s="45"/>
      <c r="OGT88" s="45"/>
      <c r="OGU88" s="45"/>
      <c r="OGV88" s="45"/>
      <c r="OGW88" s="45"/>
      <c r="OGX88" s="45"/>
      <c r="OGY88" s="45"/>
      <c r="OGZ88" s="45"/>
      <c r="OHA88" s="45"/>
      <c r="OHB88" s="45"/>
      <c r="OHC88" s="45"/>
      <c r="OHD88" s="45"/>
      <c r="OHE88" s="45"/>
      <c r="OHF88" s="45"/>
      <c r="OHG88" s="45"/>
      <c r="OHH88" s="45"/>
      <c r="OHI88" s="45"/>
      <c r="OHJ88" s="45"/>
      <c r="OHK88" s="45"/>
      <c r="OHL88" s="45"/>
      <c r="OHM88" s="45"/>
      <c r="OHN88" s="45"/>
      <c r="OHO88" s="45"/>
      <c r="OHP88" s="45"/>
      <c r="OHQ88" s="45"/>
      <c r="OHR88" s="45"/>
      <c r="OHS88" s="45"/>
      <c r="OHT88" s="45"/>
      <c r="OHU88" s="45"/>
      <c r="OHV88" s="45"/>
      <c r="OHW88" s="45"/>
      <c r="OHX88" s="45"/>
      <c r="OHY88" s="45"/>
      <c r="OHZ88" s="45"/>
      <c r="OIA88" s="45"/>
      <c r="OIB88" s="45"/>
      <c r="OIC88" s="45"/>
      <c r="OID88" s="45"/>
      <c r="OIE88" s="45"/>
      <c r="OIF88" s="45"/>
      <c r="OIG88" s="45"/>
      <c r="OIH88" s="45"/>
      <c r="OII88" s="45"/>
      <c r="OIJ88" s="45"/>
      <c r="OIK88" s="45"/>
      <c r="OIL88" s="45"/>
      <c r="OIM88" s="45"/>
      <c r="OIN88" s="45"/>
      <c r="OIO88" s="45"/>
      <c r="OIP88" s="45"/>
      <c r="OIQ88" s="45"/>
      <c r="OIR88" s="45"/>
      <c r="OIS88" s="45"/>
      <c r="OIT88" s="45"/>
      <c r="OIU88" s="45"/>
      <c r="OIV88" s="45"/>
      <c r="OIW88" s="45"/>
      <c r="OIX88" s="45"/>
      <c r="OIY88" s="45"/>
      <c r="OIZ88" s="45"/>
      <c r="OJA88" s="45"/>
      <c r="OJB88" s="45"/>
      <c r="OJC88" s="45"/>
      <c r="OJD88" s="45"/>
      <c r="OJE88" s="45"/>
      <c r="OJF88" s="45"/>
      <c r="OJG88" s="45"/>
      <c r="OJH88" s="45"/>
      <c r="OJI88" s="45"/>
      <c r="OJJ88" s="45"/>
      <c r="OJK88" s="45"/>
      <c r="OJL88" s="45"/>
      <c r="OJM88" s="45"/>
      <c r="OJN88" s="45"/>
      <c r="OJO88" s="45"/>
      <c r="OJP88" s="45"/>
      <c r="OJQ88" s="45"/>
      <c r="OJR88" s="45"/>
      <c r="OJS88" s="45"/>
      <c r="OJT88" s="45"/>
      <c r="OJU88" s="45"/>
      <c r="OJV88" s="45"/>
      <c r="OJW88" s="45"/>
      <c r="OJX88" s="45"/>
      <c r="OJY88" s="45"/>
      <c r="OJZ88" s="45"/>
      <c r="OKA88" s="45"/>
      <c r="OKB88" s="45"/>
      <c r="OKC88" s="45"/>
      <c r="OKD88" s="45"/>
      <c r="OKE88" s="45"/>
      <c r="OKF88" s="45"/>
      <c r="OKG88" s="45"/>
      <c r="OKH88" s="45"/>
      <c r="OKI88" s="45"/>
      <c r="OKJ88" s="45"/>
      <c r="OKK88" s="45"/>
      <c r="OKL88" s="45"/>
      <c r="OKM88" s="45"/>
      <c r="OKN88" s="45"/>
      <c r="OKO88" s="45"/>
      <c r="OKP88" s="45"/>
      <c r="OKQ88" s="45"/>
      <c r="OKR88" s="45"/>
      <c r="OKS88" s="45"/>
      <c r="OKT88" s="45"/>
      <c r="OKU88" s="45"/>
      <c r="OKV88" s="45"/>
      <c r="OKW88" s="45"/>
      <c r="OKX88" s="45"/>
      <c r="OKY88" s="45"/>
      <c r="OKZ88" s="45"/>
      <c r="OLA88" s="45"/>
      <c r="OLB88" s="45"/>
      <c r="OLC88" s="45"/>
      <c r="OLD88" s="45"/>
      <c r="OLE88" s="45"/>
      <c r="OLF88" s="45"/>
      <c r="OLG88" s="45"/>
      <c r="OLH88" s="45"/>
      <c r="OLI88" s="45"/>
      <c r="OLJ88" s="45"/>
      <c r="OLK88" s="45"/>
      <c r="OLL88" s="45"/>
      <c r="OLM88" s="45"/>
      <c r="OLN88" s="45"/>
      <c r="OLO88" s="45"/>
      <c r="OLP88" s="45"/>
      <c r="OLQ88" s="45"/>
      <c r="OLR88" s="45"/>
      <c r="OLS88" s="45"/>
      <c r="OLT88" s="45"/>
      <c r="OLU88" s="45"/>
      <c r="OLV88" s="45"/>
      <c r="OLW88" s="45"/>
      <c r="OLX88" s="45"/>
      <c r="OLY88" s="45"/>
      <c r="OLZ88" s="45"/>
      <c r="OMA88" s="45"/>
      <c r="OMB88" s="45"/>
      <c r="OMC88" s="45"/>
      <c r="OMD88" s="45"/>
      <c r="OME88" s="45"/>
      <c r="OMF88" s="45"/>
      <c r="OMG88" s="45"/>
      <c r="OMH88" s="45"/>
      <c r="OMI88" s="45"/>
      <c r="OMJ88" s="45"/>
      <c r="OMK88" s="45"/>
      <c r="OML88" s="45"/>
      <c r="OMM88" s="45"/>
      <c r="OMN88" s="45"/>
      <c r="OMO88" s="45"/>
      <c r="OMP88" s="45"/>
      <c r="OMQ88" s="45"/>
      <c r="OMR88" s="45"/>
      <c r="OMS88" s="45"/>
      <c r="OMT88" s="45"/>
      <c r="OMU88" s="45"/>
      <c r="OMV88" s="45"/>
      <c r="OMW88" s="45"/>
      <c r="OMX88" s="45"/>
      <c r="OMY88" s="45"/>
      <c r="OMZ88" s="45"/>
      <c r="ONA88" s="45"/>
      <c r="ONB88" s="45"/>
      <c r="ONC88" s="45"/>
      <c r="OND88" s="45"/>
      <c r="ONE88" s="45"/>
      <c r="ONF88" s="45"/>
      <c r="ONG88" s="45"/>
      <c r="ONH88" s="45"/>
      <c r="ONI88" s="45"/>
      <c r="ONJ88" s="45"/>
      <c r="ONK88" s="45"/>
      <c r="ONL88" s="45"/>
      <c r="ONM88" s="45"/>
      <c r="ONN88" s="45"/>
      <c r="ONO88" s="45"/>
      <c r="ONP88" s="45"/>
      <c r="ONQ88" s="45"/>
      <c r="ONR88" s="45"/>
      <c r="ONS88" s="45"/>
      <c r="ONT88" s="45"/>
      <c r="ONU88" s="45"/>
      <c r="ONV88" s="45"/>
      <c r="ONW88" s="45"/>
      <c r="ONX88" s="45"/>
      <c r="ONY88" s="45"/>
      <c r="ONZ88" s="45"/>
      <c r="OOA88" s="45"/>
      <c r="OOB88" s="45"/>
      <c r="OOC88" s="45"/>
      <c r="OOD88" s="45"/>
      <c r="OOE88" s="45"/>
      <c r="OOF88" s="45"/>
      <c r="OOG88" s="45"/>
      <c r="OOH88" s="45"/>
      <c r="OOI88" s="45"/>
      <c r="OOJ88" s="45"/>
      <c r="OOK88" s="45"/>
      <c r="OOL88" s="45"/>
      <c r="OOM88" s="45"/>
      <c r="OON88" s="45"/>
      <c r="OOO88" s="45"/>
      <c r="OOP88" s="45"/>
      <c r="OOQ88" s="45"/>
      <c r="OOR88" s="45"/>
      <c r="OOS88" s="45"/>
      <c r="OOT88" s="45"/>
      <c r="OOU88" s="45"/>
      <c r="OOV88" s="45"/>
      <c r="OOW88" s="45"/>
      <c r="OOX88" s="45"/>
      <c r="OOY88" s="45"/>
      <c r="OOZ88" s="45"/>
      <c r="OPA88" s="45"/>
      <c r="OPB88" s="45"/>
      <c r="OPC88" s="45"/>
      <c r="OPD88" s="45"/>
      <c r="OPE88" s="45"/>
      <c r="OPF88" s="45"/>
      <c r="OPG88" s="45"/>
      <c r="OPH88" s="45"/>
      <c r="OPI88" s="45"/>
      <c r="OPJ88" s="45"/>
      <c r="OPK88" s="45"/>
      <c r="OPL88" s="45"/>
      <c r="OPM88" s="45"/>
      <c r="OPN88" s="45"/>
      <c r="OPO88" s="45"/>
      <c r="OPP88" s="45"/>
      <c r="OPQ88" s="45"/>
      <c r="OPR88" s="45"/>
      <c r="OPS88" s="45"/>
      <c r="OPT88" s="45"/>
      <c r="OPU88" s="45"/>
      <c r="OPV88" s="45"/>
      <c r="OPW88" s="45"/>
      <c r="OPX88" s="45"/>
      <c r="OPY88" s="45"/>
      <c r="OPZ88" s="45"/>
      <c r="OQA88" s="45"/>
      <c r="OQB88" s="45"/>
      <c r="OQC88" s="45"/>
      <c r="OQD88" s="45"/>
      <c r="OQE88" s="45"/>
      <c r="OQF88" s="45"/>
      <c r="OQG88" s="45"/>
      <c r="OQH88" s="45"/>
      <c r="OQI88" s="45"/>
      <c r="OQJ88" s="45"/>
      <c r="OQK88" s="45"/>
      <c r="OQL88" s="45"/>
      <c r="OQM88" s="45"/>
      <c r="OQN88" s="45"/>
      <c r="OQO88" s="45"/>
      <c r="OQP88" s="45"/>
      <c r="OQQ88" s="45"/>
      <c r="OQR88" s="45"/>
      <c r="OQS88" s="45"/>
      <c r="OQT88" s="45"/>
      <c r="OQU88" s="45"/>
      <c r="OQV88" s="45"/>
      <c r="OQW88" s="45"/>
      <c r="OQX88" s="45"/>
      <c r="OQY88" s="45"/>
      <c r="OQZ88" s="45"/>
      <c r="ORA88" s="45"/>
      <c r="ORB88" s="45"/>
      <c r="ORC88" s="45"/>
      <c r="ORD88" s="45"/>
      <c r="ORE88" s="45"/>
      <c r="ORF88" s="45"/>
      <c r="ORG88" s="45"/>
      <c r="ORH88" s="45"/>
      <c r="ORI88" s="45"/>
      <c r="ORJ88" s="45"/>
      <c r="ORK88" s="45"/>
      <c r="ORL88" s="45"/>
      <c r="ORM88" s="45"/>
      <c r="ORN88" s="45"/>
      <c r="ORO88" s="45"/>
      <c r="ORP88" s="45"/>
      <c r="ORQ88" s="45"/>
      <c r="ORR88" s="45"/>
      <c r="ORS88" s="45"/>
      <c r="ORT88" s="45"/>
      <c r="ORU88" s="45"/>
      <c r="ORV88" s="45"/>
      <c r="ORW88" s="45"/>
      <c r="ORX88" s="45"/>
      <c r="ORY88" s="45"/>
      <c r="ORZ88" s="45"/>
      <c r="OSA88" s="45"/>
      <c r="OSB88" s="45"/>
      <c r="OSC88" s="45"/>
      <c r="OSD88" s="45"/>
      <c r="OSE88" s="45"/>
      <c r="OSF88" s="45"/>
      <c r="OSG88" s="45"/>
      <c r="OSH88" s="45"/>
      <c r="OSI88" s="45"/>
      <c r="OSJ88" s="45"/>
      <c r="OSK88" s="45"/>
      <c r="OSL88" s="45"/>
      <c r="OSM88" s="45"/>
      <c r="OSN88" s="45"/>
      <c r="OSO88" s="45"/>
      <c r="OSP88" s="45"/>
      <c r="OSQ88" s="45"/>
      <c r="OSR88" s="45"/>
      <c r="OSS88" s="45"/>
      <c r="OST88" s="45"/>
      <c r="OSU88" s="45"/>
      <c r="OSV88" s="45"/>
      <c r="OSW88" s="45"/>
      <c r="OSX88" s="45"/>
      <c r="OSY88" s="45"/>
      <c r="OSZ88" s="45"/>
      <c r="OTA88" s="45"/>
      <c r="OTB88" s="45"/>
      <c r="OTC88" s="45"/>
      <c r="OTD88" s="45"/>
      <c r="OTE88" s="45"/>
      <c r="OTF88" s="45"/>
      <c r="OTG88" s="45"/>
      <c r="OTH88" s="45"/>
      <c r="OTI88" s="45"/>
      <c r="OTJ88" s="45"/>
      <c r="OTK88" s="45"/>
      <c r="OTL88" s="45"/>
      <c r="OTM88" s="45"/>
      <c r="OTN88" s="45"/>
      <c r="OTO88" s="45"/>
      <c r="OTP88" s="45"/>
      <c r="OTQ88" s="45"/>
      <c r="OTR88" s="45"/>
      <c r="OTS88" s="45"/>
      <c r="OTT88" s="45"/>
      <c r="OTU88" s="45"/>
      <c r="OTV88" s="45"/>
      <c r="OTW88" s="45"/>
      <c r="OTX88" s="45"/>
      <c r="OTY88" s="45"/>
      <c r="OTZ88" s="45"/>
      <c r="OUA88" s="45"/>
      <c r="OUB88" s="45"/>
      <c r="OUC88" s="45"/>
      <c r="OUD88" s="45"/>
      <c r="OUE88" s="45"/>
      <c r="OUF88" s="45"/>
      <c r="OUG88" s="45"/>
      <c r="OUH88" s="45"/>
      <c r="OUI88" s="45"/>
      <c r="OUJ88" s="45"/>
      <c r="OUK88" s="45"/>
      <c r="OUL88" s="45"/>
      <c r="OUM88" s="45"/>
      <c r="OUN88" s="45"/>
      <c r="OUO88" s="45"/>
      <c r="OUP88" s="45"/>
      <c r="OUQ88" s="45"/>
      <c r="OUR88" s="45"/>
      <c r="OUS88" s="45"/>
      <c r="OUT88" s="45"/>
      <c r="OUU88" s="45"/>
      <c r="OUV88" s="45"/>
      <c r="OUW88" s="45"/>
      <c r="OUX88" s="45"/>
      <c r="OUY88" s="45"/>
      <c r="OUZ88" s="45"/>
      <c r="OVA88" s="45"/>
      <c r="OVB88" s="45"/>
      <c r="OVC88" s="45"/>
      <c r="OVD88" s="45"/>
      <c r="OVE88" s="45"/>
      <c r="OVF88" s="45"/>
      <c r="OVG88" s="45"/>
      <c r="OVH88" s="45"/>
      <c r="OVI88" s="45"/>
      <c r="OVJ88" s="45"/>
      <c r="OVK88" s="45"/>
      <c r="OVL88" s="45"/>
      <c r="OVM88" s="45"/>
      <c r="OVN88" s="45"/>
      <c r="OVO88" s="45"/>
      <c r="OVP88" s="45"/>
      <c r="OVQ88" s="45"/>
      <c r="OVR88" s="45"/>
      <c r="OVS88" s="45"/>
      <c r="OVT88" s="45"/>
      <c r="OVU88" s="45"/>
      <c r="OVV88" s="45"/>
      <c r="OVW88" s="45"/>
      <c r="OVX88" s="45"/>
      <c r="OVY88" s="45"/>
      <c r="OVZ88" s="45"/>
      <c r="OWA88" s="45"/>
      <c r="OWB88" s="45"/>
      <c r="OWC88" s="45"/>
      <c r="OWD88" s="45"/>
      <c r="OWE88" s="45"/>
      <c r="OWF88" s="45"/>
      <c r="OWG88" s="45"/>
      <c r="OWH88" s="45"/>
      <c r="OWI88" s="45"/>
      <c r="OWJ88" s="45"/>
      <c r="OWK88" s="45"/>
      <c r="OWL88" s="45"/>
      <c r="OWM88" s="45"/>
      <c r="OWN88" s="45"/>
      <c r="OWO88" s="45"/>
      <c r="OWP88" s="45"/>
      <c r="OWQ88" s="45"/>
      <c r="OWR88" s="45"/>
      <c r="OWS88" s="45"/>
      <c r="OWT88" s="45"/>
      <c r="OWU88" s="45"/>
      <c r="OWV88" s="45"/>
      <c r="OWW88" s="45"/>
      <c r="OWX88" s="45"/>
      <c r="OWY88" s="45"/>
      <c r="OWZ88" s="45"/>
      <c r="OXA88" s="45"/>
      <c r="OXB88" s="45"/>
      <c r="OXC88" s="45"/>
      <c r="OXD88" s="45"/>
      <c r="OXE88" s="45"/>
      <c r="OXF88" s="45"/>
      <c r="OXG88" s="45"/>
      <c r="OXH88" s="45"/>
      <c r="OXI88" s="45"/>
      <c r="OXJ88" s="45"/>
      <c r="OXK88" s="45"/>
      <c r="OXL88" s="45"/>
      <c r="OXM88" s="45"/>
      <c r="OXN88" s="45"/>
      <c r="OXO88" s="45"/>
      <c r="OXP88" s="45"/>
      <c r="OXQ88" s="45"/>
      <c r="OXR88" s="45"/>
      <c r="OXS88" s="45"/>
      <c r="OXT88" s="45"/>
      <c r="OXU88" s="45"/>
      <c r="OXV88" s="45"/>
      <c r="OXW88" s="45"/>
      <c r="OXX88" s="45"/>
      <c r="OXY88" s="45"/>
      <c r="OXZ88" s="45"/>
      <c r="OYA88" s="45"/>
      <c r="OYB88" s="45"/>
      <c r="OYC88" s="45"/>
      <c r="OYD88" s="45"/>
      <c r="OYE88" s="45"/>
      <c r="OYF88" s="45"/>
      <c r="OYG88" s="45"/>
      <c r="OYH88" s="45"/>
      <c r="OYI88" s="45"/>
      <c r="OYJ88" s="45"/>
      <c r="OYK88" s="45"/>
      <c r="OYL88" s="45"/>
      <c r="OYM88" s="45"/>
      <c r="OYN88" s="45"/>
      <c r="OYO88" s="45"/>
      <c r="OYP88" s="45"/>
      <c r="OYQ88" s="45"/>
      <c r="OYR88" s="45"/>
      <c r="OYS88" s="45"/>
      <c r="OYT88" s="45"/>
      <c r="OYU88" s="45"/>
      <c r="OYV88" s="45"/>
      <c r="OYW88" s="45"/>
      <c r="OYX88" s="45"/>
      <c r="OYY88" s="45"/>
      <c r="OYZ88" s="45"/>
      <c r="OZA88" s="45"/>
      <c r="OZB88" s="45"/>
      <c r="OZC88" s="45"/>
      <c r="OZD88" s="45"/>
      <c r="OZE88" s="45"/>
      <c r="OZF88" s="45"/>
      <c r="OZG88" s="45"/>
      <c r="OZH88" s="45"/>
      <c r="OZI88" s="45"/>
      <c r="OZJ88" s="45"/>
      <c r="OZK88" s="45"/>
      <c r="OZL88" s="45"/>
      <c r="OZM88" s="45"/>
      <c r="OZN88" s="45"/>
      <c r="OZO88" s="45"/>
      <c r="OZP88" s="45"/>
      <c r="OZQ88" s="45"/>
      <c r="OZR88" s="45"/>
      <c r="OZS88" s="45"/>
      <c r="OZT88" s="45"/>
      <c r="OZU88" s="45"/>
      <c r="OZV88" s="45"/>
      <c r="OZW88" s="45"/>
      <c r="OZX88" s="45"/>
      <c r="OZY88" s="45"/>
      <c r="OZZ88" s="45"/>
      <c r="PAA88" s="45"/>
      <c r="PAB88" s="45"/>
      <c r="PAC88" s="45"/>
      <c r="PAD88" s="45"/>
      <c r="PAE88" s="45"/>
      <c r="PAF88" s="45"/>
      <c r="PAG88" s="45"/>
      <c r="PAH88" s="45"/>
      <c r="PAI88" s="45"/>
      <c r="PAJ88" s="45"/>
      <c r="PAK88" s="45"/>
      <c r="PAL88" s="45"/>
      <c r="PAM88" s="45"/>
      <c r="PAN88" s="45"/>
      <c r="PAO88" s="45"/>
      <c r="PAP88" s="45"/>
      <c r="PAQ88" s="45"/>
      <c r="PAR88" s="45"/>
      <c r="PAS88" s="45"/>
      <c r="PAT88" s="45"/>
      <c r="PAU88" s="45"/>
      <c r="PAV88" s="45"/>
      <c r="PAW88" s="45"/>
      <c r="PAX88" s="45"/>
      <c r="PAY88" s="45"/>
      <c r="PAZ88" s="45"/>
      <c r="PBA88" s="45"/>
      <c r="PBB88" s="45"/>
      <c r="PBC88" s="45"/>
      <c r="PBD88" s="45"/>
      <c r="PBE88" s="45"/>
      <c r="PBF88" s="45"/>
      <c r="PBG88" s="45"/>
      <c r="PBH88" s="45"/>
      <c r="PBI88" s="45"/>
      <c r="PBJ88" s="45"/>
      <c r="PBK88" s="45"/>
      <c r="PBL88" s="45"/>
      <c r="PBM88" s="45"/>
      <c r="PBN88" s="45"/>
      <c r="PBO88" s="45"/>
      <c r="PBP88" s="45"/>
      <c r="PBQ88" s="45"/>
      <c r="PBR88" s="45"/>
      <c r="PBS88" s="45"/>
      <c r="PBT88" s="45"/>
      <c r="PBU88" s="45"/>
      <c r="PBV88" s="45"/>
      <c r="PBW88" s="45"/>
      <c r="PBX88" s="45"/>
      <c r="PBY88" s="45"/>
      <c r="PBZ88" s="45"/>
      <c r="PCA88" s="45"/>
      <c r="PCB88" s="45"/>
      <c r="PCC88" s="45"/>
      <c r="PCD88" s="45"/>
      <c r="PCE88" s="45"/>
      <c r="PCF88" s="45"/>
      <c r="PCG88" s="45"/>
      <c r="PCH88" s="45"/>
      <c r="PCI88" s="45"/>
      <c r="PCJ88" s="45"/>
      <c r="PCK88" s="45"/>
      <c r="PCL88" s="45"/>
      <c r="PCM88" s="45"/>
      <c r="PCN88" s="45"/>
      <c r="PCO88" s="45"/>
      <c r="PCP88" s="45"/>
      <c r="PCQ88" s="45"/>
      <c r="PCR88" s="45"/>
      <c r="PCS88" s="45"/>
      <c r="PCT88" s="45"/>
      <c r="PCU88" s="45"/>
      <c r="PCV88" s="45"/>
      <c r="PCW88" s="45"/>
      <c r="PCX88" s="45"/>
      <c r="PCY88" s="45"/>
      <c r="PCZ88" s="45"/>
      <c r="PDA88" s="45"/>
      <c r="PDB88" s="45"/>
      <c r="PDC88" s="45"/>
      <c r="PDD88" s="45"/>
      <c r="PDE88" s="45"/>
      <c r="PDF88" s="45"/>
      <c r="PDG88" s="45"/>
      <c r="PDH88" s="45"/>
      <c r="PDI88" s="45"/>
      <c r="PDJ88" s="45"/>
      <c r="PDK88" s="45"/>
      <c r="PDL88" s="45"/>
      <c r="PDM88" s="45"/>
      <c r="PDN88" s="45"/>
      <c r="PDO88" s="45"/>
      <c r="PDP88" s="45"/>
      <c r="PDQ88" s="45"/>
      <c r="PDR88" s="45"/>
      <c r="PDS88" s="45"/>
      <c r="PDT88" s="45"/>
      <c r="PDU88" s="45"/>
      <c r="PDV88" s="45"/>
      <c r="PDW88" s="45"/>
      <c r="PDX88" s="45"/>
      <c r="PDY88" s="45"/>
      <c r="PDZ88" s="45"/>
      <c r="PEA88" s="45"/>
      <c r="PEB88" s="45"/>
      <c r="PEC88" s="45"/>
      <c r="PED88" s="45"/>
      <c r="PEE88" s="45"/>
      <c r="PEF88" s="45"/>
      <c r="PEG88" s="45"/>
      <c r="PEH88" s="45"/>
      <c r="PEI88" s="45"/>
      <c r="PEJ88" s="45"/>
      <c r="PEK88" s="45"/>
      <c r="PEL88" s="45"/>
      <c r="PEM88" s="45"/>
      <c r="PEN88" s="45"/>
      <c r="PEO88" s="45"/>
      <c r="PEP88" s="45"/>
      <c r="PEQ88" s="45"/>
      <c r="PER88" s="45"/>
      <c r="PES88" s="45"/>
      <c r="PET88" s="45"/>
      <c r="PEU88" s="45"/>
      <c r="PEV88" s="45"/>
      <c r="PEW88" s="45"/>
      <c r="PEX88" s="45"/>
      <c r="PEY88" s="45"/>
      <c r="PEZ88" s="45"/>
      <c r="PFA88" s="45"/>
      <c r="PFB88" s="45"/>
      <c r="PFC88" s="45"/>
      <c r="PFD88" s="45"/>
      <c r="PFE88" s="45"/>
      <c r="PFF88" s="45"/>
      <c r="PFG88" s="45"/>
      <c r="PFH88" s="45"/>
      <c r="PFI88" s="45"/>
      <c r="PFJ88" s="45"/>
      <c r="PFK88" s="45"/>
      <c r="PFL88" s="45"/>
      <c r="PFM88" s="45"/>
      <c r="PFN88" s="45"/>
      <c r="PFO88" s="45"/>
      <c r="PFP88" s="45"/>
      <c r="PFQ88" s="45"/>
      <c r="PFR88" s="45"/>
      <c r="PFS88" s="45"/>
      <c r="PFT88" s="45"/>
      <c r="PFU88" s="45"/>
      <c r="PFV88" s="45"/>
      <c r="PFW88" s="45"/>
      <c r="PFX88" s="45"/>
      <c r="PFY88" s="45"/>
      <c r="PFZ88" s="45"/>
      <c r="PGA88" s="45"/>
      <c r="PGB88" s="45"/>
      <c r="PGC88" s="45"/>
      <c r="PGD88" s="45"/>
      <c r="PGE88" s="45"/>
      <c r="PGF88" s="45"/>
      <c r="PGG88" s="45"/>
      <c r="PGH88" s="45"/>
      <c r="PGI88" s="45"/>
      <c r="PGJ88" s="45"/>
      <c r="PGK88" s="45"/>
      <c r="PGL88" s="45"/>
      <c r="PGM88" s="45"/>
      <c r="PGN88" s="45"/>
      <c r="PGO88" s="45"/>
      <c r="PGP88" s="45"/>
      <c r="PGQ88" s="45"/>
      <c r="PGR88" s="45"/>
      <c r="PGS88" s="45"/>
      <c r="PGT88" s="45"/>
      <c r="PGU88" s="45"/>
      <c r="PGV88" s="45"/>
      <c r="PGW88" s="45"/>
      <c r="PGX88" s="45"/>
      <c r="PGY88" s="45"/>
      <c r="PGZ88" s="45"/>
      <c r="PHA88" s="45"/>
      <c r="PHB88" s="45"/>
      <c r="PHC88" s="45"/>
      <c r="PHD88" s="45"/>
      <c r="PHE88" s="45"/>
      <c r="PHF88" s="45"/>
      <c r="PHG88" s="45"/>
      <c r="PHH88" s="45"/>
      <c r="PHI88" s="45"/>
      <c r="PHJ88" s="45"/>
      <c r="PHK88" s="45"/>
      <c r="PHL88" s="45"/>
      <c r="PHM88" s="45"/>
      <c r="PHN88" s="45"/>
      <c r="PHO88" s="45"/>
      <c r="PHP88" s="45"/>
      <c r="PHQ88" s="45"/>
      <c r="PHR88" s="45"/>
      <c r="PHS88" s="45"/>
      <c r="PHT88" s="45"/>
      <c r="PHU88" s="45"/>
      <c r="PHV88" s="45"/>
      <c r="PHW88" s="45"/>
      <c r="PHX88" s="45"/>
      <c r="PHY88" s="45"/>
      <c r="PHZ88" s="45"/>
      <c r="PIA88" s="45"/>
      <c r="PIB88" s="45"/>
      <c r="PIC88" s="45"/>
      <c r="PID88" s="45"/>
      <c r="PIE88" s="45"/>
      <c r="PIF88" s="45"/>
      <c r="PIG88" s="45"/>
      <c r="PIH88" s="45"/>
      <c r="PII88" s="45"/>
      <c r="PIJ88" s="45"/>
      <c r="PIK88" s="45"/>
      <c r="PIL88" s="45"/>
      <c r="PIM88" s="45"/>
      <c r="PIN88" s="45"/>
      <c r="PIO88" s="45"/>
      <c r="PIP88" s="45"/>
      <c r="PIQ88" s="45"/>
      <c r="PIR88" s="45"/>
      <c r="PIS88" s="45"/>
      <c r="PIT88" s="45"/>
      <c r="PIU88" s="45"/>
      <c r="PIV88" s="45"/>
      <c r="PIW88" s="45"/>
      <c r="PIX88" s="45"/>
      <c r="PIY88" s="45"/>
      <c r="PIZ88" s="45"/>
      <c r="PJA88" s="45"/>
      <c r="PJB88" s="45"/>
      <c r="PJC88" s="45"/>
      <c r="PJD88" s="45"/>
      <c r="PJE88" s="45"/>
      <c r="PJF88" s="45"/>
      <c r="PJG88" s="45"/>
      <c r="PJH88" s="45"/>
      <c r="PJI88" s="45"/>
      <c r="PJJ88" s="45"/>
      <c r="PJK88" s="45"/>
      <c r="PJL88" s="45"/>
      <c r="PJM88" s="45"/>
      <c r="PJN88" s="45"/>
      <c r="PJO88" s="45"/>
      <c r="PJP88" s="45"/>
      <c r="PJQ88" s="45"/>
      <c r="PJR88" s="45"/>
      <c r="PJS88" s="45"/>
      <c r="PJT88" s="45"/>
      <c r="PJU88" s="45"/>
      <c r="PJV88" s="45"/>
      <c r="PJW88" s="45"/>
      <c r="PJX88" s="45"/>
      <c r="PJY88" s="45"/>
      <c r="PJZ88" s="45"/>
      <c r="PKA88" s="45"/>
      <c r="PKB88" s="45"/>
      <c r="PKC88" s="45"/>
      <c r="PKD88" s="45"/>
      <c r="PKE88" s="45"/>
      <c r="PKF88" s="45"/>
      <c r="PKG88" s="45"/>
      <c r="PKH88" s="45"/>
      <c r="PKI88" s="45"/>
      <c r="PKJ88" s="45"/>
      <c r="PKK88" s="45"/>
      <c r="PKL88" s="45"/>
      <c r="PKM88" s="45"/>
      <c r="PKN88" s="45"/>
      <c r="PKO88" s="45"/>
      <c r="PKP88" s="45"/>
      <c r="PKQ88" s="45"/>
      <c r="PKR88" s="45"/>
      <c r="PKS88" s="45"/>
      <c r="PKT88" s="45"/>
      <c r="PKU88" s="45"/>
      <c r="PKV88" s="45"/>
      <c r="PKW88" s="45"/>
      <c r="PKX88" s="45"/>
      <c r="PKY88" s="45"/>
      <c r="PKZ88" s="45"/>
      <c r="PLA88" s="45"/>
      <c r="PLB88" s="45"/>
      <c r="PLC88" s="45"/>
      <c r="PLD88" s="45"/>
      <c r="PLE88" s="45"/>
      <c r="PLF88" s="45"/>
      <c r="PLG88" s="45"/>
      <c r="PLH88" s="45"/>
      <c r="PLI88" s="45"/>
      <c r="PLJ88" s="45"/>
      <c r="PLK88" s="45"/>
      <c r="PLL88" s="45"/>
      <c r="PLM88" s="45"/>
      <c r="PLN88" s="45"/>
      <c r="PLO88" s="45"/>
      <c r="PLP88" s="45"/>
      <c r="PLQ88" s="45"/>
      <c r="PLR88" s="45"/>
      <c r="PLS88" s="45"/>
      <c r="PLT88" s="45"/>
      <c r="PLU88" s="45"/>
      <c r="PLV88" s="45"/>
      <c r="PLW88" s="45"/>
      <c r="PLX88" s="45"/>
      <c r="PLY88" s="45"/>
      <c r="PLZ88" s="45"/>
      <c r="PMA88" s="45"/>
      <c r="PMB88" s="45"/>
      <c r="PMC88" s="45"/>
      <c r="PMD88" s="45"/>
      <c r="PME88" s="45"/>
      <c r="PMF88" s="45"/>
      <c r="PMG88" s="45"/>
      <c r="PMH88" s="45"/>
      <c r="PMI88" s="45"/>
      <c r="PMJ88" s="45"/>
      <c r="PMK88" s="45"/>
      <c r="PML88" s="45"/>
      <c r="PMM88" s="45"/>
      <c r="PMN88" s="45"/>
      <c r="PMO88" s="45"/>
      <c r="PMP88" s="45"/>
      <c r="PMQ88" s="45"/>
      <c r="PMR88" s="45"/>
      <c r="PMS88" s="45"/>
      <c r="PMT88" s="45"/>
      <c r="PMU88" s="45"/>
      <c r="PMV88" s="45"/>
      <c r="PMW88" s="45"/>
      <c r="PMX88" s="45"/>
      <c r="PMY88" s="45"/>
      <c r="PMZ88" s="45"/>
      <c r="PNA88" s="45"/>
      <c r="PNB88" s="45"/>
      <c r="PNC88" s="45"/>
      <c r="PND88" s="45"/>
      <c r="PNE88" s="45"/>
      <c r="PNF88" s="45"/>
      <c r="PNG88" s="45"/>
      <c r="PNH88" s="45"/>
      <c r="PNI88" s="45"/>
      <c r="PNJ88" s="45"/>
      <c r="PNK88" s="45"/>
      <c r="PNL88" s="45"/>
      <c r="PNM88" s="45"/>
      <c r="PNN88" s="45"/>
      <c r="PNO88" s="45"/>
      <c r="PNP88" s="45"/>
      <c r="PNQ88" s="45"/>
      <c r="PNR88" s="45"/>
      <c r="PNS88" s="45"/>
      <c r="PNT88" s="45"/>
      <c r="PNU88" s="45"/>
      <c r="PNV88" s="45"/>
      <c r="PNW88" s="45"/>
      <c r="PNX88" s="45"/>
      <c r="PNY88" s="45"/>
      <c r="PNZ88" s="45"/>
      <c r="POA88" s="45"/>
      <c r="POB88" s="45"/>
      <c r="POC88" s="45"/>
      <c r="POD88" s="45"/>
      <c r="POE88" s="45"/>
      <c r="POF88" s="45"/>
      <c r="POG88" s="45"/>
      <c r="POH88" s="45"/>
      <c r="POI88" s="45"/>
      <c r="POJ88" s="45"/>
      <c r="POK88" s="45"/>
      <c r="POL88" s="45"/>
      <c r="POM88" s="45"/>
      <c r="PON88" s="45"/>
      <c r="POO88" s="45"/>
      <c r="POP88" s="45"/>
      <c r="POQ88" s="45"/>
      <c r="POR88" s="45"/>
      <c r="POS88" s="45"/>
      <c r="POT88" s="45"/>
      <c r="POU88" s="45"/>
      <c r="POV88" s="45"/>
      <c r="POW88" s="45"/>
      <c r="POX88" s="45"/>
      <c r="POY88" s="45"/>
      <c r="POZ88" s="45"/>
      <c r="PPA88" s="45"/>
      <c r="PPB88" s="45"/>
      <c r="PPC88" s="45"/>
      <c r="PPD88" s="45"/>
      <c r="PPE88" s="45"/>
      <c r="PPF88" s="45"/>
      <c r="PPG88" s="45"/>
      <c r="PPH88" s="45"/>
      <c r="PPI88" s="45"/>
      <c r="PPJ88" s="45"/>
      <c r="PPK88" s="45"/>
      <c r="PPL88" s="45"/>
      <c r="PPM88" s="45"/>
      <c r="PPN88" s="45"/>
      <c r="PPO88" s="45"/>
      <c r="PPP88" s="45"/>
      <c r="PPQ88" s="45"/>
      <c r="PPR88" s="45"/>
      <c r="PPS88" s="45"/>
      <c r="PPT88" s="45"/>
      <c r="PPU88" s="45"/>
      <c r="PPV88" s="45"/>
      <c r="PPW88" s="45"/>
      <c r="PPX88" s="45"/>
      <c r="PPY88" s="45"/>
      <c r="PPZ88" s="45"/>
      <c r="PQA88" s="45"/>
      <c r="PQB88" s="45"/>
      <c r="PQC88" s="45"/>
      <c r="PQD88" s="45"/>
      <c r="PQE88" s="45"/>
      <c r="PQF88" s="45"/>
      <c r="PQG88" s="45"/>
      <c r="PQH88" s="45"/>
      <c r="PQI88" s="45"/>
      <c r="PQJ88" s="45"/>
      <c r="PQK88" s="45"/>
      <c r="PQL88" s="45"/>
      <c r="PQM88" s="45"/>
      <c r="PQN88" s="45"/>
      <c r="PQO88" s="45"/>
      <c r="PQP88" s="45"/>
      <c r="PQQ88" s="45"/>
      <c r="PQR88" s="45"/>
      <c r="PQS88" s="45"/>
      <c r="PQT88" s="45"/>
      <c r="PQU88" s="45"/>
      <c r="PQV88" s="45"/>
      <c r="PQW88" s="45"/>
      <c r="PQX88" s="45"/>
      <c r="PQY88" s="45"/>
      <c r="PQZ88" s="45"/>
      <c r="PRA88" s="45"/>
      <c r="PRB88" s="45"/>
      <c r="PRC88" s="45"/>
      <c r="PRD88" s="45"/>
      <c r="PRE88" s="45"/>
      <c r="PRF88" s="45"/>
      <c r="PRG88" s="45"/>
      <c r="PRH88" s="45"/>
      <c r="PRI88" s="45"/>
      <c r="PRJ88" s="45"/>
      <c r="PRK88" s="45"/>
      <c r="PRL88" s="45"/>
      <c r="PRM88" s="45"/>
      <c r="PRN88" s="45"/>
      <c r="PRO88" s="45"/>
      <c r="PRP88" s="45"/>
      <c r="PRQ88" s="45"/>
      <c r="PRR88" s="45"/>
      <c r="PRS88" s="45"/>
      <c r="PRT88" s="45"/>
      <c r="PRU88" s="45"/>
      <c r="PRV88" s="45"/>
      <c r="PRW88" s="45"/>
      <c r="PRX88" s="45"/>
      <c r="PRY88" s="45"/>
      <c r="PRZ88" s="45"/>
      <c r="PSA88" s="45"/>
      <c r="PSB88" s="45"/>
      <c r="PSC88" s="45"/>
      <c r="PSD88" s="45"/>
      <c r="PSE88" s="45"/>
      <c r="PSF88" s="45"/>
      <c r="PSG88" s="45"/>
      <c r="PSH88" s="45"/>
      <c r="PSI88" s="45"/>
      <c r="PSJ88" s="45"/>
      <c r="PSK88" s="45"/>
      <c r="PSL88" s="45"/>
      <c r="PSM88" s="45"/>
      <c r="PSN88" s="45"/>
      <c r="PSO88" s="45"/>
      <c r="PSP88" s="45"/>
      <c r="PSQ88" s="45"/>
      <c r="PSR88" s="45"/>
      <c r="PSS88" s="45"/>
      <c r="PST88" s="45"/>
      <c r="PSU88" s="45"/>
      <c r="PSV88" s="45"/>
      <c r="PSW88" s="45"/>
      <c r="PSX88" s="45"/>
      <c r="PSY88" s="45"/>
      <c r="PSZ88" s="45"/>
      <c r="PTA88" s="45"/>
      <c r="PTB88" s="45"/>
      <c r="PTC88" s="45"/>
      <c r="PTD88" s="45"/>
      <c r="PTE88" s="45"/>
      <c r="PTF88" s="45"/>
      <c r="PTG88" s="45"/>
      <c r="PTH88" s="45"/>
      <c r="PTI88" s="45"/>
      <c r="PTJ88" s="45"/>
      <c r="PTK88" s="45"/>
      <c r="PTL88" s="45"/>
      <c r="PTM88" s="45"/>
      <c r="PTN88" s="45"/>
      <c r="PTO88" s="45"/>
      <c r="PTP88" s="45"/>
      <c r="PTQ88" s="45"/>
      <c r="PTR88" s="45"/>
      <c r="PTS88" s="45"/>
      <c r="PTT88" s="45"/>
      <c r="PTU88" s="45"/>
      <c r="PTV88" s="45"/>
      <c r="PTW88" s="45"/>
      <c r="PTX88" s="45"/>
      <c r="PTY88" s="45"/>
      <c r="PTZ88" s="45"/>
      <c r="PUA88" s="45"/>
      <c r="PUB88" s="45"/>
      <c r="PUC88" s="45"/>
      <c r="PUD88" s="45"/>
      <c r="PUE88" s="45"/>
      <c r="PUF88" s="45"/>
      <c r="PUG88" s="45"/>
      <c r="PUH88" s="45"/>
      <c r="PUI88" s="45"/>
      <c r="PUJ88" s="45"/>
      <c r="PUK88" s="45"/>
      <c r="PUL88" s="45"/>
      <c r="PUM88" s="45"/>
      <c r="PUN88" s="45"/>
      <c r="PUO88" s="45"/>
      <c r="PUP88" s="45"/>
      <c r="PUQ88" s="45"/>
      <c r="PUR88" s="45"/>
      <c r="PUS88" s="45"/>
      <c r="PUT88" s="45"/>
      <c r="PUU88" s="45"/>
      <c r="PUV88" s="45"/>
      <c r="PUW88" s="45"/>
      <c r="PUX88" s="45"/>
      <c r="PUY88" s="45"/>
      <c r="PUZ88" s="45"/>
      <c r="PVA88" s="45"/>
      <c r="PVB88" s="45"/>
      <c r="PVC88" s="45"/>
      <c r="PVD88" s="45"/>
      <c r="PVE88" s="45"/>
      <c r="PVF88" s="45"/>
      <c r="PVG88" s="45"/>
      <c r="PVH88" s="45"/>
      <c r="PVI88" s="45"/>
      <c r="PVJ88" s="45"/>
      <c r="PVK88" s="45"/>
      <c r="PVL88" s="45"/>
      <c r="PVM88" s="45"/>
      <c r="PVN88" s="45"/>
      <c r="PVO88" s="45"/>
      <c r="PVP88" s="45"/>
      <c r="PVQ88" s="45"/>
      <c r="PVR88" s="45"/>
      <c r="PVS88" s="45"/>
      <c r="PVT88" s="45"/>
      <c r="PVU88" s="45"/>
      <c r="PVV88" s="45"/>
      <c r="PVW88" s="45"/>
      <c r="PVX88" s="45"/>
      <c r="PVY88" s="45"/>
      <c r="PVZ88" s="45"/>
      <c r="PWA88" s="45"/>
      <c r="PWB88" s="45"/>
      <c r="PWC88" s="45"/>
      <c r="PWD88" s="45"/>
      <c r="PWE88" s="45"/>
      <c r="PWF88" s="45"/>
      <c r="PWG88" s="45"/>
      <c r="PWH88" s="45"/>
      <c r="PWI88" s="45"/>
      <c r="PWJ88" s="45"/>
      <c r="PWK88" s="45"/>
      <c r="PWL88" s="45"/>
      <c r="PWM88" s="45"/>
      <c r="PWN88" s="45"/>
      <c r="PWO88" s="45"/>
      <c r="PWP88" s="45"/>
      <c r="PWQ88" s="45"/>
      <c r="PWR88" s="45"/>
      <c r="PWS88" s="45"/>
      <c r="PWT88" s="45"/>
      <c r="PWU88" s="45"/>
      <c r="PWV88" s="45"/>
      <c r="PWW88" s="45"/>
      <c r="PWX88" s="45"/>
      <c r="PWY88" s="45"/>
      <c r="PWZ88" s="45"/>
      <c r="PXA88" s="45"/>
      <c r="PXB88" s="45"/>
      <c r="PXC88" s="45"/>
      <c r="PXD88" s="45"/>
      <c r="PXE88" s="45"/>
      <c r="PXF88" s="45"/>
      <c r="PXG88" s="45"/>
      <c r="PXH88" s="45"/>
      <c r="PXI88" s="45"/>
      <c r="PXJ88" s="45"/>
      <c r="PXK88" s="45"/>
      <c r="PXL88" s="45"/>
      <c r="PXM88" s="45"/>
      <c r="PXN88" s="45"/>
      <c r="PXO88" s="45"/>
      <c r="PXP88" s="45"/>
      <c r="PXQ88" s="45"/>
      <c r="PXR88" s="45"/>
      <c r="PXS88" s="45"/>
      <c r="PXT88" s="45"/>
      <c r="PXU88" s="45"/>
      <c r="PXV88" s="45"/>
      <c r="PXW88" s="45"/>
      <c r="PXX88" s="45"/>
      <c r="PXY88" s="45"/>
      <c r="PXZ88" s="45"/>
      <c r="PYA88" s="45"/>
      <c r="PYB88" s="45"/>
      <c r="PYC88" s="45"/>
      <c r="PYD88" s="45"/>
      <c r="PYE88" s="45"/>
      <c r="PYF88" s="45"/>
      <c r="PYG88" s="45"/>
      <c r="PYH88" s="45"/>
      <c r="PYI88" s="45"/>
      <c r="PYJ88" s="45"/>
      <c r="PYK88" s="45"/>
      <c r="PYL88" s="45"/>
      <c r="PYM88" s="45"/>
      <c r="PYN88" s="45"/>
      <c r="PYO88" s="45"/>
      <c r="PYP88" s="45"/>
      <c r="PYQ88" s="45"/>
      <c r="PYR88" s="45"/>
      <c r="PYS88" s="45"/>
      <c r="PYT88" s="45"/>
      <c r="PYU88" s="45"/>
      <c r="PYV88" s="45"/>
      <c r="PYW88" s="45"/>
      <c r="PYX88" s="45"/>
      <c r="PYY88" s="45"/>
      <c r="PYZ88" s="45"/>
      <c r="PZA88" s="45"/>
      <c r="PZB88" s="45"/>
      <c r="PZC88" s="45"/>
      <c r="PZD88" s="45"/>
      <c r="PZE88" s="45"/>
      <c r="PZF88" s="45"/>
      <c r="PZG88" s="45"/>
      <c r="PZH88" s="45"/>
      <c r="PZI88" s="45"/>
      <c r="PZJ88" s="45"/>
      <c r="PZK88" s="45"/>
      <c r="PZL88" s="45"/>
      <c r="PZM88" s="45"/>
      <c r="PZN88" s="45"/>
      <c r="PZO88" s="45"/>
      <c r="PZP88" s="45"/>
      <c r="PZQ88" s="45"/>
      <c r="PZR88" s="45"/>
      <c r="PZS88" s="45"/>
      <c r="PZT88" s="45"/>
      <c r="PZU88" s="45"/>
      <c r="PZV88" s="45"/>
      <c r="PZW88" s="45"/>
      <c r="PZX88" s="45"/>
      <c r="PZY88" s="45"/>
      <c r="PZZ88" s="45"/>
      <c r="QAA88" s="45"/>
      <c r="QAB88" s="45"/>
      <c r="QAC88" s="45"/>
      <c r="QAD88" s="45"/>
      <c r="QAE88" s="45"/>
      <c r="QAF88" s="45"/>
      <c r="QAG88" s="45"/>
      <c r="QAH88" s="45"/>
      <c r="QAI88" s="45"/>
      <c r="QAJ88" s="45"/>
      <c r="QAK88" s="45"/>
      <c r="QAL88" s="45"/>
      <c r="QAM88" s="45"/>
      <c r="QAN88" s="45"/>
      <c r="QAO88" s="45"/>
      <c r="QAP88" s="45"/>
      <c r="QAQ88" s="45"/>
      <c r="QAR88" s="45"/>
      <c r="QAS88" s="45"/>
      <c r="QAT88" s="45"/>
      <c r="QAU88" s="45"/>
      <c r="QAV88" s="45"/>
      <c r="QAW88" s="45"/>
      <c r="QAX88" s="45"/>
      <c r="QAY88" s="45"/>
      <c r="QAZ88" s="45"/>
      <c r="QBA88" s="45"/>
      <c r="QBB88" s="45"/>
      <c r="QBC88" s="45"/>
      <c r="QBD88" s="45"/>
      <c r="QBE88" s="45"/>
      <c r="QBF88" s="45"/>
      <c r="QBG88" s="45"/>
      <c r="QBH88" s="45"/>
      <c r="QBI88" s="45"/>
      <c r="QBJ88" s="45"/>
      <c r="QBK88" s="45"/>
      <c r="QBL88" s="45"/>
      <c r="QBM88" s="45"/>
      <c r="QBN88" s="45"/>
      <c r="QBO88" s="45"/>
      <c r="QBP88" s="45"/>
      <c r="QBQ88" s="45"/>
      <c r="QBR88" s="45"/>
      <c r="QBS88" s="45"/>
      <c r="QBT88" s="45"/>
      <c r="QBU88" s="45"/>
      <c r="QBV88" s="45"/>
      <c r="QBW88" s="45"/>
      <c r="QBX88" s="45"/>
      <c r="QBY88" s="45"/>
      <c r="QBZ88" s="45"/>
      <c r="QCA88" s="45"/>
      <c r="QCB88" s="45"/>
      <c r="QCC88" s="45"/>
      <c r="QCD88" s="45"/>
      <c r="QCE88" s="45"/>
      <c r="QCF88" s="45"/>
      <c r="QCG88" s="45"/>
      <c r="QCH88" s="45"/>
      <c r="QCI88" s="45"/>
      <c r="QCJ88" s="45"/>
      <c r="QCK88" s="45"/>
      <c r="QCL88" s="45"/>
      <c r="QCM88" s="45"/>
      <c r="QCN88" s="45"/>
      <c r="QCO88" s="45"/>
      <c r="QCP88" s="45"/>
      <c r="QCQ88" s="45"/>
      <c r="QCR88" s="45"/>
      <c r="QCS88" s="45"/>
      <c r="QCT88" s="45"/>
      <c r="QCU88" s="45"/>
      <c r="QCV88" s="45"/>
      <c r="QCW88" s="45"/>
      <c r="QCX88" s="45"/>
      <c r="QCY88" s="45"/>
      <c r="QCZ88" s="45"/>
      <c r="QDA88" s="45"/>
      <c r="QDB88" s="45"/>
      <c r="QDC88" s="45"/>
      <c r="QDD88" s="45"/>
      <c r="QDE88" s="45"/>
      <c r="QDF88" s="45"/>
      <c r="QDG88" s="45"/>
      <c r="QDH88" s="45"/>
      <c r="QDI88" s="45"/>
      <c r="QDJ88" s="45"/>
      <c r="QDK88" s="45"/>
      <c r="QDL88" s="45"/>
      <c r="QDM88" s="45"/>
      <c r="QDN88" s="45"/>
      <c r="QDO88" s="45"/>
      <c r="QDP88" s="45"/>
      <c r="QDQ88" s="45"/>
      <c r="QDR88" s="45"/>
      <c r="QDS88" s="45"/>
      <c r="QDT88" s="45"/>
      <c r="QDU88" s="45"/>
      <c r="QDV88" s="45"/>
      <c r="QDW88" s="45"/>
      <c r="QDX88" s="45"/>
      <c r="QDY88" s="45"/>
      <c r="QDZ88" s="45"/>
      <c r="QEA88" s="45"/>
      <c r="QEB88" s="45"/>
      <c r="QEC88" s="45"/>
      <c r="QED88" s="45"/>
      <c r="QEE88" s="45"/>
      <c r="QEF88" s="45"/>
      <c r="QEG88" s="45"/>
      <c r="QEH88" s="45"/>
      <c r="QEI88" s="45"/>
      <c r="QEJ88" s="45"/>
      <c r="QEK88" s="45"/>
      <c r="QEL88" s="45"/>
      <c r="QEM88" s="45"/>
      <c r="QEN88" s="45"/>
      <c r="QEO88" s="45"/>
      <c r="QEP88" s="45"/>
      <c r="QEQ88" s="45"/>
      <c r="QER88" s="45"/>
      <c r="QES88" s="45"/>
      <c r="QET88" s="45"/>
      <c r="QEU88" s="45"/>
      <c r="QEV88" s="45"/>
      <c r="QEW88" s="45"/>
      <c r="QEX88" s="45"/>
      <c r="QEY88" s="45"/>
      <c r="QEZ88" s="45"/>
      <c r="QFA88" s="45"/>
      <c r="QFB88" s="45"/>
      <c r="QFC88" s="45"/>
      <c r="QFD88" s="45"/>
      <c r="QFE88" s="45"/>
      <c r="QFF88" s="45"/>
      <c r="QFG88" s="45"/>
      <c r="QFH88" s="45"/>
      <c r="QFI88" s="45"/>
      <c r="QFJ88" s="45"/>
      <c r="QFK88" s="45"/>
      <c r="QFL88" s="45"/>
      <c r="QFM88" s="45"/>
      <c r="QFN88" s="45"/>
      <c r="QFO88" s="45"/>
      <c r="QFP88" s="45"/>
      <c r="QFQ88" s="45"/>
      <c r="QFR88" s="45"/>
      <c r="QFS88" s="45"/>
      <c r="QFT88" s="45"/>
      <c r="QFU88" s="45"/>
      <c r="QFV88" s="45"/>
      <c r="QFW88" s="45"/>
      <c r="QFX88" s="45"/>
      <c r="QFY88" s="45"/>
      <c r="QFZ88" s="45"/>
      <c r="QGA88" s="45"/>
      <c r="QGB88" s="45"/>
      <c r="QGC88" s="45"/>
      <c r="QGD88" s="45"/>
      <c r="QGE88" s="45"/>
      <c r="QGF88" s="45"/>
      <c r="QGG88" s="45"/>
      <c r="QGH88" s="45"/>
      <c r="QGI88" s="45"/>
      <c r="QGJ88" s="45"/>
      <c r="QGK88" s="45"/>
      <c r="QGL88" s="45"/>
      <c r="QGM88" s="45"/>
      <c r="QGN88" s="45"/>
      <c r="QGO88" s="45"/>
      <c r="QGP88" s="45"/>
      <c r="QGQ88" s="45"/>
      <c r="QGR88" s="45"/>
      <c r="QGS88" s="45"/>
      <c r="QGT88" s="45"/>
      <c r="QGU88" s="45"/>
      <c r="QGV88" s="45"/>
      <c r="QGW88" s="45"/>
      <c r="QGX88" s="45"/>
      <c r="QGY88" s="45"/>
      <c r="QGZ88" s="45"/>
      <c r="QHA88" s="45"/>
      <c r="QHB88" s="45"/>
      <c r="QHC88" s="45"/>
      <c r="QHD88" s="45"/>
      <c r="QHE88" s="45"/>
      <c r="QHF88" s="45"/>
      <c r="QHG88" s="45"/>
      <c r="QHH88" s="45"/>
      <c r="QHI88" s="45"/>
      <c r="QHJ88" s="45"/>
      <c r="QHK88" s="45"/>
      <c r="QHL88" s="45"/>
      <c r="QHM88" s="45"/>
      <c r="QHN88" s="45"/>
      <c r="QHO88" s="45"/>
      <c r="QHP88" s="45"/>
      <c r="QHQ88" s="45"/>
      <c r="QHR88" s="45"/>
      <c r="QHS88" s="45"/>
      <c r="QHT88" s="45"/>
      <c r="QHU88" s="45"/>
      <c r="QHV88" s="45"/>
      <c r="QHW88" s="45"/>
      <c r="QHX88" s="45"/>
      <c r="QHY88" s="45"/>
      <c r="QHZ88" s="45"/>
      <c r="QIA88" s="45"/>
      <c r="QIB88" s="45"/>
      <c r="QIC88" s="45"/>
      <c r="QID88" s="45"/>
      <c r="QIE88" s="45"/>
      <c r="QIF88" s="45"/>
      <c r="QIG88" s="45"/>
      <c r="QIH88" s="45"/>
      <c r="QII88" s="45"/>
      <c r="QIJ88" s="45"/>
      <c r="QIK88" s="45"/>
      <c r="QIL88" s="45"/>
      <c r="QIM88" s="45"/>
      <c r="QIN88" s="45"/>
      <c r="QIO88" s="45"/>
      <c r="QIP88" s="45"/>
      <c r="QIQ88" s="45"/>
      <c r="QIR88" s="45"/>
      <c r="QIS88" s="45"/>
      <c r="QIT88" s="45"/>
      <c r="QIU88" s="45"/>
      <c r="QIV88" s="45"/>
      <c r="QIW88" s="45"/>
      <c r="QIX88" s="45"/>
      <c r="QIY88" s="45"/>
      <c r="QIZ88" s="45"/>
      <c r="QJA88" s="45"/>
      <c r="QJB88" s="45"/>
      <c r="QJC88" s="45"/>
      <c r="QJD88" s="45"/>
      <c r="QJE88" s="45"/>
      <c r="QJF88" s="45"/>
      <c r="QJG88" s="45"/>
      <c r="QJH88" s="45"/>
      <c r="QJI88" s="45"/>
      <c r="QJJ88" s="45"/>
      <c r="QJK88" s="45"/>
      <c r="QJL88" s="45"/>
      <c r="QJM88" s="45"/>
      <c r="QJN88" s="45"/>
      <c r="QJO88" s="45"/>
      <c r="QJP88" s="45"/>
      <c r="QJQ88" s="45"/>
      <c r="QJR88" s="45"/>
      <c r="QJS88" s="45"/>
      <c r="QJT88" s="45"/>
      <c r="QJU88" s="45"/>
      <c r="QJV88" s="45"/>
      <c r="QJW88" s="45"/>
      <c r="QJX88" s="45"/>
      <c r="QJY88" s="45"/>
      <c r="QJZ88" s="45"/>
      <c r="QKA88" s="45"/>
      <c r="QKB88" s="45"/>
      <c r="QKC88" s="45"/>
      <c r="QKD88" s="45"/>
      <c r="QKE88" s="45"/>
      <c r="QKF88" s="45"/>
      <c r="QKG88" s="45"/>
      <c r="QKH88" s="45"/>
      <c r="QKI88" s="45"/>
      <c r="QKJ88" s="45"/>
      <c r="QKK88" s="45"/>
      <c r="QKL88" s="45"/>
      <c r="QKM88" s="45"/>
      <c r="QKN88" s="45"/>
      <c r="QKO88" s="45"/>
      <c r="QKP88" s="45"/>
      <c r="QKQ88" s="45"/>
      <c r="QKR88" s="45"/>
      <c r="QKS88" s="45"/>
      <c r="QKT88" s="45"/>
      <c r="QKU88" s="45"/>
      <c r="QKV88" s="45"/>
      <c r="QKW88" s="45"/>
      <c r="QKX88" s="45"/>
      <c r="QKY88" s="45"/>
      <c r="QKZ88" s="45"/>
      <c r="QLA88" s="45"/>
      <c r="QLB88" s="45"/>
      <c r="QLC88" s="45"/>
      <c r="QLD88" s="45"/>
      <c r="QLE88" s="45"/>
      <c r="QLF88" s="45"/>
      <c r="QLG88" s="45"/>
      <c r="QLH88" s="45"/>
      <c r="QLI88" s="45"/>
      <c r="QLJ88" s="45"/>
      <c r="QLK88" s="45"/>
      <c r="QLL88" s="45"/>
      <c r="QLM88" s="45"/>
      <c r="QLN88" s="45"/>
      <c r="QLO88" s="45"/>
      <c r="QLP88" s="45"/>
      <c r="QLQ88" s="45"/>
      <c r="QLR88" s="45"/>
      <c r="QLS88" s="45"/>
      <c r="QLT88" s="45"/>
      <c r="QLU88" s="45"/>
      <c r="QLV88" s="45"/>
      <c r="QLW88" s="45"/>
      <c r="QLX88" s="45"/>
      <c r="QLY88" s="45"/>
      <c r="QLZ88" s="45"/>
      <c r="QMA88" s="45"/>
      <c r="QMB88" s="45"/>
      <c r="QMC88" s="45"/>
      <c r="QMD88" s="45"/>
      <c r="QME88" s="45"/>
      <c r="QMF88" s="45"/>
      <c r="QMG88" s="45"/>
      <c r="QMH88" s="45"/>
      <c r="QMI88" s="45"/>
      <c r="QMJ88" s="45"/>
      <c r="QMK88" s="45"/>
      <c r="QML88" s="45"/>
      <c r="QMM88" s="45"/>
      <c r="QMN88" s="45"/>
      <c r="QMO88" s="45"/>
      <c r="QMP88" s="45"/>
      <c r="QMQ88" s="45"/>
      <c r="QMR88" s="45"/>
      <c r="QMS88" s="45"/>
      <c r="QMT88" s="45"/>
      <c r="QMU88" s="45"/>
      <c r="QMV88" s="45"/>
      <c r="QMW88" s="45"/>
      <c r="QMX88" s="45"/>
      <c r="QMY88" s="45"/>
      <c r="QMZ88" s="45"/>
      <c r="QNA88" s="45"/>
      <c r="QNB88" s="45"/>
      <c r="QNC88" s="45"/>
      <c r="QND88" s="45"/>
      <c r="QNE88" s="45"/>
      <c r="QNF88" s="45"/>
      <c r="QNG88" s="45"/>
      <c r="QNH88" s="45"/>
      <c r="QNI88" s="45"/>
      <c r="QNJ88" s="45"/>
      <c r="QNK88" s="45"/>
      <c r="QNL88" s="45"/>
      <c r="QNM88" s="45"/>
      <c r="QNN88" s="45"/>
      <c r="QNO88" s="45"/>
      <c r="QNP88" s="45"/>
      <c r="QNQ88" s="45"/>
      <c r="QNR88" s="45"/>
      <c r="QNS88" s="45"/>
      <c r="QNT88" s="45"/>
      <c r="QNU88" s="45"/>
      <c r="QNV88" s="45"/>
      <c r="QNW88" s="45"/>
      <c r="QNX88" s="45"/>
      <c r="QNY88" s="45"/>
      <c r="QNZ88" s="45"/>
      <c r="QOA88" s="45"/>
      <c r="QOB88" s="45"/>
      <c r="QOC88" s="45"/>
      <c r="QOD88" s="45"/>
      <c r="QOE88" s="45"/>
      <c r="QOF88" s="45"/>
      <c r="QOG88" s="45"/>
      <c r="QOH88" s="45"/>
      <c r="QOI88" s="45"/>
      <c r="QOJ88" s="45"/>
      <c r="QOK88" s="45"/>
      <c r="QOL88" s="45"/>
      <c r="QOM88" s="45"/>
      <c r="QON88" s="45"/>
      <c r="QOO88" s="45"/>
      <c r="QOP88" s="45"/>
      <c r="QOQ88" s="45"/>
      <c r="QOR88" s="45"/>
      <c r="QOS88" s="45"/>
      <c r="QOT88" s="45"/>
      <c r="QOU88" s="45"/>
      <c r="QOV88" s="45"/>
      <c r="QOW88" s="45"/>
      <c r="QOX88" s="45"/>
      <c r="QOY88" s="45"/>
      <c r="QOZ88" s="45"/>
      <c r="QPA88" s="45"/>
      <c r="QPB88" s="45"/>
      <c r="QPC88" s="45"/>
      <c r="QPD88" s="45"/>
      <c r="QPE88" s="45"/>
      <c r="QPF88" s="45"/>
      <c r="QPG88" s="45"/>
      <c r="QPH88" s="45"/>
      <c r="QPI88" s="45"/>
      <c r="QPJ88" s="45"/>
      <c r="QPK88" s="45"/>
      <c r="QPL88" s="45"/>
      <c r="QPM88" s="45"/>
      <c r="QPN88" s="45"/>
      <c r="QPO88" s="45"/>
      <c r="QPP88" s="45"/>
      <c r="QPQ88" s="45"/>
      <c r="QPR88" s="45"/>
      <c r="QPS88" s="45"/>
      <c r="QPT88" s="45"/>
      <c r="QPU88" s="45"/>
      <c r="QPV88" s="45"/>
      <c r="QPW88" s="45"/>
      <c r="QPX88" s="45"/>
      <c r="QPY88" s="45"/>
      <c r="QPZ88" s="45"/>
      <c r="QQA88" s="45"/>
      <c r="QQB88" s="45"/>
      <c r="QQC88" s="45"/>
      <c r="QQD88" s="45"/>
      <c r="QQE88" s="45"/>
      <c r="QQF88" s="45"/>
      <c r="QQG88" s="45"/>
      <c r="QQH88" s="45"/>
      <c r="QQI88" s="45"/>
      <c r="QQJ88" s="45"/>
      <c r="QQK88" s="45"/>
      <c r="QQL88" s="45"/>
      <c r="QQM88" s="45"/>
      <c r="QQN88" s="45"/>
      <c r="QQO88" s="45"/>
      <c r="QQP88" s="45"/>
      <c r="QQQ88" s="45"/>
      <c r="QQR88" s="45"/>
      <c r="QQS88" s="45"/>
      <c r="QQT88" s="45"/>
      <c r="QQU88" s="45"/>
      <c r="QQV88" s="45"/>
      <c r="QQW88" s="45"/>
      <c r="QQX88" s="45"/>
      <c r="QQY88" s="45"/>
      <c r="QQZ88" s="45"/>
      <c r="QRA88" s="45"/>
      <c r="QRB88" s="45"/>
      <c r="QRC88" s="45"/>
      <c r="QRD88" s="45"/>
      <c r="QRE88" s="45"/>
      <c r="QRF88" s="45"/>
      <c r="QRG88" s="45"/>
      <c r="QRH88" s="45"/>
      <c r="QRI88" s="45"/>
      <c r="QRJ88" s="45"/>
      <c r="QRK88" s="45"/>
      <c r="QRL88" s="45"/>
      <c r="QRM88" s="45"/>
      <c r="QRN88" s="45"/>
      <c r="QRO88" s="45"/>
      <c r="QRP88" s="45"/>
      <c r="QRQ88" s="45"/>
      <c r="QRR88" s="45"/>
      <c r="QRS88" s="45"/>
      <c r="QRT88" s="45"/>
      <c r="QRU88" s="45"/>
      <c r="QRV88" s="45"/>
      <c r="QRW88" s="45"/>
      <c r="QRX88" s="45"/>
      <c r="QRY88" s="45"/>
      <c r="QRZ88" s="45"/>
      <c r="QSA88" s="45"/>
      <c r="QSB88" s="45"/>
      <c r="QSC88" s="45"/>
      <c r="QSD88" s="45"/>
      <c r="QSE88" s="45"/>
      <c r="QSF88" s="45"/>
      <c r="QSG88" s="45"/>
      <c r="QSH88" s="45"/>
      <c r="QSI88" s="45"/>
      <c r="QSJ88" s="45"/>
      <c r="QSK88" s="45"/>
      <c r="QSL88" s="45"/>
      <c r="QSM88" s="45"/>
      <c r="QSN88" s="45"/>
      <c r="QSO88" s="45"/>
      <c r="QSP88" s="45"/>
      <c r="QSQ88" s="45"/>
      <c r="QSR88" s="45"/>
      <c r="QSS88" s="45"/>
      <c r="QST88" s="45"/>
      <c r="QSU88" s="45"/>
      <c r="QSV88" s="45"/>
      <c r="QSW88" s="45"/>
      <c r="QSX88" s="45"/>
      <c r="QSY88" s="45"/>
      <c r="QSZ88" s="45"/>
      <c r="QTA88" s="45"/>
      <c r="QTB88" s="45"/>
      <c r="QTC88" s="45"/>
      <c r="QTD88" s="45"/>
      <c r="QTE88" s="45"/>
      <c r="QTF88" s="45"/>
      <c r="QTG88" s="45"/>
      <c r="QTH88" s="45"/>
      <c r="QTI88" s="45"/>
      <c r="QTJ88" s="45"/>
      <c r="QTK88" s="45"/>
      <c r="QTL88" s="45"/>
      <c r="QTM88" s="45"/>
      <c r="QTN88" s="45"/>
      <c r="QTO88" s="45"/>
      <c r="QTP88" s="45"/>
      <c r="QTQ88" s="45"/>
      <c r="QTR88" s="45"/>
      <c r="QTS88" s="45"/>
      <c r="QTT88" s="45"/>
      <c r="QTU88" s="45"/>
      <c r="QTV88" s="45"/>
      <c r="QTW88" s="45"/>
      <c r="QTX88" s="45"/>
      <c r="QTY88" s="45"/>
      <c r="QTZ88" s="45"/>
      <c r="QUA88" s="45"/>
      <c r="QUB88" s="45"/>
      <c r="QUC88" s="45"/>
      <c r="QUD88" s="45"/>
      <c r="QUE88" s="45"/>
      <c r="QUF88" s="45"/>
      <c r="QUG88" s="45"/>
      <c r="QUH88" s="45"/>
      <c r="QUI88" s="45"/>
      <c r="QUJ88" s="45"/>
      <c r="QUK88" s="45"/>
      <c r="QUL88" s="45"/>
      <c r="QUM88" s="45"/>
      <c r="QUN88" s="45"/>
      <c r="QUO88" s="45"/>
      <c r="QUP88" s="45"/>
      <c r="QUQ88" s="45"/>
      <c r="QUR88" s="45"/>
      <c r="QUS88" s="45"/>
      <c r="QUT88" s="45"/>
      <c r="QUU88" s="45"/>
      <c r="QUV88" s="45"/>
      <c r="QUW88" s="45"/>
      <c r="QUX88" s="45"/>
      <c r="QUY88" s="45"/>
      <c r="QUZ88" s="45"/>
      <c r="QVA88" s="45"/>
      <c r="QVB88" s="45"/>
      <c r="QVC88" s="45"/>
      <c r="QVD88" s="45"/>
      <c r="QVE88" s="45"/>
      <c r="QVF88" s="45"/>
      <c r="QVG88" s="45"/>
      <c r="QVH88" s="45"/>
      <c r="QVI88" s="45"/>
      <c r="QVJ88" s="45"/>
      <c r="QVK88" s="45"/>
      <c r="QVL88" s="45"/>
      <c r="QVM88" s="45"/>
      <c r="QVN88" s="45"/>
      <c r="QVO88" s="45"/>
      <c r="QVP88" s="45"/>
      <c r="QVQ88" s="45"/>
      <c r="QVR88" s="45"/>
      <c r="QVS88" s="45"/>
      <c r="QVT88" s="45"/>
      <c r="QVU88" s="45"/>
      <c r="QVV88" s="45"/>
      <c r="QVW88" s="45"/>
      <c r="QVX88" s="45"/>
      <c r="QVY88" s="45"/>
      <c r="QVZ88" s="45"/>
      <c r="QWA88" s="45"/>
      <c r="QWB88" s="45"/>
      <c r="QWC88" s="45"/>
      <c r="QWD88" s="45"/>
      <c r="QWE88" s="45"/>
      <c r="QWF88" s="45"/>
      <c r="QWG88" s="45"/>
      <c r="QWH88" s="45"/>
      <c r="QWI88" s="45"/>
      <c r="QWJ88" s="45"/>
      <c r="QWK88" s="45"/>
      <c r="QWL88" s="45"/>
      <c r="QWM88" s="45"/>
      <c r="QWN88" s="45"/>
      <c r="QWO88" s="45"/>
      <c r="QWP88" s="45"/>
      <c r="QWQ88" s="45"/>
      <c r="QWR88" s="45"/>
      <c r="QWS88" s="45"/>
      <c r="QWT88" s="45"/>
      <c r="QWU88" s="45"/>
      <c r="QWV88" s="45"/>
      <c r="QWW88" s="45"/>
      <c r="QWX88" s="45"/>
      <c r="QWY88" s="45"/>
      <c r="QWZ88" s="45"/>
      <c r="QXA88" s="45"/>
      <c r="QXB88" s="45"/>
      <c r="QXC88" s="45"/>
      <c r="QXD88" s="45"/>
      <c r="QXE88" s="45"/>
      <c r="QXF88" s="45"/>
      <c r="QXG88" s="45"/>
      <c r="QXH88" s="45"/>
      <c r="QXI88" s="45"/>
      <c r="QXJ88" s="45"/>
      <c r="QXK88" s="45"/>
      <c r="QXL88" s="45"/>
      <c r="QXM88" s="45"/>
      <c r="QXN88" s="45"/>
      <c r="QXO88" s="45"/>
      <c r="QXP88" s="45"/>
      <c r="QXQ88" s="45"/>
      <c r="QXR88" s="45"/>
      <c r="QXS88" s="45"/>
      <c r="QXT88" s="45"/>
      <c r="QXU88" s="45"/>
      <c r="QXV88" s="45"/>
      <c r="QXW88" s="45"/>
      <c r="QXX88" s="45"/>
      <c r="QXY88" s="45"/>
      <c r="QXZ88" s="45"/>
      <c r="QYA88" s="45"/>
      <c r="QYB88" s="45"/>
      <c r="QYC88" s="45"/>
      <c r="QYD88" s="45"/>
      <c r="QYE88" s="45"/>
      <c r="QYF88" s="45"/>
      <c r="QYG88" s="45"/>
      <c r="QYH88" s="45"/>
      <c r="QYI88" s="45"/>
      <c r="QYJ88" s="45"/>
      <c r="QYK88" s="45"/>
      <c r="QYL88" s="45"/>
      <c r="QYM88" s="45"/>
      <c r="QYN88" s="45"/>
      <c r="QYO88" s="45"/>
      <c r="QYP88" s="45"/>
      <c r="QYQ88" s="45"/>
      <c r="QYR88" s="45"/>
      <c r="QYS88" s="45"/>
      <c r="QYT88" s="45"/>
      <c r="QYU88" s="45"/>
      <c r="QYV88" s="45"/>
      <c r="QYW88" s="45"/>
      <c r="QYX88" s="45"/>
      <c r="QYY88" s="45"/>
      <c r="QYZ88" s="45"/>
      <c r="QZA88" s="45"/>
      <c r="QZB88" s="45"/>
      <c r="QZC88" s="45"/>
      <c r="QZD88" s="45"/>
      <c r="QZE88" s="45"/>
      <c r="QZF88" s="45"/>
      <c r="QZG88" s="45"/>
      <c r="QZH88" s="45"/>
      <c r="QZI88" s="45"/>
      <c r="QZJ88" s="45"/>
      <c r="QZK88" s="45"/>
      <c r="QZL88" s="45"/>
      <c r="QZM88" s="45"/>
      <c r="QZN88" s="45"/>
      <c r="QZO88" s="45"/>
      <c r="QZP88" s="45"/>
      <c r="QZQ88" s="45"/>
      <c r="QZR88" s="45"/>
      <c r="QZS88" s="45"/>
      <c r="QZT88" s="45"/>
      <c r="QZU88" s="45"/>
      <c r="QZV88" s="45"/>
      <c r="QZW88" s="45"/>
      <c r="QZX88" s="45"/>
      <c r="QZY88" s="45"/>
      <c r="QZZ88" s="45"/>
      <c r="RAA88" s="45"/>
      <c r="RAB88" s="45"/>
      <c r="RAC88" s="45"/>
      <c r="RAD88" s="45"/>
      <c r="RAE88" s="45"/>
      <c r="RAF88" s="45"/>
      <c r="RAG88" s="45"/>
      <c r="RAH88" s="45"/>
      <c r="RAI88" s="45"/>
      <c r="RAJ88" s="45"/>
      <c r="RAK88" s="45"/>
      <c r="RAL88" s="45"/>
      <c r="RAM88" s="45"/>
      <c r="RAN88" s="45"/>
      <c r="RAO88" s="45"/>
      <c r="RAP88" s="45"/>
      <c r="RAQ88" s="45"/>
      <c r="RAR88" s="45"/>
      <c r="RAS88" s="45"/>
      <c r="RAT88" s="45"/>
      <c r="RAU88" s="45"/>
      <c r="RAV88" s="45"/>
      <c r="RAW88" s="45"/>
      <c r="RAX88" s="45"/>
      <c r="RAY88" s="45"/>
      <c r="RAZ88" s="45"/>
      <c r="RBA88" s="45"/>
      <c r="RBB88" s="45"/>
      <c r="RBC88" s="45"/>
      <c r="RBD88" s="45"/>
      <c r="RBE88" s="45"/>
      <c r="RBF88" s="45"/>
      <c r="RBG88" s="45"/>
      <c r="RBH88" s="45"/>
      <c r="RBI88" s="45"/>
      <c r="RBJ88" s="45"/>
      <c r="RBK88" s="45"/>
      <c r="RBL88" s="45"/>
      <c r="RBM88" s="45"/>
      <c r="RBN88" s="45"/>
      <c r="RBO88" s="45"/>
      <c r="RBP88" s="45"/>
      <c r="RBQ88" s="45"/>
      <c r="RBR88" s="45"/>
      <c r="RBS88" s="45"/>
      <c r="RBT88" s="45"/>
      <c r="RBU88" s="45"/>
      <c r="RBV88" s="45"/>
      <c r="RBW88" s="45"/>
      <c r="RBX88" s="45"/>
      <c r="RBY88" s="45"/>
      <c r="RBZ88" s="45"/>
      <c r="RCA88" s="45"/>
      <c r="RCB88" s="45"/>
      <c r="RCC88" s="45"/>
      <c r="RCD88" s="45"/>
      <c r="RCE88" s="45"/>
      <c r="RCF88" s="45"/>
      <c r="RCG88" s="45"/>
      <c r="RCH88" s="45"/>
      <c r="RCI88" s="45"/>
      <c r="RCJ88" s="45"/>
      <c r="RCK88" s="45"/>
      <c r="RCL88" s="45"/>
      <c r="RCM88" s="45"/>
      <c r="RCN88" s="45"/>
      <c r="RCO88" s="45"/>
      <c r="RCP88" s="45"/>
      <c r="RCQ88" s="45"/>
      <c r="RCR88" s="45"/>
      <c r="RCS88" s="45"/>
      <c r="RCT88" s="45"/>
      <c r="RCU88" s="45"/>
      <c r="RCV88" s="45"/>
      <c r="RCW88" s="45"/>
      <c r="RCX88" s="45"/>
      <c r="RCY88" s="45"/>
      <c r="RCZ88" s="45"/>
      <c r="RDA88" s="45"/>
      <c r="RDB88" s="45"/>
      <c r="RDC88" s="45"/>
      <c r="RDD88" s="45"/>
      <c r="RDE88" s="45"/>
      <c r="RDF88" s="45"/>
      <c r="RDG88" s="45"/>
      <c r="RDH88" s="45"/>
      <c r="RDI88" s="45"/>
      <c r="RDJ88" s="45"/>
      <c r="RDK88" s="45"/>
      <c r="RDL88" s="45"/>
      <c r="RDM88" s="45"/>
      <c r="RDN88" s="45"/>
      <c r="RDO88" s="45"/>
      <c r="RDP88" s="45"/>
      <c r="RDQ88" s="45"/>
      <c r="RDR88" s="45"/>
      <c r="RDS88" s="45"/>
      <c r="RDT88" s="45"/>
      <c r="RDU88" s="45"/>
      <c r="RDV88" s="45"/>
      <c r="RDW88" s="45"/>
      <c r="RDX88" s="45"/>
      <c r="RDY88" s="45"/>
      <c r="RDZ88" s="45"/>
      <c r="REA88" s="45"/>
      <c r="REB88" s="45"/>
      <c r="REC88" s="45"/>
      <c r="RED88" s="45"/>
      <c r="REE88" s="45"/>
      <c r="REF88" s="45"/>
      <c r="REG88" s="45"/>
      <c r="REH88" s="45"/>
      <c r="REI88" s="45"/>
      <c r="REJ88" s="45"/>
      <c r="REK88" s="45"/>
      <c r="REL88" s="45"/>
      <c r="REM88" s="45"/>
      <c r="REN88" s="45"/>
      <c r="REO88" s="45"/>
      <c r="REP88" s="45"/>
      <c r="REQ88" s="45"/>
      <c r="RER88" s="45"/>
      <c r="RES88" s="45"/>
      <c r="RET88" s="45"/>
      <c r="REU88" s="45"/>
      <c r="REV88" s="45"/>
      <c r="REW88" s="45"/>
      <c r="REX88" s="45"/>
      <c r="REY88" s="45"/>
      <c r="REZ88" s="45"/>
      <c r="RFA88" s="45"/>
      <c r="RFB88" s="45"/>
      <c r="RFC88" s="45"/>
      <c r="RFD88" s="45"/>
      <c r="RFE88" s="45"/>
      <c r="RFF88" s="45"/>
      <c r="RFG88" s="45"/>
      <c r="RFH88" s="45"/>
      <c r="RFI88" s="45"/>
      <c r="RFJ88" s="45"/>
      <c r="RFK88" s="45"/>
      <c r="RFL88" s="45"/>
      <c r="RFM88" s="45"/>
      <c r="RFN88" s="45"/>
      <c r="RFO88" s="45"/>
      <c r="RFP88" s="45"/>
      <c r="RFQ88" s="45"/>
      <c r="RFR88" s="45"/>
      <c r="RFS88" s="45"/>
      <c r="RFT88" s="45"/>
      <c r="RFU88" s="45"/>
      <c r="RFV88" s="45"/>
      <c r="RFW88" s="45"/>
      <c r="RFX88" s="45"/>
      <c r="RFY88" s="45"/>
      <c r="RFZ88" s="45"/>
      <c r="RGA88" s="45"/>
      <c r="RGB88" s="45"/>
      <c r="RGC88" s="45"/>
      <c r="RGD88" s="45"/>
      <c r="RGE88" s="45"/>
      <c r="RGF88" s="45"/>
      <c r="RGG88" s="45"/>
      <c r="RGH88" s="45"/>
      <c r="RGI88" s="45"/>
      <c r="RGJ88" s="45"/>
      <c r="RGK88" s="45"/>
      <c r="RGL88" s="45"/>
      <c r="RGM88" s="45"/>
      <c r="RGN88" s="45"/>
      <c r="RGO88" s="45"/>
      <c r="RGP88" s="45"/>
      <c r="RGQ88" s="45"/>
      <c r="RGR88" s="45"/>
      <c r="RGS88" s="45"/>
      <c r="RGT88" s="45"/>
      <c r="RGU88" s="45"/>
      <c r="RGV88" s="45"/>
      <c r="RGW88" s="45"/>
      <c r="RGX88" s="45"/>
      <c r="RGY88" s="45"/>
      <c r="RGZ88" s="45"/>
      <c r="RHA88" s="45"/>
      <c r="RHB88" s="45"/>
      <c r="RHC88" s="45"/>
      <c r="RHD88" s="45"/>
      <c r="RHE88" s="45"/>
      <c r="RHF88" s="45"/>
      <c r="RHG88" s="45"/>
      <c r="RHH88" s="45"/>
      <c r="RHI88" s="45"/>
      <c r="RHJ88" s="45"/>
      <c r="RHK88" s="45"/>
      <c r="RHL88" s="45"/>
      <c r="RHM88" s="45"/>
      <c r="RHN88" s="45"/>
      <c r="RHO88" s="45"/>
      <c r="RHP88" s="45"/>
      <c r="RHQ88" s="45"/>
      <c r="RHR88" s="45"/>
      <c r="RHS88" s="45"/>
      <c r="RHT88" s="45"/>
      <c r="RHU88" s="45"/>
      <c r="RHV88" s="45"/>
      <c r="RHW88" s="45"/>
      <c r="RHX88" s="45"/>
      <c r="RHY88" s="45"/>
      <c r="RHZ88" s="45"/>
      <c r="RIA88" s="45"/>
      <c r="RIB88" s="45"/>
      <c r="RIC88" s="45"/>
      <c r="RID88" s="45"/>
      <c r="RIE88" s="45"/>
      <c r="RIF88" s="45"/>
      <c r="RIG88" s="45"/>
      <c r="RIH88" s="45"/>
      <c r="RII88" s="45"/>
      <c r="RIJ88" s="45"/>
      <c r="RIK88" s="45"/>
      <c r="RIL88" s="45"/>
      <c r="RIM88" s="45"/>
      <c r="RIN88" s="45"/>
      <c r="RIO88" s="45"/>
      <c r="RIP88" s="45"/>
      <c r="RIQ88" s="45"/>
      <c r="RIR88" s="45"/>
      <c r="RIS88" s="45"/>
      <c r="RIT88" s="45"/>
      <c r="RIU88" s="45"/>
      <c r="RIV88" s="45"/>
      <c r="RIW88" s="45"/>
      <c r="RIX88" s="45"/>
      <c r="RIY88" s="45"/>
      <c r="RIZ88" s="45"/>
      <c r="RJA88" s="45"/>
      <c r="RJB88" s="45"/>
      <c r="RJC88" s="45"/>
      <c r="RJD88" s="45"/>
      <c r="RJE88" s="45"/>
      <c r="RJF88" s="45"/>
      <c r="RJG88" s="45"/>
      <c r="RJH88" s="45"/>
      <c r="RJI88" s="45"/>
      <c r="RJJ88" s="45"/>
      <c r="RJK88" s="45"/>
      <c r="RJL88" s="45"/>
      <c r="RJM88" s="45"/>
      <c r="RJN88" s="45"/>
      <c r="RJO88" s="45"/>
      <c r="RJP88" s="45"/>
      <c r="RJQ88" s="45"/>
      <c r="RJR88" s="45"/>
      <c r="RJS88" s="45"/>
      <c r="RJT88" s="45"/>
      <c r="RJU88" s="45"/>
      <c r="RJV88" s="45"/>
      <c r="RJW88" s="45"/>
      <c r="RJX88" s="45"/>
      <c r="RJY88" s="45"/>
      <c r="RJZ88" s="45"/>
      <c r="RKA88" s="45"/>
      <c r="RKB88" s="45"/>
      <c r="RKC88" s="45"/>
      <c r="RKD88" s="45"/>
      <c r="RKE88" s="45"/>
      <c r="RKF88" s="45"/>
      <c r="RKG88" s="45"/>
      <c r="RKH88" s="45"/>
      <c r="RKI88" s="45"/>
      <c r="RKJ88" s="45"/>
      <c r="RKK88" s="45"/>
      <c r="RKL88" s="45"/>
      <c r="RKM88" s="45"/>
      <c r="RKN88" s="45"/>
      <c r="RKO88" s="45"/>
      <c r="RKP88" s="45"/>
      <c r="RKQ88" s="45"/>
      <c r="RKR88" s="45"/>
      <c r="RKS88" s="45"/>
      <c r="RKT88" s="45"/>
      <c r="RKU88" s="45"/>
      <c r="RKV88" s="45"/>
      <c r="RKW88" s="45"/>
      <c r="RKX88" s="45"/>
      <c r="RKY88" s="45"/>
      <c r="RKZ88" s="45"/>
      <c r="RLA88" s="45"/>
      <c r="RLB88" s="45"/>
      <c r="RLC88" s="45"/>
      <c r="RLD88" s="45"/>
      <c r="RLE88" s="45"/>
      <c r="RLF88" s="45"/>
      <c r="RLG88" s="45"/>
      <c r="RLH88" s="45"/>
      <c r="RLI88" s="45"/>
      <c r="RLJ88" s="45"/>
      <c r="RLK88" s="45"/>
      <c r="RLL88" s="45"/>
      <c r="RLM88" s="45"/>
      <c r="RLN88" s="45"/>
      <c r="RLO88" s="45"/>
      <c r="RLP88" s="45"/>
      <c r="RLQ88" s="45"/>
      <c r="RLR88" s="45"/>
      <c r="RLS88" s="45"/>
      <c r="RLT88" s="45"/>
      <c r="RLU88" s="45"/>
      <c r="RLV88" s="45"/>
      <c r="RLW88" s="45"/>
      <c r="RLX88" s="45"/>
      <c r="RLY88" s="45"/>
      <c r="RLZ88" s="45"/>
      <c r="RMA88" s="45"/>
      <c r="RMB88" s="45"/>
      <c r="RMC88" s="45"/>
      <c r="RMD88" s="45"/>
      <c r="RME88" s="45"/>
      <c r="RMF88" s="45"/>
      <c r="RMG88" s="45"/>
      <c r="RMH88" s="45"/>
      <c r="RMI88" s="45"/>
      <c r="RMJ88" s="45"/>
      <c r="RMK88" s="45"/>
      <c r="RML88" s="45"/>
      <c r="RMM88" s="45"/>
      <c r="RMN88" s="45"/>
      <c r="RMO88" s="45"/>
      <c r="RMP88" s="45"/>
      <c r="RMQ88" s="45"/>
      <c r="RMR88" s="45"/>
      <c r="RMS88" s="45"/>
      <c r="RMT88" s="45"/>
      <c r="RMU88" s="45"/>
      <c r="RMV88" s="45"/>
      <c r="RMW88" s="45"/>
      <c r="RMX88" s="45"/>
      <c r="RMY88" s="45"/>
      <c r="RMZ88" s="45"/>
      <c r="RNA88" s="45"/>
      <c r="RNB88" s="45"/>
      <c r="RNC88" s="45"/>
      <c r="RND88" s="45"/>
      <c r="RNE88" s="45"/>
      <c r="RNF88" s="45"/>
      <c r="RNG88" s="45"/>
      <c r="RNH88" s="45"/>
      <c r="RNI88" s="45"/>
      <c r="RNJ88" s="45"/>
      <c r="RNK88" s="45"/>
      <c r="RNL88" s="45"/>
      <c r="RNM88" s="45"/>
      <c r="RNN88" s="45"/>
      <c r="RNO88" s="45"/>
      <c r="RNP88" s="45"/>
      <c r="RNQ88" s="45"/>
      <c r="RNR88" s="45"/>
      <c r="RNS88" s="45"/>
      <c r="RNT88" s="45"/>
      <c r="RNU88" s="45"/>
      <c r="RNV88" s="45"/>
      <c r="RNW88" s="45"/>
      <c r="RNX88" s="45"/>
      <c r="RNY88" s="45"/>
      <c r="RNZ88" s="45"/>
      <c r="ROA88" s="45"/>
      <c r="ROB88" s="45"/>
      <c r="ROC88" s="45"/>
      <c r="ROD88" s="45"/>
      <c r="ROE88" s="45"/>
      <c r="ROF88" s="45"/>
      <c r="ROG88" s="45"/>
      <c r="ROH88" s="45"/>
      <c r="ROI88" s="45"/>
      <c r="ROJ88" s="45"/>
      <c r="ROK88" s="45"/>
      <c r="ROL88" s="45"/>
      <c r="ROM88" s="45"/>
      <c r="RON88" s="45"/>
      <c r="ROO88" s="45"/>
      <c r="ROP88" s="45"/>
      <c r="ROQ88" s="45"/>
      <c r="ROR88" s="45"/>
      <c r="ROS88" s="45"/>
      <c r="ROT88" s="45"/>
      <c r="ROU88" s="45"/>
      <c r="ROV88" s="45"/>
      <c r="ROW88" s="45"/>
      <c r="ROX88" s="45"/>
      <c r="ROY88" s="45"/>
      <c r="ROZ88" s="45"/>
      <c r="RPA88" s="45"/>
      <c r="RPB88" s="45"/>
      <c r="RPC88" s="45"/>
      <c r="RPD88" s="45"/>
      <c r="RPE88" s="45"/>
      <c r="RPF88" s="45"/>
      <c r="RPG88" s="45"/>
      <c r="RPH88" s="45"/>
      <c r="RPI88" s="45"/>
      <c r="RPJ88" s="45"/>
      <c r="RPK88" s="45"/>
      <c r="RPL88" s="45"/>
      <c r="RPM88" s="45"/>
      <c r="RPN88" s="45"/>
      <c r="RPO88" s="45"/>
      <c r="RPP88" s="45"/>
      <c r="RPQ88" s="45"/>
      <c r="RPR88" s="45"/>
      <c r="RPS88" s="45"/>
      <c r="RPT88" s="45"/>
      <c r="RPU88" s="45"/>
      <c r="RPV88" s="45"/>
      <c r="RPW88" s="45"/>
      <c r="RPX88" s="45"/>
      <c r="RPY88" s="45"/>
      <c r="RPZ88" s="45"/>
      <c r="RQA88" s="45"/>
      <c r="RQB88" s="45"/>
      <c r="RQC88" s="45"/>
      <c r="RQD88" s="45"/>
      <c r="RQE88" s="45"/>
      <c r="RQF88" s="45"/>
      <c r="RQG88" s="45"/>
      <c r="RQH88" s="45"/>
      <c r="RQI88" s="45"/>
      <c r="RQJ88" s="45"/>
      <c r="RQK88" s="45"/>
      <c r="RQL88" s="45"/>
      <c r="RQM88" s="45"/>
      <c r="RQN88" s="45"/>
      <c r="RQO88" s="45"/>
      <c r="RQP88" s="45"/>
      <c r="RQQ88" s="45"/>
      <c r="RQR88" s="45"/>
      <c r="RQS88" s="45"/>
      <c r="RQT88" s="45"/>
      <c r="RQU88" s="45"/>
      <c r="RQV88" s="45"/>
      <c r="RQW88" s="45"/>
      <c r="RQX88" s="45"/>
      <c r="RQY88" s="45"/>
      <c r="RQZ88" s="45"/>
      <c r="RRA88" s="45"/>
      <c r="RRB88" s="45"/>
      <c r="RRC88" s="45"/>
      <c r="RRD88" s="45"/>
      <c r="RRE88" s="45"/>
      <c r="RRF88" s="45"/>
      <c r="RRG88" s="45"/>
      <c r="RRH88" s="45"/>
      <c r="RRI88" s="45"/>
      <c r="RRJ88" s="45"/>
      <c r="RRK88" s="45"/>
      <c r="RRL88" s="45"/>
      <c r="RRM88" s="45"/>
      <c r="RRN88" s="45"/>
      <c r="RRO88" s="45"/>
      <c r="RRP88" s="45"/>
      <c r="RRQ88" s="45"/>
      <c r="RRR88" s="45"/>
      <c r="RRS88" s="45"/>
      <c r="RRT88" s="45"/>
      <c r="RRU88" s="45"/>
      <c r="RRV88" s="45"/>
      <c r="RRW88" s="45"/>
      <c r="RRX88" s="45"/>
      <c r="RRY88" s="45"/>
      <c r="RRZ88" s="45"/>
      <c r="RSA88" s="45"/>
      <c r="RSB88" s="45"/>
      <c r="RSC88" s="45"/>
      <c r="RSD88" s="45"/>
      <c r="RSE88" s="45"/>
      <c r="RSF88" s="45"/>
      <c r="RSG88" s="45"/>
      <c r="RSH88" s="45"/>
      <c r="RSI88" s="45"/>
      <c r="RSJ88" s="45"/>
      <c r="RSK88" s="45"/>
      <c r="RSL88" s="45"/>
      <c r="RSM88" s="45"/>
      <c r="RSN88" s="45"/>
      <c r="RSO88" s="45"/>
      <c r="RSP88" s="45"/>
      <c r="RSQ88" s="45"/>
      <c r="RSR88" s="45"/>
      <c r="RSS88" s="45"/>
      <c r="RST88" s="45"/>
      <c r="RSU88" s="45"/>
      <c r="RSV88" s="45"/>
      <c r="RSW88" s="45"/>
      <c r="RSX88" s="45"/>
      <c r="RSY88" s="45"/>
      <c r="RSZ88" s="45"/>
      <c r="RTA88" s="45"/>
      <c r="RTB88" s="45"/>
      <c r="RTC88" s="45"/>
      <c r="RTD88" s="45"/>
      <c r="RTE88" s="45"/>
      <c r="RTF88" s="45"/>
      <c r="RTG88" s="45"/>
      <c r="RTH88" s="45"/>
      <c r="RTI88" s="45"/>
      <c r="RTJ88" s="45"/>
      <c r="RTK88" s="45"/>
      <c r="RTL88" s="45"/>
      <c r="RTM88" s="45"/>
      <c r="RTN88" s="45"/>
      <c r="RTO88" s="45"/>
      <c r="RTP88" s="45"/>
      <c r="RTQ88" s="45"/>
      <c r="RTR88" s="45"/>
      <c r="RTS88" s="45"/>
      <c r="RTT88" s="45"/>
      <c r="RTU88" s="45"/>
      <c r="RTV88" s="45"/>
      <c r="RTW88" s="45"/>
      <c r="RTX88" s="45"/>
      <c r="RTY88" s="45"/>
      <c r="RTZ88" s="45"/>
      <c r="RUA88" s="45"/>
      <c r="RUB88" s="45"/>
      <c r="RUC88" s="45"/>
      <c r="RUD88" s="45"/>
      <c r="RUE88" s="45"/>
      <c r="RUF88" s="45"/>
      <c r="RUG88" s="45"/>
      <c r="RUH88" s="45"/>
      <c r="RUI88" s="45"/>
      <c r="RUJ88" s="45"/>
      <c r="RUK88" s="45"/>
      <c r="RUL88" s="45"/>
      <c r="RUM88" s="45"/>
      <c r="RUN88" s="45"/>
      <c r="RUO88" s="45"/>
      <c r="RUP88" s="45"/>
      <c r="RUQ88" s="45"/>
      <c r="RUR88" s="45"/>
      <c r="RUS88" s="45"/>
      <c r="RUT88" s="45"/>
      <c r="RUU88" s="45"/>
      <c r="RUV88" s="45"/>
      <c r="RUW88" s="45"/>
      <c r="RUX88" s="45"/>
      <c r="RUY88" s="45"/>
      <c r="RUZ88" s="45"/>
      <c r="RVA88" s="45"/>
      <c r="RVB88" s="45"/>
      <c r="RVC88" s="45"/>
      <c r="RVD88" s="45"/>
      <c r="RVE88" s="45"/>
      <c r="RVF88" s="45"/>
      <c r="RVG88" s="45"/>
      <c r="RVH88" s="45"/>
      <c r="RVI88" s="45"/>
      <c r="RVJ88" s="45"/>
      <c r="RVK88" s="45"/>
      <c r="RVL88" s="45"/>
      <c r="RVM88" s="45"/>
      <c r="RVN88" s="45"/>
      <c r="RVO88" s="45"/>
      <c r="RVP88" s="45"/>
      <c r="RVQ88" s="45"/>
      <c r="RVR88" s="45"/>
      <c r="RVS88" s="45"/>
      <c r="RVT88" s="45"/>
      <c r="RVU88" s="45"/>
      <c r="RVV88" s="45"/>
      <c r="RVW88" s="45"/>
      <c r="RVX88" s="45"/>
      <c r="RVY88" s="45"/>
      <c r="RVZ88" s="45"/>
      <c r="RWA88" s="45"/>
      <c r="RWB88" s="45"/>
      <c r="RWC88" s="45"/>
      <c r="RWD88" s="45"/>
      <c r="RWE88" s="45"/>
      <c r="RWF88" s="45"/>
      <c r="RWG88" s="45"/>
      <c r="RWH88" s="45"/>
      <c r="RWI88" s="45"/>
      <c r="RWJ88" s="45"/>
      <c r="RWK88" s="45"/>
      <c r="RWL88" s="45"/>
      <c r="RWM88" s="45"/>
      <c r="RWN88" s="45"/>
      <c r="RWO88" s="45"/>
      <c r="RWP88" s="45"/>
      <c r="RWQ88" s="45"/>
      <c r="RWR88" s="45"/>
      <c r="RWS88" s="45"/>
      <c r="RWT88" s="45"/>
      <c r="RWU88" s="45"/>
      <c r="RWV88" s="45"/>
      <c r="RWW88" s="45"/>
      <c r="RWX88" s="45"/>
      <c r="RWY88" s="45"/>
      <c r="RWZ88" s="45"/>
      <c r="RXA88" s="45"/>
      <c r="RXB88" s="45"/>
      <c r="RXC88" s="45"/>
      <c r="RXD88" s="45"/>
      <c r="RXE88" s="45"/>
      <c r="RXF88" s="45"/>
      <c r="RXG88" s="45"/>
      <c r="RXH88" s="45"/>
      <c r="RXI88" s="45"/>
      <c r="RXJ88" s="45"/>
      <c r="RXK88" s="45"/>
      <c r="RXL88" s="45"/>
      <c r="RXM88" s="45"/>
      <c r="RXN88" s="45"/>
      <c r="RXO88" s="45"/>
      <c r="RXP88" s="45"/>
      <c r="RXQ88" s="45"/>
      <c r="RXR88" s="45"/>
      <c r="RXS88" s="45"/>
      <c r="RXT88" s="45"/>
      <c r="RXU88" s="45"/>
      <c r="RXV88" s="45"/>
      <c r="RXW88" s="45"/>
      <c r="RXX88" s="45"/>
      <c r="RXY88" s="45"/>
      <c r="RXZ88" s="45"/>
      <c r="RYA88" s="45"/>
      <c r="RYB88" s="45"/>
      <c r="RYC88" s="45"/>
      <c r="RYD88" s="45"/>
      <c r="RYE88" s="45"/>
      <c r="RYF88" s="45"/>
      <c r="RYG88" s="45"/>
      <c r="RYH88" s="45"/>
      <c r="RYI88" s="45"/>
      <c r="RYJ88" s="45"/>
      <c r="RYK88" s="45"/>
      <c r="RYL88" s="45"/>
      <c r="RYM88" s="45"/>
      <c r="RYN88" s="45"/>
      <c r="RYO88" s="45"/>
      <c r="RYP88" s="45"/>
      <c r="RYQ88" s="45"/>
      <c r="RYR88" s="45"/>
      <c r="RYS88" s="45"/>
      <c r="RYT88" s="45"/>
      <c r="RYU88" s="45"/>
      <c r="RYV88" s="45"/>
      <c r="RYW88" s="45"/>
      <c r="RYX88" s="45"/>
      <c r="RYY88" s="45"/>
      <c r="RYZ88" s="45"/>
      <c r="RZA88" s="45"/>
      <c r="RZB88" s="45"/>
      <c r="RZC88" s="45"/>
      <c r="RZD88" s="45"/>
      <c r="RZE88" s="45"/>
      <c r="RZF88" s="45"/>
      <c r="RZG88" s="45"/>
      <c r="RZH88" s="45"/>
      <c r="RZI88" s="45"/>
      <c r="RZJ88" s="45"/>
      <c r="RZK88" s="45"/>
      <c r="RZL88" s="45"/>
      <c r="RZM88" s="45"/>
      <c r="RZN88" s="45"/>
      <c r="RZO88" s="45"/>
      <c r="RZP88" s="45"/>
      <c r="RZQ88" s="45"/>
      <c r="RZR88" s="45"/>
      <c r="RZS88" s="45"/>
      <c r="RZT88" s="45"/>
      <c r="RZU88" s="45"/>
      <c r="RZV88" s="45"/>
      <c r="RZW88" s="45"/>
      <c r="RZX88" s="45"/>
      <c r="RZY88" s="45"/>
      <c r="RZZ88" s="45"/>
      <c r="SAA88" s="45"/>
      <c r="SAB88" s="45"/>
      <c r="SAC88" s="45"/>
      <c r="SAD88" s="45"/>
      <c r="SAE88" s="45"/>
      <c r="SAF88" s="45"/>
      <c r="SAG88" s="45"/>
      <c r="SAH88" s="45"/>
      <c r="SAI88" s="45"/>
      <c r="SAJ88" s="45"/>
      <c r="SAK88" s="45"/>
      <c r="SAL88" s="45"/>
      <c r="SAM88" s="45"/>
      <c r="SAN88" s="45"/>
      <c r="SAO88" s="45"/>
      <c r="SAP88" s="45"/>
      <c r="SAQ88" s="45"/>
      <c r="SAR88" s="45"/>
      <c r="SAS88" s="45"/>
      <c r="SAT88" s="45"/>
      <c r="SAU88" s="45"/>
      <c r="SAV88" s="45"/>
      <c r="SAW88" s="45"/>
      <c r="SAX88" s="45"/>
      <c r="SAY88" s="45"/>
      <c r="SAZ88" s="45"/>
      <c r="SBA88" s="45"/>
      <c r="SBB88" s="45"/>
      <c r="SBC88" s="45"/>
      <c r="SBD88" s="45"/>
      <c r="SBE88" s="45"/>
      <c r="SBF88" s="45"/>
      <c r="SBG88" s="45"/>
      <c r="SBH88" s="45"/>
      <c r="SBI88" s="45"/>
      <c r="SBJ88" s="45"/>
      <c r="SBK88" s="45"/>
      <c r="SBL88" s="45"/>
      <c r="SBM88" s="45"/>
      <c r="SBN88" s="45"/>
      <c r="SBO88" s="45"/>
      <c r="SBP88" s="45"/>
      <c r="SBQ88" s="45"/>
      <c r="SBR88" s="45"/>
      <c r="SBS88" s="45"/>
      <c r="SBT88" s="45"/>
      <c r="SBU88" s="45"/>
      <c r="SBV88" s="45"/>
      <c r="SBW88" s="45"/>
      <c r="SBX88" s="45"/>
      <c r="SBY88" s="45"/>
      <c r="SBZ88" s="45"/>
      <c r="SCA88" s="45"/>
      <c r="SCB88" s="45"/>
      <c r="SCC88" s="45"/>
      <c r="SCD88" s="45"/>
      <c r="SCE88" s="45"/>
      <c r="SCF88" s="45"/>
      <c r="SCG88" s="45"/>
      <c r="SCH88" s="45"/>
      <c r="SCI88" s="45"/>
      <c r="SCJ88" s="45"/>
      <c r="SCK88" s="45"/>
      <c r="SCL88" s="45"/>
      <c r="SCM88" s="45"/>
      <c r="SCN88" s="45"/>
      <c r="SCO88" s="45"/>
      <c r="SCP88" s="45"/>
      <c r="SCQ88" s="45"/>
      <c r="SCR88" s="45"/>
      <c r="SCS88" s="45"/>
      <c r="SCT88" s="45"/>
      <c r="SCU88" s="45"/>
      <c r="SCV88" s="45"/>
      <c r="SCW88" s="45"/>
      <c r="SCX88" s="45"/>
      <c r="SCY88" s="45"/>
      <c r="SCZ88" s="45"/>
      <c r="SDA88" s="45"/>
      <c r="SDB88" s="45"/>
      <c r="SDC88" s="45"/>
      <c r="SDD88" s="45"/>
      <c r="SDE88" s="45"/>
      <c r="SDF88" s="45"/>
      <c r="SDG88" s="45"/>
      <c r="SDH88" s="45"/>
      <c r="SDI88" s="45"/>
      <c r="SDJ88" s="45"/>
      <c r="SDK88" s="45"/>
      <c r="SDL88" s="45"/>
      <c r="SDM88" s="45"/>
      <c r="SDN88" s="45"/>
      <c r="SDO88" s="45"/>
      <c r="SDP88" s="45"/>
      <c r="SDQ88" s="45"/>
      <c r="SDR88" s="45"/>
      <c r="SDS88" s="45"/>
      <c r="SDT88" s="45"/>
      <c r="SDU88" s="45"/>
      <c r="SDV88" s="45"/>
      <c r="SDW88" s="45"/>
      <c r="SDX88" s="45"/>
      <c r="SDY88" s="45"/>
      <c r="SDZ88" s="45"/>
      <c r="SEA88" s="45"/>
      <c r="SEB88" s="45"/>
      <c r="SEC88" s="45"/>
      <c r="SED88" s="45"/>
      <c r="SEE88" s="45"/>
      <c r="SEF88" s="45"/>
      <c r="SEG88" s="45"/>
      <c r="SEH88" s="45"/>
      <c r="SEI88" s="45"/>
      <c r="SEJ88" s="45"/>
      <c r="SEK88" s="45"/>
      <c r="SEL88" s="45"/>
      <c r="SEM88" s="45"/>
      <c r="SEN88" s="45"/>
      <c r="SEO88" s="45"/>
      <c r="SEP88" s="45"/>
      <c r="SEQ88" s="45"/>
      <c r="SER88" s="45"/>
      <c r="SES88" s="45"/>
      <c r="SET88" s="45"/>
      <c r="SEU88" s="45"/>
      <c r="SEV88" s="45"/>
      <c r="SEW88" s="45"/>
      <c r="SEX88" s="45"/>
      <c r="SEY88" s="45"/>
      <c r="SEZ88" s="45"/>
      <c r="SFA88" s="45"/>
      <c r="SFB88" s="45"/>
      <c r="SFC88" s="45"/>
      <c r="SFD88" s="45"/>
      <c r="SFE88" s="45"/>
      <c r="SFF88" s="45"/>
      <c r="SFG88" s="45"/>
      <c r="SFH88" s="45"/>
      <c r="SFI88" s="45"/>
      <c r="SFJ88" s="45"/>
      <c r="SFK88" s="45"/>
      <c r="SFL88" s="45"/>
      <c r="SFM88" s="45"/>
      <c r="SFN88" s="45"/>
      <c r="SFO88" s="45"/>
      <c r="SFP88" s="45"/>
      <c r="SFQ88" s="45"/>
      <c r="SFR88" s="45"/>
      <c r="SFS88" s="45"/>
      <c r="SFT88" s="45"/>
      <c r="SFU88" s="45"/>
      <c r="SFV88" s="45"/>
      <c r="SFW88" s="45"/>
      <c r="SFX88" s="45"/>
      <c r="SFY88" s="45"/>
      <c r="SFZ88" s="45"/>
      <c r="SGA88" s="45"/>
      <c r="SGB88" s="45"/>
      <c r="SGC88" s="45"/>
      <c r="SGD88" s="45"/>
      <c r="SGE88" s="45"/>
      <c r="SGF88" s="45"/>
      <c r="SGG88" s="45"/>
      <c r="SGH88" s="45"/>
      <c r="SGI88" s="45"/>
      <c r="SGJ88" s="45"/>
      <c r="SGK88" s="45"/>
      <c r="SGL88" s="45"/>
      <c r="SGM88" s="45"/>
      <c r="SGN88" s="45"/>
      <c r="SGO88" s="45"/>
      <c r="SGP88" s="45"/>
      <c r="SGQ88" s="45"/>
      <c r="SGR88" s="45"/>
      <c r="SGS88" s="45"/>
      <c r="SGT88" s="45"/>
      <c r="SGU88" s="45"/>
      <c r="SGV88" s="45"/>
      <c r="SGW88" s="45"/>
      <c r="SGX88" s="45"/>
      <c r="SGY88" s="45"/>
      <c r="SGZ88" s="45"/>
      <c r="SHA88" s="45"/>
      <c r="SHB88" s="45"/>
      <c r="SHC88" s="45"/>
      <c r="SHD88" s="45"/>
      <c r="SHE88" s="45"/>
      <c r="SHF88" s="45"/>
      <c r="SHG88" s="45"/>
      <c r="SHH88" s="45"/>
      <c r="SHI88" s="45"/>
      <c r="SHJ88" s="45"/>
      <c r="SHK88" s="45"/>
      <c r="SHL88" s="45"/>
      <c r="SHM88" s="45"/>
      <c r="SHN88" s="45"/>
      <c r="SHO88" s="45"/>
      <c r="SHP88" s="45"/>
      <c r="SHQ88" s="45"/>
      <c r="SHR88" s="45"/>
      <c r="SHS88" s="45"/>
      <c r="SHT88" s="45"/>
      <c r="SHU88" s="45"/>
      <c r="SHV88" s="45"/>
      <c r="SHW88" s="45"/>
      <c r="SHX88" s="45"/>
      <c r="SHY88" s="45"/>
      <c r="SHZ88" s="45"/>
      <c r="SIA88" s="45"/>
      <c r="SIB88" s="45"/>
      <c r="SIC88" s="45"/>
      <c r="SID88" s="45"/>
      <c r="SIE88" s="45"/>
      <c r="SIF88" s="45"/>
      <c r="SIG88" s="45"/>
      <c r="SIH88" s="45"/>
      <c r="SII88" s="45"/>
      <c r="SIJ88" s="45"/>
      <c r="SIK88" s="45"/>
      <c r="SIL88" s="45"/>
      <c r="SIM88" s="45"/>
      <c r="SIN88" s="45"/>
      <c r="SIO88" s="45"/>
      <c r="SIP88" s="45"/>
      <c r="SIQ88" s="45"/>
      <c r="SIR88" s="45"/>
      <c r="SIS88" s="45"/>
      <c r="SIT88" s="45"/>
      <c r="SIU88" s="45"/>
      <c r="SIV88" s="45"/>
      <c r="SIW88" s="45"/>
      <c r="SIX88" s="45"/>
      <c r="SIY88" s="45"/>
      <c r="SIZ88" s="45"/>
      <c r="SJA88" s="45"/>
      <c r="SJB88" s="45"/>
      <c r="SJC88" s="45"/>
      <c r="SJD88" s="45"/>
      <c r="SJE88" s="45"/>
      <c r="SJF88" s="45"/>
      <c r="SJG88" s="45"/>
      <c r="SJH88" s="45"/>
      <c r="SJI88" s="45"/>
      <c r="SJJ88" s="45"/>
      <c r="SJK88" s="45"/>
      <c r="SJL88" s="45"/>
      <c r="SJM88" s="45"/>
      <c r="SJN88" s="45"/>
      <c r="SJO88" s="45"/>
      <c r="SJP88" s="45"/>
      <c r="SJQ88" s="45"/>
      <c r="SJR88" s="45"/>
      <c r="SJS88" s="45"/>
      <c r="SJT88" s="45"/>
      <c r="SJU88" s="45"/>
      <c r="SJV88" s="45"/>
      <c r="SJW88" s="45"/>
      <c r="SJX88" s="45"/>
      <c r="SJY88" s="45"/>
      <c r="SJZ88" s="45"/>
      <c r="SKA88" s="45"/>
      <c r="SKB88" s="45"/>
      <c r="SKC88" s="45"/>
      <c r="SKD88" s="45"/>
      <c r="SKE88" s="45"/>
      <c r="SKF88" s="45"/>
      <c r="SKG88" s="45"/>
      <c r="SKH88" s="45"/>
      <c r="SKI88" s="45"/>
      <c r="SKJ88" s="45"/>
      <c r="SKK88" s="45"/>
      <c r="SKL88" s="45"/>
      <c r="SKM88" s="45"/>
      <c r="SKN88" s="45"/>
      <c r="SKO88" s="45"/>
      <c r="SKP88" s="45"/>
      <c r="SKQ88" s="45"/>
      <c r="SKR88" s="45"/>
      <c r="SKS88" s="45"/>
      <c r="SKT88" s="45"/>
      <c r="SKU88" s="45"/>
      <c r="SKV88" s="45"/>
      <c r="SKW88" s="45"/>
      <c r="SKX88" s="45"/>
      <c r="SKY88" s="45"/>
      <c r="SKZ88" s="45"/>
      <c r="SLA88" s="45"/>
      <c r="SLB88" s="45"/>
      <c r="SLC88" s="45"/>
      <c r="SLD88" s="45"/>
      <c r="SLE88" s="45"/>
      <c r="SLF88" s="45"/>
      <c r="SLG88" s="45"/>
      <c r="SLH88" s="45"/>
      <c r="SLI88" s="45"/>
      <c r="SLJ88" s="45"/>
      <c r="SLK88" s="45"/>
      <c r="SLL88" s="45"/>
      <c r="SLM88" s="45"/>
      <c r="SLN88" s="45"/>
      <c r="SLO88" s="45"/>
      <c r="SLP88" s="45"/>
      <c r="SLQ88" s="45"/>
      <c r="SLR88" s="45"/>
      <c r="SLS88" s="45"/>
      <c r="SLT88" s="45"/>
      <c r="SLU88" s="45"/>
      <c r="SLV88" s="45"/>
      <c r="SLW88" s="45"/>
      <c r="SLX88" s="45"/>
      <c r="SLY88" s="45"/>
      <c r="SLZ88" s="45"/>
      <c r="SMA88" s="45"/>
      <c r="SMB88" s="45"/>
      <c r="SMC88" s="45"/>
      <c r="SMD88" s="45"/>
      <c r="SME88" s="45"/>
      <c r="SMF88" s="45"/>
      <c r="SMG88" s="45"/>
      <c r="SMH88" s="45"/>
      <c r="SMI88" s="45"/>
      <c r="SMJ88" s="45"/>
      <c r="SMK88" s="45"/>
      <c r="SML88" s="45"/>
      <c r="SMM88" s="45"/>
      <c r="SMN88" s="45"/>
      <c r="SMO88" s="45"/>
      <c r="SMP88" s="45"/>
      <c r="SMQ88" s="45"/>
      <c r="SMR88" s="45"/>
      <c r="SMS88" s="45"/>
      <c r="SMT88" s="45"/>
      <c r="SMU88" s="45"/>
      <c r="SMV88" s="45"/>
      <c r="SMW88" s="45"/>
      <c r="SMX88" s="45"/>
      <c r="SMY88" s="45"/>
      <c r="SMZ88" s="45"/>
      <c r="SNA88" s="45"/>
      <c r="SNB88" s="45"/>
      <c r="SNC88" s="45"/>
      <c r="SND88" s="45"/>
      <c r="SNE88" s="45"/>
      <c r="SNF88" s="45"/>
      <c r="SNG88" s="45"/>
      <c r="SNH88" s="45"/>
      <c r="SNI88" s="45"/>
      <c r="SNJ88" s="45"/>
      <c r="SNK88" s="45"/>
      <c r="SNL88" s="45"/>
      <c r="SNM88" s="45"/>
      <c r="SNN88" s="45"/>
      <c r="SNO88" s="45"/>
      <c r="SNP88" s="45"/>
      <c r="SNQ88" s="45"/>
      <c r="SNR88" s="45"/>
      <c r="SNS88" s="45"/>
      <c r="SNT88" s="45"/>
      <c r="SNU88" s="45"/>
      <c r="SNV88" s="45"/>
      <c r="SNW88" s="45"/>
      <c r="SNX88" s="45"/>
      <c r="SNY88" s="45"/>
      <c r="SNZ88" s="45"/>
      <c r="SOA88" s="45"/>
      <c r="SOB88" s="45"/>
      <c r="SOC88" s="45"/>
      <c r="SOD88" s="45"/>
      <c r="SOE88" s="45"/>
      <c r="SOF88" s="45"/>
      <c r="SOG88" s="45"/>
      <c r="SOH88" s="45"/>
      <c r="SOI88" s="45"/>
      <c r="SOJ88" s="45"/>
      <c r="SOK88" s="45"/>
      <c r="SOL88" s="45"/>
      <c r="SOM88" s="45"/>
      <c r="SON88" s="45"/>
      <c r="SOO88" s="45"/>
      <c r="SOP88" s="45"/>
      <c r="SOQ88" s="45"/>
      <c r="SOR88" s="45"/>
      <c r="SOS88" s="45"/>
      <c r="SOT88" s="45"/>
      <c r="SOU88" s="45"/>
      <c r="SOV88" s="45"/>
      <c r="SOW88" s="45"/>
      <c r="SOX88" s="45"/>
      <c r="SOY88" s="45"/>
      <c r="SOZ88" s="45"/>
      <c r="SPA88" s="45"/>
      <c r="SPB88" s="45"/>
      <c r="SPC88" s="45"/>
      <c r="SPD88" s="45"/>
      <c r="SPE88" s="45"/>
      <c r="SPF88" s="45"/>
      <c r="SPG88" s="45"/>
      <c r="SPH88" s="45"/>
      <c r="SPI88" s="45"/>
      <c r="SPJ88" s="45"/>
      <c r="SPK88" s="45"/>
      <c r="SPL88" s="45"/>
      <c r="SPM88" s="45"/>
      <c r="SPN88" s="45"/>
      <c r="SPO88" s="45"/>
      <c r="SPP88" s="45"/>
      <c r="SPQ88" s="45"/>
      <c r="SPR88" s="45"/>
      <c r="SPS88" s="45"/>
      <c r="SPT88" s="45"/>
      <c r="SPU88" s="45"/>
      <c r="SPV88" s="45"/>
      <c r="SPW88" s="45"/>
      <c r="SPX88" s="45"/>
      <c r="SPY88" s="45"/>
      <c r="SPZ88" s="45"/>
      <c r="SQA88" s="45"/>
      <c r="SQB88" s="45"/>
      <c r="SQC88" s="45"/>
      <c r="SQD88" s="45"/>
      <c r="SQE88" s="45"/>
      <c r="SQF88" s="45"/>
      <c r="SQG88" s="45"/>
      <c r="SQH88" s="45"/>
      <c r="SQI88" s="45"/>
      <c r="SQJ88" s="45"/>
      <c r="SQK88" s="45"/>
      <c r="SQL88" s="45"/>
      <c r="SQM88" s="45"/>
      <c r="SQN88" s="45"/>
      <c r="SQO88" s="45"/>
      <c r="SQP88" s="45"/>
      <c r="SQQ88" s="45"/>
      <c r="SQR88" s="45"/>
      <c r="SQS88" s="45"/>
      <c r="SQT88" s="45"/>
      <c r="SQU88" s="45"/>
      <c r="SQV88" s="45"/>
      <c r="SQW88" s="45"/>
      <c r="SQX88" s="45"/>
      <c r="SQY88" s="45"/>
      <c r="SQZ88" s="45"/>
      <c r="SRA88" s="45"/>
      <c r="SRB88" s="45"/>
      <c r="SRC88" s="45"/>
      <c r="SRD88" s="45"/>
      <c r="SRE88" s="45"/>
      <c r="SRF88" s="45"/>
      <c r="SRG88" s="45"/>
      <c r="SRH88" s="45"/>
      <c r="SRI88" s="45"/>
      <c r="SRJ88" s="45"/>
      <c r="SRK88" s="45"/>
      <c r="SRL88" s="45"/>
      <c r="SRM88" s="45"/>
      <c r="SRN88" s="45"/>
      <c r="SRO88" s="45"/>
      <c r="SRP88" s="45"/>
      <c r="SRQ88" s="45"/>
      <c r="SRR88" s="45"/>
      <c r="SRS88" s="45"/>
      <c r="SRT88" s="45"/>
      <c r="SRU88" s="45"/>
      <c r="SRV88" s="45"/>
      <c r="SRW88" s="45"/>
      <c r="SRX88" s="45"/>
      <c r="SRY88" s="45"/>
      <c r="SRZ88" s="45"/>
      <c r="SSA88" s="45"/>
      <c r="SSB88" s="45"/>
      <c r="SSC88" s="45"/>
      <c r="SSD88" s="45"/>
      <c r="SSE88" s="45"/>
      <c r="SSF88" s="45"/>
      <c r="SSG88" s="45"/>
      <c r="SSH88" s="45"/>
      <c r="SSI88" s="45"/>
      <c r="SSJ88" s="45"/>
      <c r="SSK88" s="45"/>
      <c r="SSL88" s="45"/>
      <c r="SSM88" s="45"/>
      <c r="SSN88" s="45"/>
      <c r="SSO88" s="45"/>
      <c r="SSP88" s="45"/>
      <c r="SSQ88" s="45"/>
      <c r="SSR88" s="45"/>
      <c r="SSS88" s="45"/>
      <c r="SST88" s="45"/>
      <c r="SSU88" s="45"/>
      <c r="SSV88" s="45"/>
      <c r="SSW88" s="45"/>
      <c r="SSX88" s="45"/>
      <c r="SSY88" s="45"/>
      <c r="SSZ88" s="45"/>
      <c r="STA88" s="45"/>
      <c r="STB88" s="45"/>
      <c r="STC88" s="45"/>
      <c r="STD88" s="45"/>
      <c r="STE88" s="45"/>
      <c r="STF88" s="45"/>
      <c r="STG88" s="45"/>
      <c r="STH88" s="45"/>
      <c r="STI88" s="45"/>
      <c r="STJ88" s="45"/>
      <c r="STK88" s="45"/>
      <c r="STL88" s="45"/>
      <c r="STM88" s="45"/>
      <c r="STN88" s="45"/>
      <c r="STO88" s="45"/>
      <c r="STP88" s="45"/>
      <c r="STQ88" s="45"/>
      <c r="STR88" s="45"/>
      <c r="STS88" s="45"/>
      <c r="STT88" s="45"/>
      <c r="STU88" s="45"/>
      <c r="STV88" s="45"/>
      <c r="STW88" s="45"/>
      <c r="STX88" s="45"/>
      <c r="STY88" s="45"/>
      <c r="STZ88" s="45"/>
      <c r="SUA88" s="45"/>
      <c r="SUB88" s="45"/>
      <c r="SUC88" s="45"/>
      <c r="SUD88" s="45"/>
      <c r="SUE88" s="45"/>
      <c r="SUF88" s="45"/>
      <c r="SUG88" s="45"/>
      <c r="SUH88" s="45"/>
      <c r="SUI88" s="45"/>
      <c r="SUJ88" s="45"/>
      <c r="SUK88" s="45"/>
      <c r="SUL88" s="45"/>
      <c r="SUM88" s="45"/>
      <c r="SUN88" s="45"/>
      <c r="SUO88" s="45"/>
      <c r="SUP88" s="45"/>
      <c r="SUQ88" s="45"/>
      <c r="SUR88" s="45"/>
      <c r="SUS88" s="45"/>
      <c r="SUT88" s="45"/>
      <c r="SUU88" s="45"/>
      <c r="SUV88" s="45"/>
      <c r="SUW88" s="45"/>
      <c r="SUX88" s="45"/>
      <c r="SUY88" s="45"/>
      <c r="SUZ88" s="45"/>
      <c r="SVA88" s="45"/>
      <c r="SVB88" s="45"/>
      <c r="SVC88" s="45"/>
      <c r="SVD88" s="45"/>
      <c r="SVE88" s="45"/>
      <c r="SVF88" s="45"/>
      <c r="SVG88" s="45"/>
      <c r="SVH88" s="45"/>
      <c r="SVI88" s="45"/>
      <c r="SVJ88" s="45"/>
      <c r="SVK88" s="45"/>
      <c r="SVL88" s="45"/>
      <c r="SVM88" s="45"/>
      <c r="SVN88" s="45"/>
      <c r="SVO88" s="45"/>
      <c r="SVP88" s="45"/>
      <c r="SVQ88" s="45"/>
      <c r="SVR88" s="45"/>
      <c r="SVS88" s="45"/>
      <c r="SVT88" s="45"/>
      <c r="SVU88" s="45"/>
      <c r="SVV88" s="45"/>
      <c r="SVW88" s="45"/>
      <c r="SVX88" s="45"/>
      <c r="SVY88" s="45"/>
      <c r="SVZ88" s="45"/>
      <c r="SWA88" s="45"/>
      <c r="SWB88" s="45"/>
      <c r="SWC88" s="45"/>
      <c r="SWD88" s="45"/>
      <c r="SWE88" s="45"/>
      <c r="SWF88" s="45"/>
      <c r="SWG88" s="45"/>
      <c r="SWH88" s="45"/>
      <c r="SWI88" s="45"/>
      <c r="SWJ88" s="45"/>
      <c r="SWK88" s="45"/>
      <c r="SWL88" s="45"/>
      <c r="SWM88" s="45"/>
      <c r="SWN88" s="45"/>
      <c r="SWO88" s="45"/>
      <c r="SWP88" s="45"/>
      <c r="SWQ88" s="45"/>
      <c r="SWR88" s="45"/>
      <c r="SWS88" s="45"/>
      <c r="SWT88" s="45"/>
      <c r="SWU88" s="45"/>
      <c r="SWV88" s="45"/>
      <c r="SWW88" s="45"/>
      <c r="SWX88" s="45"/>
      <c r="SWY88" s="45"/>
      <c r="SWZ88" s="45"/>
      <c r="SXA88" s="45"/>
      <c r="SXB88" s="45"/>
      <c r="SXC88" s="45"/>
      <c r="SXD88" s="45"/>
      <c r="SXE88" s="45"/>
      <c r="SXF88" s="45"/>
      <c r="SXG88" s="45"/>
      <c r="SXH88" s="45"/>
      <c r="SXI88" s="45"/>
      <c r="SXJ88" s="45"/>
      <c r="SXK88" s="45"/>
      <c r="SXL88" s="45"/>
      <c r="SXM88" s="45"/>
      <c r="SXN88" s="45"/>
      <c r="SXO88" s="45"/>
      <c r="SXP88" s="45"/>
      <c r="SXQ88" s="45"/>
      <c r="SXR88" s="45"/>
      <c r="SXS88" s="45"/>
      <c r="SXT88" s="45"/>
      <c r="SXU88" s="45"/>
      <c r="SXV88" s="45"/>
      <c r="SXW88" s="45"/>
      <c r="SXX88" s="45"/>
      <c r="SXY88" s="45"/>
      <c r="SXZ88" s="45"/>
      <c r="SYA88" s="45"/>
      <c r="SYB88" s="45"/>
      <c r="SYC88" s="45"/>
      <c r="SYD88" s="45"/>
      <c r="SYE88" s="45"/>
      <c r="SYF88" s="45"/>
      <c r="SYG88" s="45"/>
      <c r="SYH88" s="45"/>
      <c r="SYI88" s="45"/>
      <c r="SYJ88" s="45"/>
      <c r="SYK88" s="45"/>
      <c r="SYL88" s="45"/>
      <c r="SYM88" s="45"/>
      <c r="SYN88" s="45"/>
      <c r="SYO88" s="45"/>
      <c r="SYP88" s="45"/>
      <c r="SYQ88" s="45"/>
      <c r="SYR88" s="45"/>
      <c r="SYS88" s="45"/>
      <c r="SYT88" s="45"/>
      <c r="SYU88" s="45"/>
      <c r="SYV88" s="45"/>
      <c r="SYW88" s="45"/>
      <c r="SYX88" s="45"/>
      <c r="SYY88" s="45"/>
      <c r="SYZ88" s="45"/>
      <c r="SZA88" s="45"/>
      <c r="SZB88" s="45"/>
      <c r="SZC88" s="45"/>
      <c r="SZD88" s="45"/>
      <c r="SZE88" s="45"/>
      <c r="SZF88" s="45"/>
      <c r="SZG88" s="45"/>
      <c r="SZH88" s="45"/>
      <c r="SZI88" s="45"/>
      <c r="SZJ88" s="45"/>
      <c r="SZK88" s="45"/>
      <c r="SZL88" s="45"/>
      <c r="SZM88" s="45"/>
      <c r="SZN88" s="45"/>
      <c r="SZO88" s="45"/>
      <c r="SZP88" s="45"/>
      <c r="SZQ88" s="45"/>
      <c r="SZR88" s="45"/>
      <c r="SZS88" s="45"/>
      <c r="SZT88" s="45"/>
      <c r="SZU88" s="45"/>
      <c r="SZV88" s="45"/>
      <c r="SZW88" s="45"/>
      <c r="SZX88" s="45"/>
      <c r="SZY88" s="45"/>
      <c r="SZZ88" s="45"/>
      <c r="TAA88" s="45"/>
      <c r="TAB88" s="45"/>
      <c r="TAC88" s="45"/>
      <c r="TAD88" s="45"/>
      <c r="TAE88" s="45"/>
      <c r="TAF88" s="45"/>
      <c r="TAG88" s="45"/>
      <c r="TAH88" s="45"/>
      <c r="TAI88" s="45"/>
      <c r="TAJ88" s="45"/>
      <c r="TAK88" s="45"/>
      <c r="TAL88" s="45"/>
      <c r="TAM88" s="45"/>
      <c r="TAN88" s="45"/>
      <c r="TAO88" s="45"/>
      <c r="TAP88" s="45"/>
      <c r="TAQ88" s="45"/>
      <c r="TAR88" s="45"/>
      <c r="TAS88" s="45"/>
      <c r="TAT88" s="45"/>
      <c r="TAU88" s="45"/>
      <c r="TAV88" s="45"/>
      <c r="TAW88" s="45"/>
      <c r="TAX88" s="45"/>
      <c r="TAY88" s="45"/>
      <c r="TAZ88" s="45"/>
      <c r="TBA88" s="45"/>
      <c r="TBB88" s="45"/>
      <c r="TBC88" s="45"/>
      <c r="TBD88" s="45"/>
      <c r="TBE88" s="45"/>
      <c r="TBF88" s="45"/>
      <c r="TBG88" s="45"/>
      <c r="TBH88" s="45"/>
      <c r="TBI88" s="45"/>
      <c r="TBJ88" s="45"/>
      <c r="TBK88" s="45"/>
      <c r="TBL88" s="45"/>
      <c r="TBM88" s="45"/>
      <c r="TBN88" s="45"/>
      <c r="TBO88" s="45"/>
      <c r="TBP88" s="45"/>
      <c r="TBQ88" s="45"/>
      <c r="TBR88" s="45"/>
      <c r="TBS88" s="45"/>
      <c r="TBT88" s="45"/>
      <c r="TBU88" s="45"/>
      <c r="TBV88" s="45"/>
      <c r="TBW88" s="45"/>
      <c r="TBX88" s="45"/>
      <c r="TBY88" s="45"/>
      <c r="TBZ88" s="45"/>
      <c r="TCA88" s="45"/>
      <c r="TCB88" s="45"/>
      <c r="TCC88" s="45"/>
      <c r="TCD88" s="45"/>
      <c r="TCE88" s="45"/>
      <c r="TCF88" s="45"/>
      <c r="TCG88" s="45"/>
      <c r="TCH88" s="45"/>
      <c r="TCI88" s="45"/>
      <c r="TCJ88" s="45"/>
      <c r="TCK88" s="45"/>
      <c r="TCL88" s="45"/>
      <c r="TCM88" s="45"/>
      <c r="TCN88" s="45"/>
      <c r="TCO88" s="45"/>
      <c r="TCP88" s="45"/>
      <c r="TCQ88" s="45"/>
      <c r="TCR88" s="45"/>
      <c r="TCS88" s="45"/>
      <c r="TCT88" s="45"/>
      <c r="TCU88" s="45"/>
      <c r="TCV88" s="45"/>
      <c r="TCW88" s="45"/>
      <c r="TCX88" s="45"/>
      <c r="TCY88" s="45"/>
      <c r="TCZ88" s="45"/>
      <c r="TDA88" s="45"/>
      <c r="TDB88" s="45"/>
      <c r="TDC88" s="45"/>
      <c r="TDD88" s="45"/>
      <c r="TDE88" s="45"/>
      <c r="TDF88" s="45"/>
      <c r="TDG88" s="45"/>
      <c r="TDH88" s="45"/>
      <c r="TDI88" s="45"/>
      <c r="TDJ88" s="45"/>
      <c r="TDK88" s="45"/>
      <c r="TDL88" s="45"/>
      <c r="TDM88" s="45"/>
      <c r="TDN88" s="45"/>
      <c r="TDO88" s="45"/>
      <c r="TDP88" s="45"/>
      <c r="TDQ88" s="45"/>
      <c r="TDR88" s="45"/>
      <c r="TDS88" s="45"/>
      <c r="TDT88" s="45"/>
      <c r="TDU88" s="45"/>
      <c r="TDV88" s="45"/>
      <c r="TDW88" s="45"/>
      <c r="TDX88" s="45"/>
      <c r="TDY88" s="45"/>
      <c r="TDZ88" s="45"/>
      <c r="TEA88" s="45"/>
      <c r="TEB88" s="45"/>
      <c r="TEC88" s="45"/>
      <c r="TED88" s="45"/>
      <c r="TEE88" s="45"/>
      <c r="TEF88" s="45"/>
      <c r="TEG88" s="45"/>
      <c r="TEH88" s="45"/>
      <c r="TEI88" s="45"/>
      <c r="TEJ88" s="45"/>
      <c r="TEK88" s="45"/>
      <c r="TEL88" s="45"/>
      <c r="TEM88" s="45"/>
      <c r="TEN88" s="45"/>
      <c r="TEO88" s="45"/>
      <c r="TEP88" s="45"/>
      <c r="TEQ88" s="45"/>
      <c r="TER88" s="45"/>
      <c r="TES88" s="45"/>
      <c r="TET88" s="45"/>
      <c r="TEU88" s="45"/>
      <c r="TEV88" s="45"/>
      <c r="TEW88" s="45"/>
      <c r="TEX88" s="45"/>
      <c r="TEY88" s="45"/>
      <c r="TEZ88" s="45"/>
      <c r="TFA88" s="45"/>
      <c r="TFB88" s="45"/>
      <c r="TFC88" s="45"/>
      <c r="TFD88" s="45"/>
      <c r="TFE88" s="45"/>
      <c r="TFF88" s="45"/>
      <c r="TFG88" s="45"/>
      <c r="TFH88" s="45"/>
      <c r="TFI88" s="45"/>
      <c r="TFJ88" s="45"/>
      <c r="TFK88" s="45"/>
      <c r="TFL88" s="45"/>
      <c r="TFM88" s="45"/>
      <c r="TFN88" s="45"/>
      <c r="TFO88" s="45"/>
      <c r="TFP88" s="45"/>
      <c r="TFQ88" s="45"/>
      <c r="TFR88" s="45"/>
      <c r="TFS88" s="45"/>
      <c r="TFT88" s="45"/>
      <c r="TFU88" s="45"/>
      <c r="TFV88" s="45"/>
      <c r="TFW88" s="45"/>
      <c r="TFX88" s="45"/>
      <c r="TFY88" s="45"/>
      <c r="TFZ88" s="45"/>
      <c r="TGA88" s="45"/>
      <c r="TGB88" s="45"/>
      <c r="TGC88" s="45"/>
      <c r="TGD88" s="45"/>
      <c r="TGE88" s="45"/>
      <c r="TGF88" s="45"/>
      <c r="TGG88" s="45"/>
      <c r="TGH88" s="45"/>
      <c r="TGI88" s="45"/>
      <c r="TGJ88" s="45"/>
      <c r="TGK88" s="45"/>
      <c r="TGL88" s="45"/>
      <c r="TGM88" s="45"/>
      <c r="TGN88" s="45"/>
      <c r="TGO88" s="45"/>
      <c r="TGP88" s="45"/>
      <c r="TGQ88" s="45"/>
      <c r="TGR88" s="45"/>
      <c r="TGS88" s="45"/>
      <c r="TGT88" s="45"/>
      <c r="TGU88" s="45"/>
      <c r="TGV88" s="45"/>
      <c r="TGW88" s="45"/>
      <c r="TGX88" s="45"/>
      <c r="TGY88" s="45"/>
      <c r="TGZ88" s="45"/>
      <c r="THA88" s="45"/>
      <c r="THB88" s="45"/>
      <c r="THC88" s="45"/>
      <c r="THD88" s="45"/>
      <c r="THE88" s="45"/>
      <c r="THF88" s="45"/>
      <c r="THG88" s="45"/>
      <c r="THH88" s="45"/>
      <c r="THI88" s="45"/>
      <c r="THJ88" s="45"/>
      <c r="THK88" s="45"/>
      <c r="THL88" s="45"/>
      <c r="THM88" s="45"/>
      <c r="THN88" s="45"/>
      <c r="THO88" s="45"/>
      <c r="THP88" s="45"/>
      <c r="THQ88" s="45"/>
      <c r="THR88" s="45"/>
      <c r="THS88" s="45"/>
      <c r="THT88" s="45"/>
      <c r="THU88" s="45"/>
      <c r="THV88" s="45"/>
      <c r="THW88" s="45"/>
      <c r="THX88" s="45"/>
      <c r="THY88" s="45"/>
      <c r="THZ88" s="45"/>
      <c r="TIA88" s="45"/>
      <c r="TIB88" s="45"/>
      <c r="TIC88" s="45"/>
      <c r="TID88" s="45"/>
      <c r="TIE88" s="45"/>
      <c r="TIF88" s="45"/>
      <c r="TIG88" s="45"/>
      <c r="TIH88" s="45"/>
      <c r="TII88" s="45"/>
      <c r="TIJ88" s="45"/>
      <c r="TIK88" s="45"/>
      <c r="TIL88" s="45"/>
      <c r="TIM88" s="45"/>
      <c r="TIN88" s="45"/>
      <c r="TIO88" s="45"/>
      <c r="TIP88" s="45"/>
      <c r="TIQ88" s="45"/>
      <c r="TIR88" s="45"/>
      <c r="TIS88" s="45"/>
      <c r="TIT88" s="45"/>
      <c r="TIU88" s="45"/>
      <c r="TIV88" s="45"/>
      <c r="TIW88" s="45"/>
      <c r="TIX88" s="45"/>
      <c r="TIY88" s="45"/>
      <c r="TIZ88" s="45"/>
      <c r="TJA88" s="45"/>
      <c r="TJB88" s="45"/>
      <c r="TJC88" s="45"/>
      <c r="TJD88" s="45"/>
      <c r="TJE88" s="45"/>
      <c r="TJF88" s="45"/>
      <c r="TJG88" s="45"/>
      <c r="TJH88" s="45"/>
      <c r="TJI88" s="45"/>
      <c r="TJJ88" s="45"/>
      <c r="TJK88" s="45"/>
      <c r="TJL88" s="45"/>
      <c r="TJM88" s="45"/>
      <c r="TJN88" s="45"/>
      <c r="TJO88" s="45"/>
      <c r="TJP88" s="45"/>
      <c r="TJQ88" s="45"/>
      <c r="TJR88" s="45"/>
      <c r="TJS88" s="45"/>
      <c r="TJT88" s="45"/>
      <c r="TJU88" s="45"/>
      <c r="TJV88" s="45"/>
      <c r="TJW88" s="45"/>
      <c r="TJX88" s="45"/>
      <c r="TJY88" s="45"/>
      <c r="TJZ88" s="45"/>
      <c r="TKA88" s="45"/>
      <c r="TKB88" s="45"/>
      <c r="TKC88" s="45"/>
      <c r="TKD88" s="45"/>
      <c r="TKE88" s="45"/>
      <c r="TKF88" s="45"/>
      <c r="TKG88" s="45"/>
      <c r="TKH88" s="45"/>
      <c r="TKI88" s="45"/>
      <c r="TKJ88" s="45"/>
      <c r="TKK88" s="45"/>
      <c r="TKL88" s="45"/>
      <c r="TKM88" s="45"/>
      <c r="TKN88" s="45"/>
      <c r="TKO88" s="45"/>
      <c r="TKP88" s="45"/>
      <c r="TKQ88" s="45"/>
      <c r="TKR88" s="45"/>
      <c r="TKS88" s="45"/>
      <c r="TKT88" s="45"/>
      <c r="TKU88" s="45"/>
      <c r="TKV88" s="45"/>
      <c r="TKW88" s="45"/>
      <c r="TKX88" s="45"/>
      <c r="TKY88" s="45"/>
      <c r="TKZ88" s="45"/>
      <c r="TLA88" s="45"/>
      <c r="TLB88" s="45"/>
      <c r="TLC88" s="45"/>
      <c r="TLD88" s="45"/>
      <c r="TLE88" s="45"/>
      <c r="TLF88" s="45"/>
      <c r="TLG88" s="45"/>
      <c r="TLH88" s="45"/>
      <c r="TLI88" s="45"/>
      <c r="TLJ88" s="45"/>
      <c r="TLK88" s="45"/>
      <c r="TLL88" s="45"/>
      <c r="TLM88" s="45"/>
      <c r="TLN88" s="45"/>
      <c r="TLO88" s="45"/>
      <c r="TLP88" s="45"/>
      <c r="TLQ88" s="45"/>
      <c r="TLR88" s="45"/>
      <c r="TLS88" s="45"/>
      <c r="TLT88" s="45"/>
      <c r="TLU88" s="45"/>
      <c r="TLV88" s="45"/>
      <c r="TLW88" s="45"/>
      <c r="TLX88" s="45"/>
      <c r="TLY88" s="45"/>
      <c r="TLZ88" s="45"/>
      <c r="TMA88" s="45"/>
      <c r="TMB88" s="45"/>
      <c r="TMC88" s="45"/>
      <c r="TMD88" s="45"/>
      <c r="TME88" s="45"/>
      <c r="TMF88" s="45"/>
      <c r="TMG88" s="45"/>
      <c r="TMH88" s="45"/>
      <c r="TMI88" s="45"/>
      <c r="TMJ88" s="45"/>
      <c r="TMK88" s="45"/>
      <c r="TML88" s="45"/>
      <c r="TMM88" s="45"/>
      <c r="TMN88" s="45"/>
      <c r="TMO88" s="45"/>
      <c r="TMP88" s="45"/>
      <c r="TMQ88" s="45"/>
      <c r="TMR88" s="45"/>
      <c r="TMS88" s="45"/>
      <c r="TMT88" s="45"/>
      <c r="TMU88" s="45"/>
      <c r="TMV88" s="45"/>
      <c r="TMW88" s="45"/>
      <c r="TMX88" s="45"/>
      <c r="TMY88" s="45"/>
      <c r="TMZ88" s="45"/>
      <c r="TNA88" s="45"/>
      <c r="TNB88" s="45"/>
      <c r="TNC88" s="45"/>
      <c r="TND88" s="45"/>
      <c r="TNE88" s="45"/>
      <c r="TNF88" s="45"/>
      <c r="TNG88" s="45"/>
      <c r="TNH88" s="45"/>
      <c r="TNI88" s="45"/>
      <c r="TNJ88" s="45"/>
      <c r="TNK88" s="45"/>
      <c r="TNL88" s="45"/>
      <c r="TNM88" s="45"/>
      <c r="TNN88" s="45"/>
      <c r="TNO88" s="45"/>
      <c r="TNP88" s="45"/>
      <c r="TNQ88" s="45"/>
      <c r="TNR88" s="45"/>
      <c r="TNS88" s="45"/>
      <c r="TNT88" s="45"/>
      <c r="TNU88" s="45"/>
      <c r="TNV88" s="45"/>
      <c r="TNW88" s="45"/>
      <c r="TNX88" s="45"/>
      <c r="TNY88" s="45"/>
      <c r="TNZ88" s="45"/>
      <c r="TOA88" s="45"/>
      <c r="TOB88" s="45"/>
      <c r="TOC88" s="45"/>
      <c r="TOD88" s="45"/>
      <c r="TOE88" s="45"/>
      <c r="TOF88" s="45"/>
      <c r="TOG88" s="45"/>
      <c r="TOH88" s="45"/>
      <c r="TOI88" s="45"/>
      <c r="TOJ88" s="45"/>
      <c r="TOK88" s="45"/>
      <c r="TOL88" s="45"/>
      <c r="TOM88" s="45"/>
      <c r="TON88" s="45"/>
      <c r="TOO88" s="45"/>
      <c r="TOP88" s="45"/>
      <c r="TOQ88" s="45"/>
      <c r="TOR88" s="45"/>
      <c r="TOS88" s="45"/>
      <c r="TOT88" s="45"/>
      <c r="TOU88" s="45"/>
      <c r="TOV88" s="45"/>
      <c r="TOW88" s="45"/>
      <c r="TOX88" s="45"/>
      <c r="TOY88" s="45"/>
      <c r="TOZ88" s="45"/>
      <c r="TPA88" s="45"/>
      <c r="TPB88" s="45"/>
      <c r="TPC88" s="45"/>
      <c r="TPD88" s="45"/>
      <c r="TPE88" s="45"/>
      <c r="TPF88" s="45"/>
      <c r="TPG88" s="45"/>
      <c r="TPH88" s="45"/>
      <c r="TPI88" s="45"/>
      <c r="TPJ88" s="45"/>
      <c r="TPK88" s="45"/>
      <c r="TPL88" s="45"/>
      <c r="TPM88" s="45"/>
      <c r="TPN88" s="45"/>
      <c r="TPO88" s="45"/>
      <c r="TPP88" s="45"/>
      <c r="TPQ88" s="45"/>
      <c r="TPR88" s="45"/>
      <c r="TPS88" s="45"/>
      <c r="TPT88" s="45"/>
      <c r="TPU88" s="45"/>
      <c r="TPV88" s="45"/>
      <c r="TPW88" s="45"/>
      <c r="TPX88" s="45"/>
      <c r="TPY88" s="45"/>
      <c r="TPZ88" s="45"/>
      <c r="TQA88" s="45"/>
      <c r="TQB88" s="45"/>
      <c r="TQC88" s="45"/>
      <c r="TQD88" s="45"/>
      <c r="TQE88" s="45"/>
      <c r="TQF88" s="45"/>
      <c r="TQG88" s="45"/>
      <c r="TQH88" s="45"/>
      <c r="TQI88" s="45"/>
      <c r="TQJ88" s="45"/>
      <c r="TQK88" s="45"/>
      <c r="TQL88" s="45"/>
      <c r="TQM88" s="45"/>
      <c r="TQN88" s="45"/>
      <c r="TQO88" s="45"/>
      <c r="TQP88" s="45"/>
      <c r="TQQ88" s="45"/>
      <c r="TQR88" s="45"/>
      <c r="TQS88" s="45"/>
      <c r="TQT88" s="45"/>
      <c r="TQU88" s="45"/>
      <c r="TQV88" s="45"/>
      <c r="TQW88" s="45"/>
      <c r="TQX88" s="45"/>
      <c r="TQY88" s="45"/>
      <c r="TQZ88" s="45"/>
      <c r="TRA88" s="45"/>
      <c r="TRB88" s="45"/>
      <c r="TRC88" s="45"/>
      <c r="TRD88" s="45"/>
      <c r="TRE88" s="45"/>
      <c r="TRF88" s="45"/>
      <c r="TRG88" s="45"/>
      <c r="TRH88" s="45"/>
      <c r="TRI88" s="45"/>
      <c r="TRJ88" s="45"/>
      <c r="TRK88" s="45"/>
      <c r="TRL88" s="45"/>
      <c r="TRM88" s="45"/>
      <c r="TRN88" s="45"/>
      <c r="TRO88" s="45"/>
      <c r="TRP88" s="45"/>
      <c r="TRQ88" s="45"/>
      <c r="TRR88" s="45"/>
      <c r="TRS88" s="45"/>
      <c r="TRT88" s="45"/>
      <c r="TRU88" s="45"/>
      <c r="TRV88" s="45"/>
      <c r="TRW88" s="45"/>
      <c r="TRX88" s="45"/>
      <c r="TRY88" s="45"/>
      <c r="TRZ88" s="45"/>
      <c r="TSA88" s="45"/>
      <c r="TSB88" s="45"/>
      <c r="TSC88" s="45"/>
      <c r="TSD88" s="45"/>
      <c r="TSE88" s="45"/>
      <c r="TSF88" s="45"/>
      <c r="TSG88" s="45"/>
      <c r="TSH88" s="45"/>
      <c r="TSI88" s="45"/>
      <c r="TSJ88" s="45"/>
      <c r="TSK88" s="45"/>
      <c r="TSL88" s="45"/>
      <c r="TSM88" s="45"/>
      <c r="TSN88" s="45"/>
      <c r="TSO88" s="45"/>
      <c r="TSP88" s="45"/>
      <c r="TSQ88" s="45"/>
      <c r="TSR88" s="45"/>
      <c r="TSS88" s="45"/>
      <c r="TST88" s="45"/>
      <c r="TSU88" s="45"/>
      <c r="TSV88" s="45"/>
      <c r="TSW88" s="45"/>
      <c r="TSX88" s="45"/>
      <c r="TSY88" s="45"/>
      <c r="TSZ88" s="45"/>
      <c r="TTA88" s="45"/>
      <c r="TTB88" s="45"/>
      <c r="TTC88" s="45"/>
      <c r="TTD88" s="45"/>
      <c r="TTE88" s="45"/>
      <c r="TTF88" s="45"/>
      <c r="TTG88" s="45"/>
      <c r="TTH88" s="45"/>
      <c r="TTI88" s="45"/>
      <c r="TTJ88" s="45"/>
      <c r="TTK88" s="45"/>
      <c r="TTL88" s="45"/>
      <c r="TTM88" s="45"/>
      <c r="TTN88" s="45"/>
      <c r="TTO88" s="45"/>
      <c r="TTP88" s="45"/>
      <c r="TTQ88" s="45"/>
      <c r="TTR88" s="45"/>
      <c r="TTS88" s="45"/>
      <c r="TTT88" s="45"/>
      <c r="TTU88" s="45"/>
      <c r="TTV88" s="45"/>
      <c r="TTW88" s="45"/>
      <c r="TTX88" s="45"/>
      <c r="TTY88" s="45"/>
      <c r="TTZ88" s="45"/>
      <c r="TUA88" s="45"/>
      <c r="TUB88" s="45"/>
      <c r="TUC88" s="45"/>
      <c r="TUD88" s="45"/>
      <c r="TUE88" s="45"/>
      <c r="TUF88" s="45"/>
      <c r="TUG88" s="45"/>
      <c r="TUH88" s="45"/>
      <c r="TUI88" s="45"/>
      <c r="TUJ88" s="45"/>
      <c r="TUK88" s="45"/>
      <c r="TUL88" s="45"/>
      <c r="TUM88" s="45"/>
      <c r="TUN88" s="45"/>
      <c r="TUO88" s="45"/>
      <c r="TUP88" s="45"/>
      <c r="TUQ88" s="45"/>
      <c r="TUR88" s="45"/>
      <c r="TUS88" s="45"/>
      <c r="TUT88" s="45"/>
      <c r="TUU88" s="45"/>
      <c r="TUV88" s="45"/>
      <c r="TUW88" s="45"/>
      <c r="TUX88" s="45"/>
      <c r="TUY88" s="45"/>
      <c r="TUZ88" s="45"/>
      <c r="TVA88" s="45"/>
      <c r="TVB88" s="45"/>
      <c r="TVC88" s="45"/>
      <c r="TVD88" s="45"/>
      <c r="TVE88" s="45"/>
      <c r="TVF88" s="45"/>
      <c r="TVG88" s="45"/>
      <c r="TVH88" s="45"/>
      <c r="TVI88" s="45"/>
      <c r="TVJ88" s="45"/>
      <c r="TVK88" s="45"/>
      <c r="TVL88" s="45"/>
      <c r="TVM88" s="45"/>
      <c r="TVN88" s="45"/>
      <c r="TVO88" s="45"/>
      <c r="TVP88" s="45"/>
      <c r="TVQ88" s="45"/>
      <c r="TVR88" s="45"/>
      <c r="TVS88" s="45"/>
      <c r="TVT88" s="45"/>
      <c r="TVU88" s="45"/>
      <c r="TVV88" s="45"/>
      <c r="TVW88" s="45"/>
      <c r="TVX88" s="45"/>
      <c r="TVY88" s="45"/>
      <c r="TVZ88" s="45"/>
      <c r="TWA88" s="45"/>
      <c r="TWB88" s="45"/>
      <c r="TWC88" s="45"/>
      <c r="TWD88" s="45"/>
      <c r="TWE88" s="45"/>
      <c r="TWF88" s="45"/>
      <c r="TWG88" s="45"/>
      <c r="TWH88" s="45"/>
      <c r="TWI88" s="45"/>
      <c r="TWJ88" s="45"/>
      <c r="TWK88" s="45"/>
      <c r="TWL88" s="45"/>
      <c r="TWM88" s="45"/>
      <c r="TWN88" s="45"/>
      <c r="TWO88" s="45"/>
      <c r="TWP88" s="45"/>
      <c r="TWQ88" s="45"/>
      <c r="TWR88" s="45"/>
      <c r="TWS88" s="45"/>
      <c r="TWT88" s="45"/>
      <c r="TWU88" s="45"/>
      <c r="TWV88" s="45"/>
      <c r="TWW88" s="45"/>
      <c r="TWX88" s="45"/>
      <c r="TWY88" s="45"/>
      <c r="TWZ88" s="45"/>
      <c r="TXA88" s="45"/>
      <c r="TXB88" s="45"/>
      <c r="TXC88" s="45"/>
      <c r="TXD88" s="45"/>
      <c r="TXE88" s="45"/>
      <c r="TXF88" s="45"/>
      <c r="TXG88" s="45"/>
      <c r="TXH88" s="45"/>
      <c r="TXI88" s="45"/>
      <c r="TXJ88" s="45"/>
      <c r="TXK88" s="45"/>
      <c r="TXL88" s="45"/>
      <c r="TXM88" s="45"/>
      <c r="TXN88" s="45"/>
      <c r="TXO88" s="45"/>
      <c r="TXP88" s="45"/>
      <c r="TXQ88" s="45"/>
      <c r="TXR88" s="45"/>
      <c r="TXS88" s="45"/>
      <c r="TXT88" s="45"/>
      <c r="TXU88" s="45"/>
      <c r="TXV88" s="45"/>
      <c r="TXW88" s="45"/>
      <c r="TXX88" s="45"/>
      <c r="TXY88" s="45"/>
      <c r="TXZ88" s="45"/>
      <c r="TYA88" s="45"/>
      <c r="TYB88" s="45"/>
      <c r="TYC88" s="45"/>
      <c r="TYD88" s="45"/>
      <c r="TYE88" s="45"/>
      <c r="TYF88" s="45"/>
      <c r="TYG88" s="45"/>
      <c r="TYH88" s="45"/>
      <c r="TYI88" s="45"/>
      <c r="TYJ88" s="45"/>
      <c r="TYK88" s="45"/>
      <c r="TYL88" s="45"/>
      <c r="TYM88" s="45"/>
      <c r="TYN88" s="45"/>
      <c r="TYO88" s="45"/>
      <c r="TYP88" s="45"/>
      <c r="TYQ88" s="45"/>
      <c r="TYR88" s="45"/>
      <c r="TYS88" s="45"/>
      <c r="TYT88" s="45"/>
      <c r="TYU88" s="45"/>
      <c r="TYV88" s="45"/>
      <c r="TYW88" s="45"/>
      <c r="TYX88" s="45"/>
      <c r="TYY88" s="45"/>
      <c r="TYZ88" s="45"/>
      <c r="TZA88" s="45"/>
      <c r="TZB88" s="45"/>
      <c r="TZC88" s="45"/>
      <c r="TZD88" s="45"/>
      <c r="TZE88" s="45"/>
      <c r="TZF88" s="45"/>
      <c r="TZG88" s="45"/>
      <c r="TZH88" s="45"/>
      <c r="TZI88" s="45"/>
      <c r="TZJ88" s="45"/>
      <c r="TZK88" s="45"/>
      <c r="TZL88" s="45"/>
      <c r="TZM88" s="45"/>
      <c r="TZN88" s="45"/>
      <c r="TZO88" s="45"/>
      <c r="TZP88" s="45"/>
      <c r="TZQ88" s="45"/>
      <c r="TZR88" s="45"/>
      <c r="TZS88" s="45"/>
      <c r="TZT88" s="45"/>
      <c r="TZU88" s="45"/>
      <c r="TZV88" s="45"/>
      <c r="TZW88" s="45"/>
      <c r="TZX88" s="45"/>
      <c r="TZY88" s="45"/>
      <c r="TZZ88" s="45"/>
      <c r="UAA88" s="45"/>
      <c r="UAB88" s="45"/>
      <c r="UAC88" s="45"/>
      <c r="UAD88" s="45"/>
      <c r="UAE88" s="45"/>
      <c r="UAF88" s="45"/>
      <c r="UAG88" s="45"/>
      <c r="UAH88" s="45"/>
      <c r="UAI88" s="45"/>
      <c r="UAJ88" s="45"/>
      <c r="UAK88" s="45"/>
      <c r="UAL88" s="45"/>
      <c r="UAM88" s="45"/>
      <c r="UAN88" s="45"/>
      <c r="UAO88" s="45"/>
      <c r="UAP88" s="45"/>
      <c r="UAQ88" s="45"/>
      <c r="UAR88" s="45"/>
      <c r="UAS88" s="45"/>
      <c r="UAT88" s="45"/>
      <c r="UAU88" s="45"/>
      <c r="UAV88" s="45"/>
      <c r="UAW88" s="45"/>
      <c r="UAX88" s="45"/>
      <c r="UAY88" s="45"/>
      <c r="UAZ88" s="45"/>
      <c r="UBA88" s="45"/>
      <c r="UBB88" s="45"/>
      <c r="UBC88" s="45"/>
      <c r="UBD88" s="45"/>
      <c r="UBE88" s="45"/>
      <c r="UBF88" s="45"/>
      <c r="UBG88" s="45"/>
      <c r="UBH88" s="45"/>
      <c r="UBI88" s="45"/>
      <c r="UBJ88" s="45"/>
      <c r="UBK88" s="45"/>
      <c r="UBL88" s="45"/>
      <c r="UBM88" s="45"/>
      <c r="UBN88" s="45"/>
      <c r="UBO88" s="45"/>
      <c r="UBP88" s="45"/>
      <c r="UBQ88" s="45"/>
      <c r="UBR88" s="45"/>
      <c r="UBS88" s="45"/>
      <c r="UBT88" s="45"/>
      <c r="UBU88" s="45"/>
      <c r="UBV88" s="45"/>
      <c r="UBW88" s="45"/>
      <c r="UBX88" s="45"/>
      <c r="UBY88" s="45"/>
      <c r="UBZ88" s="45"/>
      <c r="UCA88" s="45"/>
      <c r="UCB88" s="45"/>
      <c r="UCC88" s="45"/>
      <c r="UCD88" s="45"/>
      <c r="UCE88" s="45"/>
      <c r="UCF88" s="45"/>
      <c r="UCG88" s="45"/>
      <c r="UCH88" s="45"/>
      <c r="UCI88" s="45"/>
      <c r="UCJ88" s="45"/>
      <c r="UCK88" s="45"/>
      <c r="UCL88" s="45"/>
      <c r="UCM88" s="45"/>
      <c r="UCN88" s="45"/>
      <c r="UCO88" s="45"/>
      <c r="UCP88" s="45"/>
      <c r="UCQ88" s="45"/>
      <c r="UCR88" s="45"/>
      <c r="UCS88" s="45"/>
      <c r="UCT88" s="45"/>
      <c r="UCU88" s="45"/>
      <c r="UCV88" s="45"/>
      <c r="UCW88" s="45"/>
      <c r="UCX88" s="45"/>
      <c r="UCY88" s="45"/>
      <c r="UCZ88" s="45"/>
      <c r="UDA88" s="45"/>
      <c r="UDB88" s="45"/>
      <c r="UDC88" s="45"/>
      <c r="UDD88" s="45"/>
      <c r="UDE88" s="45"/>
      <c r="UDF88" s="45"/>
      <c r="UDG88" s="45"/>
      <c r="UDH88" s="45"/>
      <c r="UDI88" s="45"/>
      <c r="UDJ88" s="45"/>
      <c r="UDK88" s="45"/>
      <c r="UDL88" s="45"/>
      <c r="UDM88" s="45"/>
      <c r="UDN88" s="45"/>
      <c r="UDO88" s="45"/>
      <c r="UDP88" s="45"/>
      <c r="UDQ88" s="45"/>
      <c r="UDR88" s="45"/>
      <c r="UDS88" s="45"/>
      <c r="UDT88" s="45"/>
      <c r="UDU88" s="45"/>
      <c r="UDV88" s="45"/>
      <c r="UDW88" s="45"/>
      <c r="UDX88" s="45"/>
      <c r="UDY88" s="45"/>
      <c r="UDZ88" s="45"/>
      <c r="UEA88" s="45"/>
      <c r="UEB88" s="45"/>
      <c r="UEC88" s="45"/>
      <c r="UED88" s="45"/>
      <c r="UEE88" s="45"/>
      <c r="UEF88" s="45"/>
      <c r="UEG88" s="45"/>
      <c r="UEH88" s="45"/>
      <c r="UEI88" s="45"/>
      <c r="UEJ88" s="45"/>
      <c r="UEK88" s="45"/>
      <c r="UEL88" s="45"/>
      <c r="UEM88" s="45"/>
      <c r="UEN88" s="45"/>
      <c r="UEO88" s="45"/>
      <c r="UEP88" s="45"/>
      <c r="UEQ88" s="45"/>
      <c r="UER88" s="45"/>
      <c r="UES88" s="45"/>
      <c r="UET88" s="45"/>
      <c r="UEU88" s="45"/>
      <c r="UEV88" s="45"/>
      <c r="UEW88" s="45"/>
      <c r="UEX88" s="45"/>
      <c r="UEY88" s="45"/>
      <c r="UEZ88" s="45"/>
      <c r="UFA88" s="45"/>
      <c r="UFB88" s="45"/>
      <c r="UFC88" s="45"/>
      <c r="UFD88" s="45"/>
      <c r="UFE88" s="45"/>
      <c r="UFF88" s="45"/>
      <c r="UFG88" s="45"/>
      <c r="UFH88" s="45"/>
      <c r="UFI88" s="45"/>
      <c r="UFJ88" s="45"/>
      <c r="UFK88" s="45"/>
      <c r="UFL88" s="45"/>
      <c r="UFM88" s="45"/>
      <c r="UFN88" s="45"/>
      <c r="UFO88" s="45"/>
      <c r="UFP88" s="45"/>
      <c r="UFQ88" s="45"/>
      <c r="UFR88" s="45"/>
      <c r="UFS88" s="45"/>
      <c r="UFT88" s="45"/>
      <c r="UFU88" s="45"/>
      <c r="UFV88" s="45"/>
      <c r="UFW88" s="45"/>
      <c r="UFX88" s="45"/>
      <c r="UFY88" s="45"/>
      <c r="UFZ88" s="45"/>
      <c r="UGA88" s="45"/>
      <c r="UGB88" s="45"/>
      <c r="UGC88" s="45"/>
      <c r="UGD88" s="45"/>
      <c r="UGE88" s="45"/>
      <c r="UGF88" s="45"/>
      <c r="UGG88" s="45"/>
      <c r="UGH88" s="45"/>
      <c r="UGI88" s="45"/>
      <c r="UGJ88" s="45"/>
      <c r="UGK88" s="45"/>
      <c r="UGL88" s="45"/>
      <c r="UGM88" s="45"/>
      <c r="UGN88" s="45"/>
      <c r="UGO88" s="45"/>
      <c r="UGP88" s="45"/>
      <c r="UGQ88" s="45"/>
      <c r="UGR88" s="45"/>
      <c r="UGS88" s="45"/>
      <c r="UGT88" s="45"/>
      <c r="UGU88" s="45"/>
      <c r="UGV88" s="45"/>
      <c r="UGW88" s="45"/>
      <c r="UGX88" s="45"/>
      <c r="UGY88" s="45"/>
      <c r="UGZ88" s="45"/>
      <c r="UHA88" s="45"/>
      <c r="UHB88" s="45"/>
      <c r="UHC88" s="45"/>
      <c r="UHD88" s="45"/>
      <c r="UHE88" s="45"/>
      <c r="UHF88" s="45"/>
      <c r="UHG88" s="45"/>
      <c r="UHH88" s="45"/>
      <c r="UHI88" s="45"/>
      <c r="UHJ88" s="45"/>
      <c r="UHK88" s="45"/>
      <c r="UHL88" s="45"/>
      <c r="UHM88" s="45"/>
      <c r="UHN88" s="45"/>
      <c r="UHO88" s="45"/>
      <c r="UHP88" s="45"/>
      <c r="UHQ88" s="45"/>
      <c r="UHR88" s="45"/>
      <c r="UHS88" s="45"/>
      <c r="UHT88" s="45"/>
      <c r="UHU88" s="45"/>
      <c r="UHV88" s="45"/>
      <c r="UHW88" s="45"/>
      <c r="UHX88" s="45"/>
      <c r="UHY88" s="45"/>
      <c r="UHZ88" s="45"/>
      <c r="UIA88" s="45"/>
      <c r="UIB88" s="45"/>
      <c r="UIC88" s="45"/>
      <c r="UID88" s="45"/>
      <c r="UIE88" s="45"/>
      <c r="UIF88" s="45"/>
      <c r="UIG88" s="45"/>
      <c r="UIH88" s="45"/>
      <c r="UII88" s="45"/>
      <c r="UIJ88" s="45"/>
      <c r="UIK88" s="45"/>
      <c r="UIL88" s="45"/>
      <c r="UIM88" s="45"/>
      <c r="UIN88" s="45"/>
      <c r="UIO88" s="45"/>
      <c r="UIP88" s="45"/>
      <c r="UIQ88" s="45"/>
      <c r="UIR88" s="45"/>
      <c r="UIS88" s="45"/>
      <c r="UIT88" s="45"/>
      <c r="UIU88" s="45"/>
      <c r="UIV88" s="45"/>
      <c r="UIW88" s="45"/>
      <c r="UIX88" s="45"/>
      <c r="UIY88" s="45"/>
      <c r="UIZ88" s="45"/>
      <c r="UJA88" s="45"/>
      <c r="UJB88" s="45"/>
      <c r="UJC88" s="45"/>
      <c r="UJD88" s="45"/>
      <c r="UJE88" s="45"/>
      <c r="UJF88" s="45"/>
      <c r="UJG88" s="45"/>
      <c r="UJH88" s="45"/>
      <c r="UJI88" s="45"/>
      <c r="UJJ88" s="45"/>
      <c r="UJK88" s="45"/>
      <c r="UJL88" s="45"/>
      <c r="UJM88" s="45"/>
      <c r="UJN88" s="45"/>
      <c r="UJO88" s="45"/>
      <c r="UJP88" s="45"/>
      <c r="UJQ88" s="45"/>
      <c r="UJR88" s="45"/>
      <c r="UJS88" s="45"/>
      <c r="UJT88" s="45"/>
      <c r="UJU88" s="45"/>
      <c r="UJV88" s="45"/>
      <c r="UJW88" s="45"/>
      <c r="UJX88" s="45"/>
      <c r="UJY88" s="45"/>
      <c r="UJZ88" s="45"/>
      <c r="UKA88" s="45"/>
      <c r="UKB88" s="45"/>
      <c r="UKC88" s="45"/>
      <c r="UKD88" s="45"/>
      <c r="UKE88" s="45"/>
      <c r="UKF88" s="45"/>
      <c r="UKG88" s="45"/>
      <c r="UKH88" s="45"/>
      <c r="UKI88" s="45"/>
      <c r="UKJ88" s="45"/>
      <c r="UKK88" s="45"/>
      <c r="UKL88" s="45"/>
      <c r="UKM88" s="45"/>
      <c r="UKN88" s="45"/>
      <c r="UKO88" s="45"/>
      <c r="UKP88" s="45"/>
      <c r="UKQ88" s="45"/>
      <c r="UKR88" s="45"/>
      <c r="UKS88" s="45"/>
      <c r="UKT88" s="45"/>
      <c r="UKU88" s="45"/>
      <c r="UKV88" s="45"/>
      <c r="UKW88" s="45"/>
      <c r="UKX88" s="45"/>
      <c r="UKY88" s="45"/>
      <c r="UKZ88" s="45"/>
      <c r="ULA88" s="45"/>
      <c r="ULB88" s="45"/>
      <c r="ULC88" s="45"/>
      <c r="ULD88" s="45"/>
      <c r="ULE88" s="45"/>
      <c r="ULF88" s="45"/>
      <c r="ULG88" s="45"/>
      <c r="ULH88" s="45"/>
      <c r="ULI88" s="45"/>
      <c r="ULJ88" s="45"/>
      <c r="ULK88" s="45"/>
      <c r="ULL88" s="45"/>
      <c r="ULM88" s="45"/>
      <c r="ULN88" s="45"/>
      <c r="ULO88" s="45"/>
      <c r="ULP88" s="45"/>
      <c r="ULQ88" s="45"/>
      <c r="ULR88" s="45"/>
      <c r="ULS88" s="45"/>
      <c r="ULT88" s="45"/>
      <c r="ULU88" s="45"/>
      <c r="ULV88" s="45"/>
      <c r="ULW88" s="45"/>
      <c r="ULX88" s="45"/>
      <c r="ULY88" s="45"/>
      <c r="ULZ88" s="45"/>
      <c r="UMA88" s="45"/>
      <c r="UMB88" s="45"/>
      <c r="UMC88" s="45"/>
      <c r="UMD88" s="45"/>
      <c r="UME88" s="45"/>
      <c r="UMF88" s="45"/>
      <c r="UMG88" s="45"/>
      <c r="UMH88" s="45"/>
      <c r="UMI88" s="45"/>
      <c r="UMJ88" s="45"/>
      <c r="UMK88" s="45"/>
      <c r="UML88" s="45"/>
      <c r="UMM88" s="45"/>
      <c r="UMN88" s="45"/>
      <c r="UMO88" s="45"/>
      <c r="UMP88" s="45"/>
      <c r="UMQ88" s="45"/>
      <c r="UMR88" s="45"/>
      <c r="UMS88" s="45"/>
      <c r="UMT88" s="45"/>
      <c r="UMU88" s="45"/>
      <c r="UMV88" s="45"/>
      <c r="UMW88" s="45"/>
      <c r="UMX88" s="45"/>
      <c r="UMY88" s="45"/>
      <c r="UMZ88" s="45"/>
      <c r="UNA88" s="45"/>
      <c r="UNB88" s="45"/>
      <c r="UNC88" s="45"/>
      <c r="UND88" s="45"/>
      <c r="UNE88" s="45"/>
      <c r="UNF88" s="45"/>
      <c r="UNG88" s="45"/>
      <c r="UNH88" s="45"/>
      <c r="UNI88" s="45"/>
      <c r="UNJ88" s="45"/>
      <c r="UNK88" s="45"/>
      <c r="UNL88" s="45"/>
      <c r="UNM88" s="45"/>
      <c r="UNN88" s="45"/>
      <c r="UNO88" s="45"/>
      <c r="UNP88" s="45"/>
      <c r="UNQ88" s="45"/>
      <c r="UNR88" s="45"/>
      <c r="UNS88" s="45"/>
      <c r="UNT88" s="45"/>
      <c r="UNU88" s="45"/>
      <c r="UNV88" s="45"/>
      <c r="UNW88" s="45"/>
      <c r="UNX88" s="45"/>
      <c r="UNY88" s="45"/>
      <c r="UNZ88" s="45"/>
      <c r="UOA88" s="45"/>
      <c r="UOB88" s="45"/>
      <c r="UOC88" s="45"/>
      <c r="UOD88" s="45"/>
      <c r="UOE88" s="45"/>
      <c r="UOF88" s="45"/>
      <c r="UOG88" s="45"/>
      <c r="UOH88" s="45"/>
      <c r="UOI88" s="45"/>
      <c r="UOJ88" s="45"/>
      <c r="UOK88" s="45"/>
      <c r="UOL88" s="45"/>
      <c r="UOM88" s="45"/>
      <c r="UON88" s="45"/>
      <c r="UOO88" s="45"/>
      <c r="UOP88" s="45"/>
      <c r="UOQ88" s="45"/>
      <c r="UOR88" s="45"/>
      <c r="UOS88" s="45"/>
      <c r="UOT88" s="45"/>
      <c r="UOU88" s="45"/>
      <c r="UOV88" s="45"/>
      <c r="UOW88" s="45"/>
      <c r="UOX88" s="45"/>
      <c r="UOY88" s="45"/>
      <c r="UOZ88" s="45"/>
      <c r="UPA88" s="45"/>
      <c r="UPB88" s="45"/>
      <c r="UPC88" s="45"/>
      <c r="UPD88" s="45"/>
      <c r="UPE88" s="45"/>
      <c r="UPF88" s="45"/>
      <c r="UPG88" s="45"/>
      <c r="UPH88" s="45"/>
      <c r="UPI88" s="45"/>
      <c r="UPJ88" s="45"/>
      <c r="UPK88" s="45"/>
      <c r="UPL88" s="45"/>
      <c r="UPM88" s="45"/>
      <c r="UPN88" s="45"/>
      <c r="UPO88" s="45"/>
      <c r="UPP88" s="45"/>
      <c r="UPQ88" s="45"/>
      <c r="UPR88" s="45"/>
      <c r="UPS88" s="45"/>
      <c r="UPT88" s="45"/>
      <c r="UPU88" s="45"/>
      <c r="UPV88" s="45"/>
      <c r="UPW88" s="45"/>
      <c r="UPX88" s="45"/>
      <c r="UPY88" s="45"/>
      <c r="UPZ88" s="45"/>
      <c r="UQA88" s="45"/>
      <c r="UQB88" s="45"/>
      <c r="UQC88" s="45"/>
      <c r="UQD88" s="45"/>
      <c r="UQE88" s="45"/>
      <c r="UQF88" s="45"/>
      <c r="UQG88" s="45"/>
      <c r="UQH88" s="45"/>
      <c r="UQI88" s="45"/>
      <c r="UQJ88" s="45"/>
      <c r="UQK88" s="45"/>
      <c r="UQL88" s="45"/>
      <c r="UQM88" s="45"/>
      <c r="UQN88" s="45"/>
      <c r="UQO88" s="45"/>
      <c r="UQP88" s="45"/>
      <c r="UQQ88" s="45"/>
      <c r="UQR88" s="45"/>
      <c r="UQS88" s="45"/>
      <c r="UQT88" s="45"/>
      <c r="UQU88" s="45"/>
      <c r="UQV88" s="45"/>
      <c r="UQW88" s="45"/>
      <c r="UQX88" s="45"/>
      <c r="UQY88" s="45"/>
      <c r="UQZ88" s="45"/>
      <c r="URA88" s="45"/>
      <c r="URB88" s="45"/>
      <c r="URC88" s="45"/>
      <c r="URD88" s="45"/>
      <c r="URE88" s="45"/>
      <c r="URF88" s="45"/>
      <c r="URG88" s="45"/>
      <c r="URH88" s="45"/>
      <c r="URI88" s="45"/>
      <c r="URJ88" s="45"/>
      <c r="URK88" s="45"/>
      <c r="URL88" s="45"/>
      <c r="URM88" s="45"/>
      <c r="URN88" s="45"/>
      <c r="URO88" s="45"/>
      <c r="URP88" s="45"/>
      <c r="URQ88" s="45"/>
      <c r="URR88" s="45"/>
      <c r="URS88" s="45"/>
      <c r="URT88" s="45"/>
      <c r="URU88" s="45"/>
      <c r="URV88" s="45"/>
      <c r="URW88" s="45"/>
      <c r="URX88" s="45"/>
      <c r="URY88" s="45"/>
      <c r="URZ88" s="45"/>
      <c r="USA88" s="45"/>
      <c r="USB88" s="45"/>
      <c r="USC88" s="45"/>
      <c r="USD88" s="45"/>
      <c r="USE88" s="45"/>
      <c r="USF88" s="45"/>
      <c r="USG88" s="45"/>
      <c r="USH88" s="45"/>
      <c r="USI88" s="45"/>
      <c r="USJ88" s="45"/>
      <c r="USK88" s="45"/>
      <c r="USL88" s="45"/>
      <c r="USM88" s="45"/>
      <c r="USN88" s="45"/>
      <c r="USO88" s="45"/>
      <c r="USP88" s="45"/>
      <c r="USQ88" s="45"/>
      <c r="USR88" s="45"/>
      <c r="USS88" s="45"/>
      <c r="UST88" s="45"/>
      <c r="USU88" s="45"/>
      <c r="USV88" s="45"/>
      <c r="USW88" s="45"/>
      <c r="USX88" s="45"/>
      <c r="USY88" s="45"/>
      <c r="USZ88" s="45"/>
      <c r="UTA88" s="45"/>
      <c r="UTB88" s="45"/>
      <c r="UTC88" s="45"/>
      <c r="UTD88" s="45"/>
      <c r="UTE88" s="45"/>
      <c r="UTF88" s="45"/>
      <c r="UTG88" s="45"/>
      <c r="UTH88" s="45"/>
      <c r="UTI88" s="45"/>
      <c r="UTJ88" s="45"/>
      <c r="UTK88" s="45"/>
      <c r="UTL88" s="45"/>
      <c r="UTM88" s="45"/>
      <c r="UTN88" s="45"/>
      <c r="UTO88" s="45"/>
      <c r="UTP88" s="45"/>
      <c r="UTQ88" s="45"/>
      <c r="UTR88" s="45"/>
      <c r="UTS88" s="45"/>
      <c r="UTT88" s="45"/>
      <c r="UTU88" s="45"/>
      <c r="UTV88" s="45"/>
      <c r="UTW88" s="45"/>
      <c r="UTX88" s="45"/>
      <c r="UTY88" s="45"/>
      <c r="UTZ88" s="45"/>
      <c r="UUA88" s="45"/>
      <c r="UUB88" s="45"/>
      <c r="UUC88" s="45"/>
      <c r="UUD88" s="45"/>
      <c r="UUE88" s="45"/>
      <c r="UUF88" s="45"/>
      <c r="UUG88" s="45"/>
      <c r="UUH88" s="45"/>
      <c r="UUI88" s="45"/>
      <c r="UUJ88" s="45"/>
      <c r="UUK88" s="45"/>
      <c r="UUL88" s="45"/>
      <c r="UUM88" s="45"/>
      <c r="UUN88" s="45"/>
      <c r="UUO88" s="45"/>
      <c r="UUP88" s="45"/>
      <c r="UUQ88" s="45"/>
      <c r="UUR88" s="45"/>
      <c r="UUS88" s="45"/>
      <c r="UUT88" s="45"/>
      <c r="UUU88" s="45"/>
      <c r="UUV88" s="45"/>
      <c r="UUW88" s="45"/>
      <c r="UUX88" s="45"/>
      <c r="UUY88" s="45"/>
      <c r="UUZ88" s="45"/>
      <c r="UVA88" s="45"/>
      <c r="UVB88" s="45"/>
      <c r="UVC88" s="45"/>
      <c r="UVD88" s="45"/>
      <c r="UVE88" s="45"/>
      <c r="UVF88" s="45"/>
      <c r="UVG88" s="45"/>
      <c r="UVH88" s="45"/>
      <c r="UVI88" s="45"/>
      <c r="UVJ88" s="45"/>
      <c r="UVK88" s="45"/>
      <c r="UVL88" s="45"/>
      <c r="UVM88" s="45"/>
      <c r="UVN88" s="45"/>
      <c r="UVO88" s="45"/>
      <c r="UVP88" s="45"/>
      <c r="UVQ88" s="45"/>
      <c r="UVR88" s="45"/>
      <c r="UVS88" s="45"/>
      <c r="UVT88" s="45"/>
      <c r="UVU88" s="45"/>
      <c r="UVV88" s="45"/>
      <c r="UVW88" s="45"/>
      <c r="UVX88" s="45"/>
      <c r="UVY88" s="45"/>
      <c r="UVZ88" s="45"/>
      <c r="UWA88" s="45"/>
      <c r="UWB88" s="45"/>
      <c r="UWC88" s="45"/>
      <c r="UWD88" s="45"/>
      <c r="UWE88" s="45"/>
      <c r="UWF88" s="45"/>
      <c r="UWG88" s="45"/>
      <c r="UWH88" s="45"/>
      <c r="UWI88" s="45"/>
      <c r="UWJ88" s="45"/>
      <c r="UWK88" s="45"/>
      <c r="UWL88" s="45"/>
      <c r="UWM88" s="45"/>
      <c r="UWN88" s="45"/>
      <c r="UWO88" s="45"/>
      <c r="UWP88" s="45"/>
      <c r="UWQ88" s="45"/>
      <c r="UWR88" s="45"/>
      <c r="UWS88" s="45"/>
      <c r="UWT88" s="45"/>
      <c r="UWU88" s="45"/>
      <c r="UWV88" s="45"/>
      <c r="UWW88" s="45"/>
      <c r="UWX88" s="45"/>
      <c r="UWY88" s="45"/>
      <c r="UWZ88" s="45"/>
      <c r="UXA88" s="45"/>
      <c r="UXB88" s="45"/>
      <c r="UXC88" s="45"/>
      <c r="UXD88" s="45"/>
      <c r="UXE88" s="45"/>
      <c r="UXF88" s="45"/>
      <c r="UXG88" s="45"/>
      <c r="UXH88" s="45"/>
      <c r="UXI88" s="45"/>
      <c r="UXJ88" s="45"/>
      <c r="UXK88" s="45"/>
      <c r="UXL88" s="45"/>
      <c r="UXM88" s="45"/>
      <c r="UXN88" s="45"/>
      <c r="UXO88" s="45"/>
      <c r="UXP88" s="45"/>
      <c r="UXQ88" s="45"/>
      <c r="UXR88" s="45"/>
      <c r="UXS88" s="45"/>
      <c r="UXT88" s="45"/>
      <c r="UXU88" s="45"/>
      <c r="UXV88" s="45"/>
      <c r="UXW88" s="45"/>
      <c r="UXX88" s="45"/>
      <c r="UXY88" s="45"/>
      <c r="UXZ88" s="45"/>
      <c r="UYA88" s="45"/>
      <c r="UYB88" s="45"/>
      <c r="UYC88" s="45"/>
      <c r="UYD88" s="45"/>
      <c r="UYE88" s="45"/>
      <c r="UYF88" s="45"/>
      <c r="UYG88" s="45"/>
      <c r="UYH88" s="45"/>
      <c r="UYI88" s="45"/>
      <c r="UYJ88" s="45"/>
      <c r="UYK88" s="45"/>
      <c r="UYL88" s="45"/>
      <c r="UYM88" s="45"/>
      <c r="UYN88" s="45"/>
      <c r="UYO88" s="45"/>
      <c r="UYP88" s="45"/>
      <c r="UYQ88" s="45"/>
      <c r="UYR88" s="45"/>
      <c r="UYS88" s="45"/>
      <c r="UYT88" s="45"/>
      <c r="UYU88" s="45"/>
      <c r="UYV88" s="45"/>
      <c r="UYW88" s="45"/>
      <c r="UYX88" s="45"/>
      <c r="UYY88" s="45"/>
      <c r="UYZ88" s="45"/>
      <c r="UZA88" s="45"/>
      <c r="UZB88" s="45"/>
      <c r="UZC88" s="45"/>
      <c r="UZD88" s="45"/>
      <c r="UZE88" s="45"/>
      <c r="UZF88" s="45"/>
      <c r="UZG88" s="45"/>
      <c r="UZH88" s="45"/>
      <c r="UZI88" s="45"/>
      <c r="UZJ88" s="45"/>
      <c r="UZK88" s="45"/>
      <c r="UZL88" s="45"/>
      <c r="UZM88" s="45"/>
      <c r="UZN88" s="45"/>
      <c r="UZO88" s="45"/>
      <c r="UZP88" s="45"/>
      <c r="UZQ88" s="45"/>
      <c r="UZR88" s="45"/>
      <c r="UZS88" s="45"/>
      <c r="UZT88" s="45"/>
      <c r="UZU88" s="45"/>
      <c r="UZV88" s="45"/>
      <c r="UZW88" s="45"/>
      <c r="UZX88" s="45"/>
      <c r="UZY88" s="45"/>
      <c r="UZZ88" s="45"/>
      <c r="VAA88" s="45"/>
      <c r="VAB88" s="45"/>
      <c r="VAC88" s="45"/>
      <c r="VAD88" s="45"/>
      <c r="VAE88" s="45"/>
      <c r="VAF88" s="45"/>
      <c r="VAG88" s="45"/>
      <c r="VAH88" s="45"/>
      <c r="VAI88" s="45"/>
      <c r="VAJ88" s="45"/>
      <c r="VAK88" s="45"/>
      <c r="VAL88" s="45"/>
      <c r="VAM88" s="45"/>
      <c r="VAN88" s="45"/>
      <c r="VAO88" s="45"/>
      <c r="VAP88" s="45"/>
      <c r="VAQ88" s="45"/>
      <c r="VAR88" s="45"/>
      <c r="VAS88" s="45"/>
      <c r="VAT88" s="45"/>
      <c r="VAU88" s="45"/>
      <c r="VAV88" s="45"/>
      <c r="VAW88" s="45"/>
      <c r="VAX88" s="45"/>
      <c r="VAY88" s="45"/>
      <c r="VAZ88" s="45"/>
      <c r="VBA88" s="45"/>
      <c r="VBB88" s="45"/>
      <c r="VBC88" s="45"/>
      <c r="VBD88" s="45"/>
      <c r="VBE88" s="45"/>
      <c r="VBF88" s="45"/>
      <c r="VBG88" s="45"/>
      <c r="VBH88" s="45"/>
      <c r="VBI88" s="45"/>
      <c r="VBJ88" s="45"/>
      <c r="VBK88" s="45"/>
      <c r="VBL88" s="45"/>
      <c r="VBM88" s="45"/>
      <c r="VBN88" s="45"/>
      <c r="VBO88" s="45"/>
      <c r="VBP88" s="45"/>
      <c r="VBQ88" s="45"/>
      <c r="VBR88" s="45"/>
      <c r="VBS88" s="45"/>
      <c r="VBT88" s="45"/>
      <c r="VBU88" s="45"/>
      <c r="VBV88" s="45"/>
      <c r="VBW88" s="45"/>
      <c r="VBX88" s="45"/>
      <c r="VBY88" s="45"/>
      <c r="VBZ88" s="45"/>
      <c r="VCA88" s="45"/>
      <c r="VCB88" s="45"/>
      <c r="VCC88" s="45"/>
      <c r="VCD88" s="45"/>
      <c r="VCE88" s="45"/>
      <c r="VCF88" s="45"/>
      <c r="VCG88" s="45"/>
      <c r="VCH88" s="45"/>
      <c r="VCI88" s="45"/>
      <c r="VCJ88" s="45"/>
      <c r="VCK88" s="45"/>
      <c r="VCL88" s="45"/>
      <c r="VCM88" s="45"/>
      <c r="VCN88" s="45"/>
      <c r="VCO88" s="45"/>
      <c r="VCP88" s="45"/>
      <c r="VCQ88" s="45"/>
      <c r="VCR88" s="45"/>
      <c r="VCS88" s="45"/>
      <c r="VCT88" s="45"/>
      <c r="VCU88" s="45"/>
      <c r="VCV88" s="45"/>
      <c r="VCW88" s="45"/>
      <c r="VCX88" s="45"/>
      <c r="VCY88" s="45"/>
      <c r="VCZ88" s="45"/>
      <c r="VDA88" s="45"/>
      <c r="VDB88" s="45"/>
      <c r="VDC88" s="45"/>
      <c r="VDD88" s="45"/>
      <c r="VDE88" s="45"/>
      <c r="VDF88" s="45"/>
      <c r="VDG88" s="45"/>
      <c r="VDH88" s="45"/>
      <c r="VDI88" s="45"/>
      <c r="VDJ88" s="45"/>
      <c r="VDK88" s="45"/>
      <c r="VDL88" s="45"/>
      <c r="VDM88" s="45"/>
      <c r="VDN88" s="45"/>
      <c r="VDO88" s="45"/>
      <c r="VDP88" s="45"/>
      <c r="VDQ88" s="45"/>
      <c r="VDR88" s="45"/>
      <c r="VDS88" s="45"/>
      <c r="VDT88" s="45"/>
      <c r="VDU88" s="45"/>
      <c r="VDV88" s="45"/>
      <c r="VDW88" s="45"/>
      <c r="VDX88" s="45"/>
      <c r="VDY88" s="45"/>
      <c r="VDZ88" s="45"/>
      <c r="VEA88" s="45"/>
      <c r="VEB88" s="45"/>
      <c r="VEC88" s="45"/>
      <c r="VED88" s="45"/>
      <c r="VEE88" s="45"/>
      <c r="VEF88" s="45"/>
      <c r="VEG88" s="45"/>
      <c r="VEH88" s="45"/>
      <c r="VEI88" s="45"/>
      <c r="VEJ88" s="45"/>
      <c r="VEK88" s="45"/>
      <c r="VEL88" s="45"/>
      <c r="VEM88" s="45"/>
      <c r="VEN88" s="45"/>
      <c r="VEO88" s="45"/>
      <c r="VEP88" s="45"/>
      <c r="VEQ88" s="45"/>
      <c r="VER88" s="45"/>
      <c r="VES88" s="45"/>
      <c r="VET88" s="45"/>
      <c r="VEU88" s="45"/>
      <c r="VEV88" s="45"/>
      <c r="VEW88" s="45"/>
      <c r="VEX88" s="45"/>
      <c r="VEY88" s="45"/>
      <c r="VEZ88" s="45"/>
      <c r="VFA88" s="45"/>
      <c r="VFB88" s="45"/>
      <c r="VFC88" s="45"/>
      <c r="VFD88" s="45"/>
      <c r="VFE88" s="45"/>
      <c r="VFF88" s="45"/>
      <c r="VFG88" s="45"/>
      <c r="VFH88" s="45"/>
      <c r="VFI88" s="45"/>
      <c r="VFJ88" s="45"/>
      <c r="VFK88" s="45"/>
      <c r="VFL88" s="45"/>
      <c r="VFM88" s="45"/>
      <c r="VFN88" s="45"/>
      <c r="VFO88" s="45"/>
      <c r="VFP88" s="45"/>
      <c r="VFQ88" s="45"/>
      <c r="VFR88" s="45"/>
      <c r="VFS88" s="45"/>
      <c r="VFT88" s="45"/>
      <c r="VFU88" s="45"/>
      <c r="VFV88" s="45"/>
      <c r="VFW88" s="45"/>
      <c r="VFX88" s="45"/>
      <c r="VFY88" s="45"/>
      <c r="VFZ88" s="45"/>
      <c r="VGA88" s="45"/>
      <c r="VGB88" s="45"/>
      <c r="VGC88" s="45"/>
      <c r="VGD88" s="45"/>
      <c r="VGE88" s="45"/>
      <c r="VGF88" s="45"/>
      <c r="VGG88" s="45"/>
      <c r="VGH88" s="45"/>
      <c r="VGI88" s="45"/>
      <c r="VGJ88" s="45"/>
      <c r="VGK88" s="45"/>
      <c r="VGL88" s="45"/>
      <c r="VGM88" s="45"/>
      <c r="VGN88" s="45"/>
      <c r="VGO88" s="45"/>
      <c r="VGP88" s="45"/>
      <c r="VGQ88" s="45"/>
      <c r="VGR88" s="45"/>
      <c r="VGS88" s="45"/>
      <c r="VGT88" s="45"/>
      <c r="VGU88" s="45"/>
      <c r="VGV88" s="45"/>
      <c r="VGW88" s="45"/>
      <c r="VGX88" s="45"/>
      <c r="VGY88" s="45"/>
      <c r="VGZ88" s="45"/>
      <c r="VHA88" s="45"/>
      <c r="VHB88" s="45"/>
      <c r="VHC88" s="45"/>
      <c r="VHD88" s="45"/>
      <c r="VHE88" s="45"/>
      <c r="VHF88" s="45"/>
      <c r="VHG88" s="45"/>
      <c r="VHH88" s="45"/>
      <c r="VHI88" s="45"/>
      <c r="VHJ88" s="45"/>
      <c r="VHK88" s="45"/>
      <c r="VHL88" s="45"/>
      <c r="VHM88" s="45"/>
      <c r="VHN88" s="45"/>
      <c r="VHO88" s="45"/>
      <c r="VHP88" s="45"/>
      <c r="VHQ88" s="45"/>
      <c r="VHR88" s="45"/>
      <c r="VHS88" s="45"/>
      <c r="VHT88" s="45"/>
      <c r="VHU88" s="45"/>
      <c r="VHV88" s="45"/>
      <c r="VHW88" s="45"/>
      <c r="VHX88" s="45"/>
      <c r="VHY88" s="45"/>
      <c r="VHZ88" s="45"/>
      <c r="VIA88" s="45"/>
      <c r="VIB88" s="45"/>
      <c r="VIC88" s="45"/>
      <c r="VID88" s="45"/>
      <c r="VIE88" s="45"/>
      <c r="VIF88" s="45"/>
      <c r="VIG88" s="45"/>
      <c r="VIH88" s="45"/>
      <c r="VII88" s="45"/>
      <c r="VIJ88" s="45"/>
      <c r="VIK88" s="45"/>
      <c r="VIL88" s="45"/>
      <c r="VIM88" s="45"/>
      <c r="VIN88" s="45"/>
      <c r="VIO88" s="45"/>
      <c r="VIP88" s="45"/>
      <c r="VIQ88" s="45"/>
      <c r="VIR88" s="45"/>
      <c r="VIS88" s="45"/>
      <c r="VIT88" s="45"/>
      <c r="VIU88" s="45"/>
      <c r="VIV88" s="45"/>
      <c r="VIW88" s="45"/>
      <c r="VIX88" s="45"/>
      <c r="VIY88" s="45"/>
      <c r="VIZ88" s="45"/>
      <c r="VJA88" s="45"/>
      <c r="VJB88" s="45"/>
      <c r="VJC88" s="45"/>
      <c r="VJD88" s="45"/>
      <c r="VJE88" s="45"/>
      <c r="VJF88" s="45"/>
      <c r="VJG88" s="45"/>
      <c r="VJH88" s="45"/>
      <c r="VJI88" s="45"/>
      <c r="VJJ88" s="45"/>
      <c r="VJK88" s="45"/>
      <c r="VJL88" s="45"/>
      <c r="VJM88" s="45"/>
      <c r="VJN88" s="45"/>
      <c r="VJO88" s="45"/>
      <c r="VJP88" s="45"/>
      <c r="VJQ88" s="45"/>
      <c r="VJR88" s="45"/>
      <c r="VJS88" s="45"/>
      <c r="VJT88" s="45"/>
      <c r="VJU88" s="45"/>
      <c r="VJV88" s="45"/>
      <c r="VJW88" s="45"/>
      <c r="VJX88" s="45"/>
      <c r="VJY88" s="45"/>
      <c r="VJZ88" s="45"/>
      <c r="VKA88" s="45"/>
      <c r="VKB88" s="45"/>
      <c r="VKC88" s="45"/>
      <c r="VKD88" s="45"/>
      <c r="VKE88" s="45"/>
      <c r="VKF88" s="45"/>
      <c r="VKG88" s="45"/>
      <c r="VKH88" s="45"/>
      <c r="VKI88" s="45"/>
      <c r="VKJ88" s="45"/>
      <c r="VKK88" s="45"/>
      <c r="VKL88" s="45"/>
      <c r="VKM88" s="45"/>
      <c r="VKN88" s="45"/>
      <c r="VKO88" s="45"/>
      <c r="VKP88" s="45"/>
      <c r="VKQ88" s="45"/>
      <c r="VKR88" s="45"/>
      <c r="VKS88" s="45"/>
      <c r="VKT88" s="45"/>
      <c r="VKU88" s="45"/>
      <c r="VKV88" s="45"/>
      <c r="VKW88" s="45"/>
      <c r="VKX88" s="45"/>
      <c r="VKY88" s="45"/>
      <c r="VKZ88" s="45"/>
      <c r="VLA88" s="45"/>
      <c r="VLB88" s="45"/>
      <c r="VLC88" s="45"/>
      <c r="VLD88" s="45"/>
      <c r="VLE88" s="45"/>
      <c r="VLF88" s="45"/>
      <c r="VLG88" s="45"/>
      <c r="VLH88" s="45"/>
      <c r="VLI88" s="45"/>
      <c r="VLJ88" s="45"/>
      <c r="VLK88" s="45"/>
      <c r="VLL88" s="45"/>
      <c r="VLM88" s="45"/>
      <c r="VLN88" s="45"/>
      <c r="VLO88" s="45"/>
      <c r="VLP88" s="45"/>
      <c r="VLQ88" s="45"/>
      <c r="VLR88" s="45"/>
      <c r="VLS88" s="45"/>
      <c r="VLT88" s="45"/>
      <c r="VLU88" s="45"/>
      <c r="VLV88" s="45"/>
      <c r="VLW88" s="45"/>
      <c r="VLX88" s="45"/>
      <c r="VLY88" s="45"/>
      <c r="VLZ88" s="45"/>
      <c r="VMA88" s="45"/>
      <c r="VMB88" s="45"/>
      <c r="VMC88" s="45"/>
      <c r="VMD88" s="45"/>
      <c r="VME88" s="45"/>
      <c r="VMF88" s="45"/>
      <c r="VMG88" s="45"/>
      <c r="VMH88" s="45"/>
      <c r="VMI88" s="45"/>
      <c r="VMJ88" s="45"/>
      <c r="VMK88" s="45"/>
      <c r="VML88" s="45"/>
      <c r="VMM88" s="45"/>
      <c r="VMN88" s="45"/>
      <c r="VMO88" s="45"/>
      <c r="VMP88" s="45"/>
      <c r="VMQ88" s="45"/>
      <c r="VMR88" s="45"/>
      <c r="VMS88" s="45"/>
      <c r="VMT88" s="45"/>
      <c r="VMU88" s="45"/>
      <c r="VMV88" s="45"/>
      <c r="VMW88" s="45"/>
      <c r="VMX88" s="45"/>
      <c r="VMY88" s="45"/>
      <c r="VMZ88" s="45"/>
      <c r="VNA88" s="45"/>
      <c r="VNB88" s="45"/>
      <c r="VNC88" s="45"/>
      <c r="VND88" s="45"/>
      <c r="VNE88" s="45"/>
      <c r="VNF88" s="45"/>
      <c r="VNG88" s="45"/>
      <c r="VNH88" s="45"/>
      <c r="VNI88" s="45"/>
      <c r="VNJ88" s="45"/>
      <c r="VNK88" s="45"/>
      <c r="VNL88" s="45"/>
      <c r="VNM88" s="45"/>
      <c r="VNN88" s="45"/>
      <c r="VNO88" s="45"/>
      <c r="VNP88" s="45"/>
      <c r="VNQ88" s="45"/>
      <c r="VNR88" s="45"/>
      <c r="VNS88" s="45"/>
      <c r="VNT88" s="45"/>
      <c r="VNU88" s="45"/>
      <c r="VNV88" s="45"/>
      <c r="VNW88" s="45"/>
      <c r="VNX88" s="45"/>
      <c r="VNY88" s="45"/>
      <c r="VNZ88" s="45"/>
      <c r="VOA88" s="45"/>
      <c r="VOB88" s="45"/>
      <c r="VOC88" s="45"/>
      <c r="VOD88" s="45"/>
      <c r="VOE88" s="45"/>
      <c r="VOF88" s="45"/>
      <c r="VOG88" s="45"/>
      <c r="VOH88" s="45"/>
      <c r="VOI88" s="45"/>
      <c r="VOJ88" s="45"/>
      <c r="VOK88" s="45"/>
      <c r="VOL88" s="45"/>
      <c r="VOM88" s="45"/>
      <c r="VON88" s="45"/>
      <c r="VOO88" s="45"/>
      <c r="VOP88" s="45"/>
      <c r="VOQ88" s="45"/>
      <c r="VOR88" s="45"/>
      <c r="VOS88" s="45"/>
      <c r="VOT88" s="45"/>
      <c r="VOU88" s="45"/>
      <c r="VOV88" s="45"/>
      <c r="VOW88" s="45"/>
      <c r="VOX88" s="45"/>
      <c r="VOY88" s="45"/>
      <c r="VOZ88" s="45"/>
      <c r="VPA88" s="45"/>
      <c r="VPB88" s="45"/>
      <c r="VPC88" s="45"/>
      <c r="VPD88" s="45"/>
      <c r="VPE88" s="45"/>
      <c r="VPF88" s="45"/>
      <c r="VPG88" s="45"/>
      <c r="VPH88" s="45"/>
      <c r="VPI88" s="45"/>
      <c r="VPJ88" s="45"/>
      <c r="VPK88" s="45"/>
      <c r="VPL88" s="45"/>
      <c r="VPM88" s="45"/>
      <c r="VPN88" s="45"/>
      <c r="VPO88" s="45"/>
      <c r="VPP88" s="45"/>
      <c r="VPQ88" s="45"/>
      <c r="VPR88" s="45"/>
      <c r="VPS88" s="45"/>
      <c r="VPT88" s="45"/>
      <c r="VPU88" s="45"/>
      <c r="VPV88" s="45"/>
      <c r="VPW88" s="45"/>
      <c r="VPX88" s="45"/>
      <c r="VPY88" s="45"/>
      <c r="VPZ88" s="45"/>
      <c r="VQA88" s="45"/>
      <c r="VQB88" s="45"/>
      <c r="VQC88" s="45"/>
      <c r="VQD88" s="45"/>
      <c r="VQE88" s="45"/>
      <c r="VQF88" s="45"/>
      <c r="VQG88" s="45"/>
      <c r="VQH88" s="45"/>
      <c r="VQI88" s="45"/>
      <c r="VQJ88" s="45"/>
      <c r="VQK88" s="45"/>
      <c r="VQL88" s="45"/>
      <c r="VQM88" s="45"/>
      <c r="VQN88" s="45"/>
      <c r="VQO88" s="45"/>
      <c r="VQP88" s="45"/>
      <c r="VQQ88" s="45"/>
      <c r="VQR88" s="45"/>
      <c r="VQS88" s="45"/>
      <c r="VQT88" s="45"/>
      <c r="VQU88" s="45"/>
      <c r="VQV88" s="45"/>
      <c r="VQW88" s="45"/>
      <c r="VQX88" s="45"/>
      <c r="VQY88" s="45"/>
      <c r="VQZ88" s="45"/>
      <c r="VRA88" s="45"/>
      <c r="VRB88" s="45"/>
      <c r="VRC88" s="45"/>
      <c r="VRD88" s="45"/>
      <c r="VRE88" s="45"/>
      <c r="VRF88" s="45"/>
      <c r="VRG88" s="45"/>
      <c r="VRH88" s="45"/>
      <c r="VRI88" s="45"/>
      <c r="VRJ88" s="45"/>
      <c r="VRK88" s="45"/>
      <c r="VRL88" s="45"/>
      <c r="VRM88" s="45"/>
      <c r="VRN88" s="45"/>
      <c r="VRO88" s="45"/>
      <c r="VRP88" s="45"/>
      <c r="VRQ88" s="45"/>
      <c r="VRR88" s="45"/>
      <c r="VRS88" s="45"/>
      <c r="VRT88" s="45"/>
      <c r="VRU88" s="45"/>
      <c r="VRV88" s="45"/>
      <c r="VRW88" s="45"/>
      <c r="VRX88" s="45"/>
      <c r="VRY88" s="45"/>
      <c r="VRZ88" s="45"/>
      <c r="VSA88" s="45"/>
      <c r="VSB88" s="45"/>
      <c r="VSC88" s="45"/>
      <c r="VSD88" s="45"/>
      <c r="VSE88" s="45"/>
      <c r="VSF88" s="45"/>
      <c r="VSG88" s="45"/>
      <c r="VSH88" s="45"/>
      <c r="VSI88" s="45"/>
      <c r="VSJ88" s="45"/>
      <c r="VSK88" s="45"/>
      <c r="VSL88" s="45"/>
      <c r="VSM88" s="45"/>
      <c r="VSN88" s="45"/>
      <c r="VSO88" s="45"/>
      <c r="VSP88" s="45"/>
      <c r="VSQ88" s="45"/>
      <c r="VSR88" s="45"/>
      <c r="VSS88" s="45"/>
      <c r="VST88" s="45"/>
      <c r="VSU88" s="45"/>
      <c r="VSV88" s="45"/>
      <c r="VSW88" s="45"/>
      <c r="VSX88" s="45"/>
      <c r="VSY88" s="45"/>
      <c r="VSZ88" s="45"/>
      <c r="VTA88" s="45"/>
      <c r="VTB88" s="45"/>
      <c r="VTC88" s="45"/>
      <c r="VTD88" s="45"/>
      <c r="VTE88" s="45"/>
      <c r="VTF88" s="45"/>
      <c r="VTG88" s="45"/>
      <c r="VTH88" s="45"/>
      <c r="VTI88" s="45"/>
      <c r="VTJ88" s="45"/>
      <c r="VTK88" s="45"/>
      <c r="VTL88" s="45"/>
      <c r="VTM88" s="45"/>
      <c r="VTN88" s="45"/>
      <c r="VTO88" s="45"/>
      <c r="VTP88" s="45"/>
      <c r="VTQ88" s="45"/>
      <c r="VTR88" s="45"/>
      <c r="VTS88" s="45"/>
      <c r="VTT88" s="45"/>
      <c r="VTU88" s="45"/>
      <c r="VTV88" s="45"/>
      <c r="VTW88" s="45"/>
      <c r="VTX88" s="45"/>
      <c r="VTY88" s="45"/>
      <c r="VTZ88" s="45"/>
      <c r="VUA88" s="45"/>
      <c r="VUB88" s="45"/>
      <c r="VUC88" s="45"/>
      <c r="VUD88" s="45"/>
      <c r="VUE88" s="45"/>
      <c r="VUF88" s="45"/>
      <c r="VUG88" s="45"/>
      <c r="VUH88" s="45"/>
      <c r="VUI88" s="45"/>
      <c r="VUJ88" s="45"/>
      <c r="VUK88" s="45"/>
      <c r="VUL88" s="45"/>
      <c r="VUM88" s="45"/>
      <c r="VUN88" s="45"/>
      <c r="VUO88" s="45"/>
      <c r="VUP88" s="45"/>
      <c r="VUQ88" s="45"/>
      <c r="VUR88" s="45"/>
      <c r="VUS88" s="45"/>
      <c r="VUT88" s="45"/>
      <c r="VUU88" s="45"/>
      <c r="VUV88" s="45"/>
      <c r="VUW88" s="45"/>
      <c r="VUX88" s="45"/>
      <c r="VUY88" s="45"/>
      <c r="VUZ88" s="45"/>
      <c r="VVA88" s="45"/>
      <c r="VVB88" s="45"/>
      <c r="VVC88" s="45"/>
      <c r="VVD88" s="45"/>
      <c r="VVE88" s="45"/>
      <c r="VVF88" s="45"/>
      <c r="VVG88" s="45"/>
      <c r="VVH88" s="45"/>
      <c r="VVI88" s="45"/>
      <c r="VVJ88" s="45"/>
      <c r="VVK88" s="45"/>
      <c r="VVL88" s="45"/>
      <c r="VVM88" s="45"/>
      <c r="VVN88" s="45"/>
      <c r="VVO88" s="45"/>
      <c r="VVP88" s="45"/>
      <c r="VVQ88" s="45"/>
      <c r="VVR88" s="45"/>
      <c r="VVS88" s="45"/>
      <c r="VVT88" s="45"/>
      <c r="VVU88" s="45"/>
      <c r="VVV88" s="45"/>
      <c r="VVW88" s="45"/>
      <c r="VVX88" s="45"/>
      <c r="VVY88" s="45"/>
      <c r="VVZ88" s="45"/>
      <c r="VWA88" s="45"/>
      <c r="VWB88" s="45"/>
      <c r="VWC88" s="45"/>
      <c r="VWD88" s="45"/>
      <c r="VWE88" s="45"/>
      <c r="VWF88" s="45"/>
      <c r="VWG88" s="45"/>
      <c r="VWH88" s="45"/>
      <c r="VWI88" s="45"/>
      <c r="VWJ88" s="45"/>
      <c r="VWK88" s="45"/>
      <c r="VWL88" s="45"/>
      <c r="VWM88" s="45"/>
      <c r="VWN88" s="45"/>
      <c r="VWO88" s="45"/>
      <c r="VWP88" s="45"/>
      <c r="VWQ88" s="45"/>
      <c r="VWR88" s="45"/>
      <c r="VWS88" s="45"/>
      <c r="VWT88" s="45"/>
      <c r="VWU88" s="45"/>
      <c r="VWV88" s="45"/>
      <c r="VWW88" s="45"/>
      <c r="VWX88" s="45"/>
      <c r="VWY88" s="45"/>
      <c r="VWZ88" s="45"/>
      <c r="VXA88" s="45"/>
      <c r="VXB88" s="45"/>
      <c r="VXC88" s="45"/>
      <c r="VXD88" s="45"/>
      <c r="VXE88" s="45"/>
      <c r="VXF88" s="45"/>
      <c r="VXG88" s="45"/>
      <c r="VXH88" s="45"/>
      <c r="VXI88" s="45"/>
      <c r="VXJ88" s="45"/>
      <c r="VXK88" s="45"/>
      <c r="VXL88" s="45"/>
      <c r="VXM88" s="45"/>
      <c r="VXN88" s="45"/>
      <c r="VXO88" s="45"/>
      <c r="VXP88" s="45"/>
      <c r="VXQ88" s="45"/>
      <c r="VXR88" s="45"/>
      <c r="VXS88" s="45"/>
      <c r="VXT88" s="45"/>
      <c r="VXU88" s="45"/>
      <c r="VXV88" s="45"/>
      <c r="VXW88" s="45"/>
      <c r="VXX88" s="45"/>
      <c r="VXY88" s="45"/>
      <c r="VXZ88" s="45"/>
      <c r="VYA88" s="45"/>
      <c r="VYB88" s="45"/>
      <c r="VYC88" s="45"/>
      <c r="VYD88" s="45"/>
      <c r="VYE88" s="45"/>
      <c r="VYF88" s="45"/>
      <c r="VYG88" s="45"/>
      <c r="VYH88" s="45"/>
      <c r="VYI88" s="45"/>
      <c r="VYJ88" s="45"/>
      <c r="VYK88" s="45"/>
      <c r="VYL88" s="45"/>
      <c r="VYM88" s="45"/>
      <c r="VYN88" s="45"/>
      <c r="VYO88" s="45"/>
      <c r="VYP88" s="45"/>
      <c r="VYQ88" s="45"/>
      <c r="VYR88" s="45"/>
      <c r="VYS88" s="45"/>
      <c r="VYT88" s="45"/>
      <c r="VYU88" s="45"/>
      <c r="VYV88" s="45"/>
      <c r="VYW88" s="45"/>
      <c r="VYX88" s="45"/>
      <c r="VYY88" s="45"/>
      <c r="VYZ88" s="45"/>
      <c r="VZA88" s="45"/>
      <c r="VZB88" s="45"/>
      <c r="VZC88" s="45"/>
      <c r="VZD88" s="45"/>
      <c r="VZE88" s="45"/>
      <c r="VZF88" s="45"/>
      <c r="VZG88" s="45"/>
      <c r="VZH88" s="45"/>
      <c r="VZI88" s="45"/>
      <c r="VZJ88" s="45"/>
      <c r="VZK88" s="45"/>
      <c r="VZL88" s="45"/>
      <c r="VZM88" s="45"/>
      <c r="VZN88" s="45"/>
      <c r="VZO88" s="45"/>
      <c r="VZP88" s="45"/>
      <c r="VZQ88" s="45"/>
      <c r="VZR88" s="45"/>
      <c r="VZS88" s="45"/>
      <c r="VZT88" s="45"/>
      <c r="VZU88" s="45"/>
      <c r="VZV88" s="45"/>
      <c r="VZW88" s="45"/>
      <c r="VZX88" s="45"/>
      <c r="VZY88" s="45"/>
      <c r="VZZ88" s="45"/>
      <c r="WAA88" s="45"/>
      <c r="WAB88" s="45"/>
      <c r="WAC88" s="45"/>
      <c r="WAD88" s="45"/>
      <c r="WAE88" s="45"/>
      <c r="WAF88" s="45"/>
      <c r="WAG88" s="45"/>
      <c r="WAH88" s="45"/>
      <c r="WAI88" s="45"/>
      <c r="WAJ88" s="45"/>
      <c r="WAK88" s="45"/>
      <c r="WAL88" s="45"/>
      <c r="WAM88" s="45"/>
      <c r="WAN88" s="45"/>
      <c r="WAO88" s="45"/>
      <c r="WAP88" s="45"/>
      <c r="WAQ88" s="45"/>
      <c r="WAR88" s="45"/>
      <c r="WAS88" s="45"/>
      <c r="WAT88" s="45"/>
      <c r="WAU88" s="45"/>
      <c r="WAV88" s="45"/>
      <c r="WAW88" s="45"/>
      <c r="WAX88" s="45"/>
      <c r="WAY88" s="45"/>
      <c r="WAZ88" s="45"/>
      <c r="WBA88" s="45"/>
      <c r="WBB88" s="45"/>
      <c r="WBC88" s="45"/>
      <c r="WBD88" s="45"/>
      <c r="WBE88" s="45"/>
      <c r="WBF88" s="45"/>
      <c r="WBG88" s="45"/>
      <c r="WBH88" s="45"/>
      <c r="WBI88" s="45"/>
      <c r="WBJ88" s="45"/>
      <c r="WBK88" s="45"/>
      <c r="WBL88" s="45"/>
      <c r="WBM88" s="45"/>
      <c r="WBN88" s="45"/>
      <c r="WBO88" s="45"/>
      <c r="WBP88" s="45"/>
      <c r="WBQ88" s="45"/>
      <c r="WBR88" s="45"/>
      <c r="WBS88" s="45"/>
      <c r="WBT88" s="45"/>
      <c r="WBU88" s="45"/>
      <c r="WBV88" s="45"/>
      <c r="WBW88" s="45"/>
      <c r="WBX88" s="45"/>
      <c r="WBY88" s="45"/>
      <c r="WBZ88" s="45"/>
      <c r="WCA88" s="45"/>
      <c r="WCB88" s="45"/>
      <c r="WCC88" s="45"/>
      <c r="WCD88" s="45"/>
      <c r="WCE88" s="45"/>
      <c r="WCF88" s="45"/>
      <c r="WCG88" s="45"/>
      <c r="WCH88" s="45"/>
      <c r="WCI88" s="45"/>
      <c r="WCJ88" s="45"/>
      <c r="WCK88" s="45"/>
      <c r="WCL88" s="45"/>
      <c r="WCM88" s="45"/>
      <c r="WCN88" s="45"/>
      <c r="WCO88" s="45"/>
      <c r="WCP88" s="45"/>
      <c r="WCQ88" s="45"/>
      <c r="WCR88" s="45"/>
      <c r="WCS88" s="45"/>
      <c r="WCT88" s="45"/>
      <c r="WCU88" s="45"/>
      <c r="WCV88" s="45"/>
      <c r="WCW88" s="45"/>
      <c r="WCX88" s="45"/>
      <c r="WCY88" s="45"/>
      <c r="WCZ88" s="45"/>
      <c r="WDA88" s="45"/>
      <c r="WDB88" s="45"/>
      <c r="WDC88" s="45"/>
      <c r="WDD88" s="45"/>
      <c r="WDE88" s="45"/>
      <c r="WDF88" s="45"/>
      <c r="WDG88" s="45"/>
      <c r="WDH88" s="45"/>
      <c r="WDI88" s="45"/>
      <c r="WDJ88" s="45"/>
      <c r="WDK88" s="45"/>
      <c r="WDL88" s="45"/>
      <c r="WDM88" s="45"/>
      <c r="WDN88" s="45"/>
      <c r="WDO88" s="45"/>
      <c r="WDP88" s="45"/>
      <c r="WDQ88" s="45"/>
      <c r="WDR88" s="45"/>
      <c r="WDS88" s="45"/>
      <c r="WDT88" s="45"/>
      <c r="WDU88" s="45"/>
      <c r="WDV88" s="45"/>
      <c r="WDW88" s="45"/>
      <c r="WDX88" s="45"/>
      <c r="WDY88" s="45"/>
      <c r="WDZ88" s="45"/>
      <c r="WEA88" s="45"/>
      <c r="WEB88" s="45"/>
      <c r="WEC88" s="45"/>
      <c r="WED88" s="45"/>
      <c r="WEE88" s="45"/>
      <c r="WEF88" s="45"/>
      <c r="WEG88" s="45"/>
      <c r="WEH88" s="45"/>
      <c r="WEI88" s="45"/>
      <c r="WEJ88" s="45"/>
      <c r="WEK88" s="45"/>
      <c r="WEL88" s="45"/>
      <c r="WEM88" s="45"/>
      <c r="WEN88" s="45"/>
      <c r="WEO88" s="45"/>
      <c r="WEP88" s="45"/>
      <c r="WEQ88" s="45"/>
      <c r="WER88" s="45"/>
      <c r="WES88" s="45"/>
      <c r="WET88" s="45"/>
      <c r="WEU88" s="45"/>
      <c r="WEV88" s="45"/>
      <c r="WEW88" s="45"/>
      <c r="WEX88" s="45"/>
      <c r="WEY88" s="45"/>
      <c r="WEZ88" s="45"/>
      <c r="WFA88" s="45"/>
      <c r="WFB88" s="45"/>
      <c r="WFC88" s="45"/>
      <c r="WFD88" s="45"/>
      <c r="WFE88" s="45"/>
      <c r="WFF88" s="45"/>
      <c r="WFG88" s="45"/>
      <c r="WFH88" s="45"/>
      <c r="WFI88" s="45"/>
      <c r="WFJ88" s="45"/>
      <c r="WFK88" s="45"/>
      <c r="WFL88" s="45"/>
      <c r="WFM88" s="45"/>
      <c r="WFN88" s="45"/>
      <c r="WFO88" s="45"/>
      <c r="WFP88" s="45"/>
      <c r="WFQ88" s="45"/>
      <c r="WFR88" s="45"/>
      <c r="WFS88" s="45"/>
      <c r="WFT88" s="45"/>
      <c r="WFU88" s="45"/>
      <c r="WFV88" s="45"/>
      <c r="WFW88" s="45"/>
      <c r="WFX88" s="45"/>
      <c r="WFY88" s="45"/>
      <c r="WFZ88" s="45"/>
      <c r="WGA88" s="45"/>
      <c r="WGB88" s="45"/>
      <c r="WGC88" s="45"/>
      <c r="WGD88" s="45"/>
      <c r="WGE88" s="45"/>
      <c r="WGF88" s="45"/>
      <c r="WGG88" s="45"/>
      <c r="WGH88" s="45"/>
      <c r="WGI88" s="45"/>
      <c r="WGJ88" s="45"/>
      <c r="WGK88" s="45"/>
      <c r="WGL88" s="45"/>
      <c r="WGM88" s="45"/>
      <c r="WGN88" s="45"/>
      <c r="WGO88" s="45"/>
      <c r="WGP88" s="45"/>
      <c r="WGQ88" s="45"/>
      <c r="WGR88" s="45"/>
      <c r="WGS88" s="45"/>
      <c r="WGT88" s="45"/>
      <c r="WGU88" s="45"/>
      <c r="WGV88" s="45"/>
      <c r="WGW88" s="45"/>
      <c r="WGX88" s="45"/>
      <c r="WGY88" s="45"/>
      <c r="WGZ88" s="45"/>
      <c r="WHA88" s="45"/>
      <c r="WHB88" s="45"/>
      <c r="WHC88" s="45"/>
      <c r="WHD88" s="45"/>
      <c r="WHE88" s="45"/>
      <c r="WHF88" s="45"/>
      <c r="WHG88" s="45"/>
      <c r="WHH88" s="45"/>
      <c r="WHI88" s="45"/>
      <c r="WHJ88" s="45"/>
      <c r="WHK88" s="45"/>
      <c r="WHL88" s="45"/>
      <c r="WHM88" s="45"/>
      <c r="WHN88" s="45"/>
      <c r="WHO88" s="45"/>
      <c r="WHP88" s="45"/>
      <c r="WHQ88" s="45"/>
      <c r="WHR88" s="45"/>
      <c r="WHS88" s="45"/>
      <c r="WHT88" s="45"/>
      <c r="WHU88" s="45"/>
      <c r="WHV88" s="45"/>
      <c r="WHW88" s="45"/>
      <c r="WHX88" s="45"/>
      <c r="WHY88" s="45"/>
      <c r="WHZ88" s="45"/>
      <c r="WIA88" s="45"/>
      <c r="WIB88" s="45"/>
      <c r="WIC88" s="45"/>
      <c r="WID88" s="45"/>
      <c r="WIE88" s="45"/>
      <c r="WIF88" s="45"/>
      <c r="WIG88" s="45"/>
      <c r="WIH88" s="45"/>
      <c r="WII88" s="45"/>
      <c r="WIJ88" s="45"/>
      <c r="WIK88" s="45"/>
      <c r="WIL88" s="45"/>
      <c r="WIM88" s="45"/>
      <c r="WIN88" s="45"/>
      <c r="WIO88" s="45"/>
      <c r="WIP88" s="45"/>
      <c r="WIQ88" s="45"/>
      <c r="WIR88" s="45"/>
      <c r="WIS88" s="45"/>
      <c r="WIT88" s="45"/>
      <c r="WIU88" s="45"/>
      <c r="WIV88" s="45"/>
      <c r="WIW88" s="45"/>
      <c r="WIX88" s="45"/>
      <c r="WIY88" s="45"/>
      <c r="WIZ88" s="45"/>
      <c r="WJA88" s="45"/>
      <c r="WJB88" s="45"/>
      <c r="WJC88" s="45"/>
      <c r="WJD88" s="45"/>
      <c r="WJE88" s="45"/>
      <c r="WJF88" s="45"/>
      <c r="WJG88" s="45"/>
      <c r="WJH88" s="45"/>
      <c r="WJI88" s="45"/>
      <c r="WJJ88" s="45"/>
      <c r="WJK88" s="45"/>
      <c r="WJL88" s="45"/>
      <c r="WJM88" s="45"/>
      <c r="WJN88" s="45"/>
      <c r="WJO88" s="45"/>
      <c r="WJP88" s="45"/>
      <c r="WJQ88" s="45"/>
      <c r="WJR88" s="45"/>
      <c r="WJS88" s="45"/>
      <c r="WJT88" s="45"/>
      <c r="WJU88" s="45"/>
      <c r="WJV88" s="45"/>
      <c r="WJW88" s="45"/>
      <c r="WJX88" s="45"/>
      <c r="WJY88" s="45"/>
      <c r="WJZ88" s="45"/>
      <c r="WKA88" s="45"/>
      <c r="WKB88" s="45"/>
      <c r="WKC88" s="45"/>
      <c r="WKD88" s="45"/>
      <c r="WKE88" s="45"/>
      <c r="WKF88" s="45"/>
      <c r="WKG88" s="45"/>
      <c r="WKH88" s="45"/>
      <c r="WKI88" s="45"/>
      <c r="WKJ88" s="45"/>
      <c r="WKK88" s="45"/>
      <c r="WKL88" s="45"/>
      <c r="WKM88" s="45"/>
      <c r="WKN88" s="45"/>
      <c r="WKO88" s="45"/>
      <c r="WKP88" s="45"/>
      <c r="WKQ88" s="45"/>
      <c r="WKR88" s="45"/>
      <c r="WKS88" s="45"/>
      <c r="WKT88" s="45"/>
      <c r="WKU88" s="45"/>
      <c r="WKV88" s="45"/>
      <c r="WKW88" s="45"/>
      <c r="WKX88" s="45"/>
      <c r="WKY88" s="45"/>
      <c r="WKZ88" s="45"/>
      <c r="WLA88" s="45"/>
      <c r="WLB88" s="45"/>
      <c r="WLC88" s="45"/>
      <c r="WLD88" s="45"/>
      <c r="WLE88" s="45"/>
      <c r="WLF88" s="45"/>
      <c r="WLG88" s="45"/>
      <c r="WLH88" s="45"/>
      <c r="WLI88" s="45"/>
      <c r="WLJ88" s="45"/>
      <c r="WLK88" s="45"/>
      <c r="WLL88" s="45"/>
      <c r="WLM88" s="45"/>
      <c r="WLN88" s="45"/>
      <c r="WLO88" s="45"/>
      <c r="WLP88" s="45"/>
      <c r="WLQ88" s="45"/>
      <c r="WLR88" s="45"/>
      <c r="WLS88" s="45"/>
      <c r="WLT88" s="45"/>
      <c r="WLU88" s="45"/>
      <c r="WLV88" s="45"/>
      <c r="WLW88" s="45"/>
      <c r="WLX88" s="45"/>
      <c r="WLY88" s="45"/>
      <c r="WLZ88" s="45"/>
      <c r="WMA88" s="45"/>
      <c r="WMB88" s="45"/>
      <c r="WMC88" s="45"/>
      <c r="WMD88" s="45"/>
      <c r="WME88" s="45"/>
      <c r="WMF88" s="45"/>
      <c r="WMG88" s="45"/>
      <c r="WMH88" s="45"/>
      <c r="WMI88" s="45"/>
      <c r="WMJ88" s="45"/>
      <c r="WMK88" s="45"/>
      <c r="WML88" s="45"/>
      <c r="WMM88" s="45"/>
      <c r="WMN88" s="45"/>
      <c r="WMO88" s="45"/>
      <c r="WMP88" s="45"/>
      <c r="WMQ88" s="45"/>
      <c r="WMR88" s="45"/>
      <c r="WMS88" s="45"/>
      <c r="WMT88" s="45"/>
      <c r="WMU88" s="45"/>
      <c r="WMV88" s="45"/>
      <c r="WMW88" s="45"/>
      <c r="WMX88" s="45"/>
      <c r="WMY88" s="45"/>
      <c r="WMZ88" s="45"/>
      <c r="WNA88" s="45"/>
      <c r="WNB88" s="45"/>
      <c r="WNC88" s="45"/>
      <c r="WND88" s="45"/>
      <c r="WNE88" s="45"/>
      <c r="WNF88" s="45"/>
      <c r="WNG88" s="45"/>
      <c r="WNH88" s="45"/>
      <c r="WNI88" s="45"/>
      <c r="WNJ88" s="45"/>
      <c r="WNK88" s="45"/>
      <c r="WNL88" s="45"/>
      <c r="WNM88" s="45"/>
      <c r="WNN88" s="45"/>
      <c r="WNO88" s="45"/>
      <c r="WNP88" s="45"/>
      <c r="WNQ88" s="45"/>
      <c r="WNR88" s="45"/>
      <c r="WNS88" s="45"/>
      <c r="WNT88" s="45"/>
      <c r="WNU88" s="45"/>
      <c r="WNV88" s="45"/>
      <c r="WNW88" s="45"/>
      <c r="WNX88" s="45"/>
      <c r="WNY88" s="45"/>
      <c r="WNZ88" s="45"/>
      <c r="WOA88" s="45"/>
      <c r="WOB88" s="45"/>
      <c r="WOC88" s="45"/>
      <c r="WOD88" s="45"/>
      <c r="WOE88" s="45"/>
      <c r="WOF88" s="45"/>
      <c r="WOG88" s="45"/>
      <c r="WOH88" s="45"/>
      <c r="WOI88" s="45"/>
      <c r="WOJ88" s="45"/>
      <c r="WOK88" s="45"/>
      <c r="WOL88" s="45"/>
      <c r="WOM88" s="45"/>
      <c r="WON88" s="45"/>
      <c r="WOO88" s="45"/>
      <c r="WOP88" s="45"/>
      <c r="WOQ88" s="45"/>
      <c r="WOR88" s="45"/>
      <c r="WOS88" s="45"/>
      <c r="WOT88" s="45"/>
      <c r="WOU88" s="45"/>
      <c r="WOV88" s="45"/>
      <c r="WOW88" s="45"/>
      <c r="WOX88" s="45"/>
      <c r="WOY88" s="45"/>
      <c r="WOZ88" s="45"/>
      <c r="WPA88" s="45"/>
      <c r="WPB88" s="45"/>
      <c r="WPC88" s="45"/>
      <c r="WPD88" s="45"/>
      <c r="WPE88" s="45"/>
      <c r="WPF88" s="45"/>
      <c r="WPG88" s="45"/>
      <c r="WPH88" s="45"/>
      <c r="WPI88" s="45"/>
      <c r="WPJ88" s="45"/>
      <c r="WPK88" s="45"/>
      <c r="WPL88" s="45"/>
      <c r="WPM88" s="45"/>
      <c r="WPN88" s="45"/>
      <c r="WPO88" s="45"/>
      <c r="WPP88" s="45"/>
      <c r="WPQ88" s="45"/>
      <c r="WPR88" s="45"/>
      <c r="WPS88" s="45"/>
      <c r="WPT88" s="45"/>
      <c r="WPU88" s="45"/>
      <c r="WPV88" s="45"/>
      <c r="WPW88" s="45"/>
      <c r="WPX88" s="45"/>
      <c r="WPY88" s="45"/>
      <c r="WPZ88" s="45"/>
      <c r="WQA88" s="45"/>
      <c r="WQB88" s="45"/>
      <c r="WQC88" s="45"/>
      <c r="WQD88" s="45"/>
      <c r="WQE88" s="45"/>
      <c r="WQF88" s="45"/>
      <c r="WQG88" s="45"/>
      <c r="WQH88" s="45"/>
      <c r="WQI88" s="45"/>
      <c r="WQJ88" s="45"/>
      <c r="WQK88" s="45"/>
      <c r="WQL88" s="45"/>
      <c r="WQM88" s="45"/>
      <c r="WQN88" s="45"/>
      <c r="WQO88" s="45"/>
      <c r="WQP88" s="45"/>
      <c r="WQQ88" s="45"/>
      <c r="WQR88" s="45"/>
      <c r="WQS88" s="45"/>
      <c r="WQT88" s="45"/>
      <c r="WQU88" s="45"/>
      <c r="WQV88" s="45"/>
      <c r="WQW88" s="45"/>
      <c r="WQX88" s="45"/>
      <c r="WQY88" s="45"/>
      <c r="WQZ88" s="45"/>
      <c r="WRA88" s="45"/>
      <c r="WRB88" s="45"/>
      <c r="WRC88" s="45"/>
      <c r="WRD88" s="45"/>
      <c r="WRE88" s="45"/>
      <c r="WRF88" s="45"/>
      <c r="WRG88" s="45"/>
      <c r="WRH88" s="45"/>
      <c r="WRI88" s="45"/>
      <c r="WRJ88" s="45"/>
      <c r="WRK88" s="45"/>
      <c r="WRL88" s="45"/>
      <c r="WRM88" s="45"/>
      <c r="WRN88" s="45"/>
      <c r="WRO88" s="45"/>
      <c r="WRP88" s="45"/>
      <c r="WRQ88" s="45"/>
      <c r="WRR88" s="45"/>
      <c r="WRS88" s="45"/>
      <c r="WRT88" s="45"/>
      <c r="WRU88" s="45"/>
      <c r="WRV88" s="45"/>
      <c r="WRW88" s="45"/>
      <c r="WRX88" s="45"/>
      <c r="WRY88" s="45"/>
      <c r="WRZ88" s="45"/>
      <c r="WSA88" s="45"/>
      <c r="WSB88" s="45"/>
      <c r="WSC88" s="45"/>
      <c r="WSD88" s="45"/>
      <c r="WSE88" s="45"/>
      <c r="WSF88" s="45"/>
      <c r="WSG88" s="45"/>
      <c r="WSH88" s="45"/>
      <c r="WSI88" s="45"/>
      <c r="WSJ88" s="45"/>
      <c r="WSK88" s="45"/>
      <c r="WSL88" s="45"/>
      <c r="WSM88" s="45"/>
      <c r="WSN88" s="45"/>
      <c r="WSO88" s="45"/>
      <c r="WSP88" s="45"/>
      <c r="WSQ88" s="45"/>
      <c r="WSR88" s="45"/>
      <c r="WSS88" s="45"/>
      <c r="WST88" s="45"/>
      <c r="WSU88" s="45"/>
      <c r="WSV88" s="45"/>
      <c r="WSW88" s="45"/>
      <c r="WSX88" s="45"/>
      <c r="WSY88" s="45"/>
      <c r="WSZ88" s="45"/>
      <c r="WTA88" s="45"/>
      <c r="WTB88" s="45"/>
      <c r="WTC88" s="45"/>
      <c r="WTD88" s="45"/>
      <c r="WTE88" s="45"/>
      <c r="WTF88" s="45"/>
      <c r="WTG88" s="45"/>
      <c r="WTH88" s="45"/>
      <c r="WTI88" s="45"/>
      <c r="WTJ88" s="45"/>
      <c r="WTK88" s="45"/>
      <c r="WTL88" s="45"/>
      <c r="WTM88" s="45"/>
      <c r="WTN88" s="45"/>
      <c r="WTO88" s="45"/>
      <c r="WTP88" s="45"/>
      <c r="WTQ88" s="45"/>
      <c r="WTR88" s="45"/>
      <c r="WTS88" s="45"/>
      <c r="WTT88" s="45"/>
      <c r="WTU88" s="45"/>
      <c r="WTV88" s="45"/>
      <c r="WTW88" s="45"/>
      <c r="WTX88" s="45"/>
      <c r="WTY88" s="45"/>
      <c r="WTZ88" s="45"/>
      <c r="WUA88" s="45"/>
      <c r="WUB88" s="45"/>
      <c r="WUC88" s="45"/>
      <c r="WUD88" s="45"/>
      <c r="WUE88" s="45"/>
      <c r="WUF88" s="45"/>
      <c r="WUG88" s="45"/>
      <c r="WUH88" s="45"/>
      <c r="WUI88" s="45"/>
      <c r="WUJ88" s="45"/>
      <c r="WUK88" s="45"/>
      <c r="WUL88" s="45"/>
      <c r="WUM88" s="45"/>
      <c r="WUN88" s="45"/>
      <c r="WUO88" s="45"/>
      <c r="WUP88" s="45"/>
      <c r="WUQ88" s="45"/>
      <c r="WUR88" s="45"/>
      <c r="WUS88" s="45"/>
      <c r="WUT88" s="45"/>
      <c r="WUU88" s="45"/>
      <c r="WUV88" s="45"/>
      <c r="WUW88" s="45"/>
      <c r="WUX88" s="45"/>
      <c r="WUY88" s="45"/>
      <c r="WUZ88" s="45"/>
      <c r="WVA88" s="45"/>
      <c r="WVB88" s="45"/>
      <c r="WVC88" s="45"/>
      <c r="WVD88" s="45"/>
      <c r="WVE88" s="45"/>
      <c r="WVF88" s="45"/>
      <c r="WVG88" s="45"/>
      <c r="WVH88" s="45"/>
      <c r="WVI88" s="45"/>
      <c r="WVJ88" s="45"/>
      <c r="WVK88" s="45"/>
      <c r="WVL88" s="45"/>
      <c r="WVM88" s="45"/>
      <c r="WVN88" s="45"/>
      <c r="WVO88" s="45"/>
      <c r="WVP88" s="45"/>
      <c r="WVQ88" s="45"/>
      <c r="WVR88" s="45"/>
      <c r="WVS88" s="45"/>
      <c r="WVT88" s="45"/>
      <c r="WVU88" s="45"/>
      <c r="WVV88" s="45"/>
      <c r="WVW88" s="45"/>
      <c r="WVX88" s="45"/>
      <c r="WVY88" s="45"/>
      <c r="WVZ88" s="45"/>
      <c r="WWA88" s="45"/>
      <c r="WWB88" s="45"/>
      <c r="WWC88" s="45"/>
      <c r="WWD88" s="45"/>
      <c r="WWE88" s="45"/>
      <c r="WWF88" s="45"/>
      <c r="WWG88" s="45"/>
      <c r="WWH88" s="45"/>
      <c r="WWI88" s="45"/>
      <c r="WWJ88" s="45"/>
      <c r="WWK88" s="45"/>
      <c r="WWL88" s="45"/>
      <c r="WWM88" s="45"/>
      <c r="WWN88" s="45"/>
      <c r="WWO88" s="45"/>
      <c r="WWP88" s="45"/>
      <c r="WWQ88" s="45"/>
      <c r="WWR88" s="45"/>
      <c r="WWS88" s="45"/>
      <c r="WWT88" s="45"/>
      <c r="WWU88" s="45"/>
      <c r="WWV88" s="45"/>
      <c r="WWW88" s="45"/>
      <c r="WWX88" s="45"/>
      <c r="WWY88" s="45"/>
      <c r="WWZ88" s="45"/>
      <c r="WXA88" s="45"/>
      <c r="WXB88" s="45"/>
      <c r="WXC88" s="45"/>
      <c r="WXD88" s="45"/>
      <c r="WXE88" s="45"/>
      <c r="WXF88" s="45"/>
      <c r="WXG88" s="45"/>
      <c r="WXH88" s="45"/>
      <c r="WXI88" s="45"/>
      <c r="WXJ88" s="45"/>
      <c r="WXK88" s="45"/>
      <c r="WXL88" s="45"/>
      <c r="WXM88" s="45"/>
      <c r="WXN88" s="45"/>
      <c r="WXO88" s="45"/>
      <c r="WXP88" s="45"/>
      <c r="WXQ88" s="45"/>
      <c r="WXR88" s="45"/>
      <c r="WXS88" s="45"/>
      <c r="WXT88" s="45"/>
      <c r="WXU88" s="45"/>
      <c r="WXV88" s="45"/>
      <c r="WXW88" s="45"/>
      <c r="WXX88" s="45"/>
      <c r="WXY88" s="45"/>
      <c r="WXZ88" s="45"/>
      <c r="WYA88" s="45"/>
      <c r="WYB88" s="45"/>
      <c r="WYC88" s="45"/>
      <c r="WYD88" s="45"/>
      <c r="WYE88" s="45"/>
      <c r="WYF88" s="45"/>
      <c r="WYG88" s="45"/>
      <c r="WYH88" s="45"/>
      <c r="WYI88" s="45"/>
      <c r="WYJ88" s="45"/>
      <c r="WYK88" s="45"/>
      <c r="WYL88" s="45"/>
      <c r="WYM88" s="45"/>
      <c r="WYN88" s="45"/>
      <c r="WYO88" s="45"/>
      <c r="WYP88" s="45"/>
      <c r="WYQ88" s="45"/>
      <c r="WYR88" s="45"/>
      <c r="WYS88" s="45"/>
      <c r="WYT88" s="45"/>
      <c r="WYU88" s="45"/>
      <c r="WYV88" s="45"/>
      <c r="WYW88" s="45"/>
      <c r="WYX88" s="45"/>
      <c r="WYY88" s="45"/>
      <c r="WYZ88" s="45"/>
      <c r="WZA88" s="45"/>
      <c r="WZB88" s="45"/>
      <c r="WZC88" s="45"/>
      <c r="WZD88" s="45"/>
      <c r="WZE88" s="45"/>
      <c r="WZF88" s="45"/>
      <c r="WZG88" s="45"/>
      <c r="WZH88" s="45"/>
      <c r="WZI88" s="45"/>
      <c r="WZJ88" s="45"/>
      <c r="WZK88" s="45"/>
      <c r="WZL88" s="45"/>
      <c r="WZM88" s="45"/>
      <c r="WZN88" s="45"/>
      <c r="WZO88" s="45"/>
      <c r="WZP88" s="45"/>
      <c r="WZQ88" s="45"/>
      <c r="WZR88" s="45"/>
      <c r="WZS88" s="45"/>
      <c r="WZT88" s="45"/>
      <c r="WZU88" s="45"/>
      <c r="WZV88" s="45"/>
      <c r="WZW88" s="45"/>
      <c r="WZX88" s="45"/>
      <c r="WZY88" s="45"/>
      <c r="WZZ88" s="45"/>
      <c r="XAA88" s="45"/>
      <c r="XAB88" s="45"/>
      <c r="XAC88" s="45"/>
      <c r="XAD88" s="45"/>
      <c r="XAE88" s="45"/>
      <c r="XAF88" s="45"/>
      <c r="XAG88" s="45"/>
      <c r="XAH88" s="45"/>
      <c r="XAI88" s="45"/>
      <c r="XAJ88" s="45"/>
      <c r="XAK88" s="45"/>
      <c r="XAL88" s="45"/>
      <c r="XAM88" s="45"/>
      <c r="XAN88" s="45"/>
      <c r="XAO88" s="45"/>
      <c r="XAP88" s="45"/>
      <c r="XAQ88" s="45"/>
      <c r="XAR88" s="45"/>
      <c r="XAS88" s="45"/>
      <c r="XAT88" s="45"/>
      <c r="XAU88" s="45"/>
      <c r="XAV88" s="45"/>
      <c r="XAW88" s="45"/>
      <c r="XAX88" s="45"/>
      <c r="XAY88" s="45"/>
      <c r="XAZ88" s="45"/>
      <c r="XBA88" s="45"/>
      <c r="XBB88" s="45"/>
      <c r="XBC88" s="45"/>
      <c r="XBD88" s="45"/>
      <c r="XBE88" s="45"/>
      <c r="XBF88" s="45"/>
      <c r="XBG88" s="45"/>
      <c r="XBH88" s="45"/>
      <c r="XBI88" s="45"/>
      <c r="XBJ88" s="45"/>
      <c r="XBK88" s="45"/>
      <c r="XBL88" s="45"/>
      <c r="XBM88" s="45"/>
      <c r="XBN88" s="45"/>
      <c r="XBO88" s="45"/>
      <c r="XBP88" s="45"/>
      <c r="XBQ88" s="45"/>
      <c r="XBR88" s="45"/>
      <c r="XBS88" s="45"/>
      <c r="XBT88" s="45"/>
      <c r="XBU88" s="45"/>
      <c r="XBV88" s="45"/>
      <c r="XBW88" s="45"/>
      <c r="XBX88" s="45"/>
      <c r="XBY88" s="45"/>
      <c r="XBZ88" s="45"/>
      <c r="XCA88" s="45"/>
      <c r="XCB88" s="45"/>
      <c r="XCC88" s="45"/>
      <c r="XCD88" s="45"/>
      <c r="XCE88" s="45"/>
      <c r="XCF88" s="45"/>
      <c r="XCG88" s="45"/>
      <c r="XCH88" s="45"/>
      <c r="XCI88" s="45"/>
      <c r="XCJ88" s="45"/>
      <c r="XCK88" s="45"/>
      <c r="XCL88" s="45"/>
      <c r="XCM88" s="45"/>
      <c r="XCN88" s="45"/>
      <c r="XCO88" s="45"/>
      <c r="XCP88" s="45"/>
      <c r="XCQ88" s="45"/>
      <c r="XCR88" s="45"/>
      <c r="XCS88" s="45"/>
      <c r="XCT88" s="45"/>
      <c r="XCU88" s="45"/>
      <c r="XCV88" s="45"/>
      <c r="XCW88" s="45"/>
      <c r="XCX88" s="45"/>
      <c r="XCY88" s="45"/>
      <c r="XCZ88" s="45"/>
      <c r="XDA88" s="45"/>
      <c r="XDB88" s="45"/>
      <c r="XDC88" s="45"/>
      <c r="XDD88" s="45"/>
      <c r="XDE88" s="45"/>
      <c r="XDF88" s="45"/>
      <c r="XDG88" s="45"/>
      <c r="XDH88" s="45"/>
      <c r="XDI88" s="45"/>
      <c r="XDJ88" s="45"/>
      <c r="XDK88" s="45"/>
      <c r="XDL88" s="45"/>
      <c r="XDM88" s="45"/>
      <c r="XDN88" s="45"/>
      <c r="XDO88" s="45"/>
      <c r="XDP88" s="45"/>
      <c r="XDQ88" s="45"/>
      <c r="XDR88" s="45"/>
      <c r="XDS88" s="45"/>
      <c r="XDT88" s="45"/>
      <c r="XDU88" s="45"/>
      <c r="XDV88" s="45"/>
      <c r="XDW88" s="45"/>
      <c r="XDX88" s="45"/>
      <c r="XDY88" s="45"/>
      <c r="XDZ88" s="45"/>
      <c r="XEA88" s="45"/>
      <c r="XEB88" s="45"/>
      <c r="XEC88" s="45"/>
      <c r="XED88" s="45"/>
      <c r="XEE88" s="45"/>
      <c r="XEF88" s="45"/>
      <c r="XEG88" s="45"/>
      <c r="XEH88" s="45"/>
      <c r="XEI88" s="45"/>
      <c r="XEJ88" s="45"/>
      <c r="XEK88" s="45"/>
      <c r="XEL88" s="45"/>
      <c r="XEM88" s="45"/>
      <c r="XEN88" s="45"/>
      <c r="XEO88" s="45"/>
      <c r="XEP88" s="45"/>
      <c r="XEQ88" s="45"/>
      <c r="XER88" s="45"/>
      <c r="XES88" s="45"/>
      <c r="XET88" s="45"/>
      <c r="XEU88" s="45"/>
      <c r="XEV88" s="45"/>
      <c r="XEW88" s="45"/>
      <c r="XEX88" s="45"/>
      <c r="XEY88" s="45"/>
      <c r="XEZ88" s="45"/>
      <c r="XFA88" s="45"/>
      <c r="XFB88" s="45"/>
      <c r="XFC88" s="45"/>
    </row>
    <row r="89" spans="1:16383" s="82" customFormat="1" x14ac:dyDescent="0.2">
      <c r="A89" s="56"/>
      <c r="B89" s="61"/>
      <c r="C89" s="39"/>
      <c r="D89"/>
      <c r="E89" s="20" t="s">
        <v>517</v>
      </c>
      <c r="F89" s="18"/>
      <c r="G89" s="349">
        <f xml:space="preserve"> IF( I59, G88, 1 )</f>
        <v>0</v>
      </c>
      <c r="H89" s="80"/>
      <c r="I89" s="296"/>
      <c r="J89" s="18"/>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293"/>
      <c r="CQ89" s="276"/>
      <c r="CR89" s="276"/>
      <c r="CS89" s="276"/>
      <c r="CT89" s="274"/>
      <c r="CU89" s="373"/>
      <c r="CV89" s="276"/>
      <c r="CW89" s="276"/>
      <c r="CX89" s="276"/>
      <c r="CY89" s="276"/>
      <c r="CZ89" s="276"/>
      <c r="DA89" s="45"/>
      <c r="DB89" s="45"/>
      <c r="DC89" s="45"/>
      <c r="DD89" s="45"/>
      <c r="DE89" s="45"/>
      <c r="DF89" s="45"/>
      <c r="DG89" s="45"/>
      <c r="DH89" s="45"/>
      <c r="DI89" s="45"/>
      <c r="DJ89" s="45"/>
      <c r="DK89" s="45"/>
      <c r="DL89" s="45"/>
      <c r="DM89" s="45"/>
      <c r="DN89" s="45"/>
      <c r="DO89" s="45"/>
      <c r="DP89" s="45"/>
      <c r="DQ89" s="45"/>
      <c r="DR89" s="45"/>
      <c r="DS89" s="45"/>
      <c r="DT89" s="45"/>
      <c r="DU89" s="45"/>
      <c r="DV89" s="45"/>
      <c r="DW89" s="45"/>
      <c r="DX89" s="45"/>
      <c r="DY89" s="45"/>
      <c r="DZ89" s="45"/>
      <c r="EA89" s="45"/>
      <c r="EB89" s="45"/>
      <c r="EC89" s="45"/>
      <c r="ED89" s="45"/>
      <c r="EE89" s="45"/>
      <c r="EF89" s="45"/>
      <c r="EG89" s="45"/>
      <c r="EH89" s="45"/>
      <c r="EI89" s="45"/>
      <c r="EJ89" s="45"/>
      <c r="EK89" s="45"/>
      <c r="EL89" s="45"/>
      <c r="EM89" s="45"/>
      <c r="EN89" s="45"/>
      <c r="EO89" s="45"/>
      <c r="EP89" s="45"/>
      <c r="EQ89" s="45"/>
      <c r="ER89" s="45"/>
      <c r="ES89" s="45"/>
      <c r="ET89" s="45"/>
      <c r="EU89" s="45"/>
      <c r="EV89" s="45"/>
      <c r="EW89" s="45"/>
      <c r="EX89" s="45"/>
      <c r="EY89" s="45"/>
      <c r="EZ89" s="45"/>
      <c r="FA89" s="45"/>
      <c r="FB89" s="45"/>
      <c r="FC89" s="45"/>
      <c r="FD89" s="45"/>
      <c r="FE89" s="45"/>
      <c r="FF89" s="45"/>
      <c r="FG89" s="45"/>
      <c r="FH89" s="45"/>
      <c r="FI89" s="45"/>
      <c r="FJ89" s="45"/>
      <c r="FK89" s="45"/>
      <c r="FL89" s="45"/>
      <c r="FM89" s="45"/>
      <c r="FN89" s="45"/>
      <c r="FO89" s="45"/>
      <c r="FP89" s="45"/>
      <c r="FQ89" s="45"/>
      <c r="FR89" s="45"/>
      <c r="FS89" s="45"/>
      <c r="FT89" s="45"/>
      <c r="FU89" s="45"/>
      <c r="FV89" s="45"/>
      <c r="FW89" s="45"/>
      <c r="FX89" s="45"/>
      <c r="FY89" s="45"/>
      <c r="FZ89" s="45"/>
      <c r="GA89" s="45"/>
      <c r="GB89" s="45"/>
      <c r="GC89" s="45"/>
      <c r="GD89" s="45"/>
      <c r="GE89" s="45"/>
      <c r="GF89" s="45"/>
      <c r="GG89" s="45"/>
      <c r="GH89" s="45"/>
      <c r="GI89" s="45"/>
      <c r="GJ89" s="45"/>
      <c r="GK89" s="45"/>
      <c r="GL89" s="45"/>
      <c r="GM89" s="45"/>
      <c r="GN89" s="45"/>
      <c r="GO89" s="45"/>
      <c r="GP89" s="45"/>
      <c r="GQ89" s="45"/>
      <c r="GR89" s="45"/>
      <c r="GS89" s="45"/>
      <c r="GT89" s="45"/>
      <c r="GU89" s="45"/>
      <c r="GV89" s="45"/>
      <c r="GW89" s="45"/>
      <c r="GX89" s="45"/>
      <c r="GY89" s="45"/>
      <c r="GZ89" s="45"/>
      <c r="HA89" s="45"/>
      <c r="HB89" s="45"/>
      <c r="HC89" s="45"/>
      <c r="HD89" s="45"/>
      <c r="HE89" s="45"/>
      <c r="HF89" s="45"/>
      <c r="HG89" s="45"/>
      <c r="HH89" s="45"/>
      <c r="HI89" s="45"/>
      <c r="HJ89" s="45"/>
      <c r="HK89" s="45"/>
      <c r="HL89" s="45"/>
      <c r="HM89" s="45"/>
      <c r="HN89" s="45"/>
      <c r="HO89" s="45"/>
      <c r="HP89" s="45"/>
      <c r="HQ89" s="45"/>
      <c r="HR89" s="45"/>
      <c r="HS89" s="45"/>
      <c r="HT89" s="45"/>
      <c r="HU89" s="45"/>
      <c r="HV89" s="45"/>
      <c r="HW89" s="45"/>
      <c r="HX89" s="45"/>
      <c r="HY89" s="45"/>
      <c r="HZ89" s="45"/>
      <c r="IA89" s="45"/>
      <c r="IB89" s="45"/>
      <c r="IC89" s="45"/>
      <c r="ID89" s="45"/>
      <c r="IE89" s="45"/>
      <c r="IF89" s="45"/>
      <c r="IG89" s="45"/>
      <c r="IH89" s="45"/>
      <c r="II89" s="45"/>
      <c r="IJ89" s="45"/>
      <c r="IK89" s="45"/>
      <c r="IL89" s="45"/>
      <c r="IM89" s="45"/>
      <c r="IN89" s="45"/>
      <c r="IO89" s="45"/>
      <c r="IP89" s="45"/>
      <c r="IQ89" s="45"/>
      <c r="IR89" s="45"/>
      <c r="IS89" s="45"/>
      <c r="IT89" s="45"/>
      <c r="IU89" s="45"/>
      <c r="IV89" s="45"/>
      <c r="IW89" s="45"/>
      <c r="IX89" s="45"/>
      <c r="IY89" s="45"/>
      <c r="IZ89" s="45"/>
      <c r="JA89" s="45"/>
      <c r="JB89" s="45"/>
      <c r="JC89" s="45"/>
      <c r="JD89" s="45"/>
      <c r="JE89" s="45"/>
      <c r="JF89" s="45"/>
      <c r="JG89" s="45"/>
      <c r="JH89" s="45"/>
      <c r="JI89" s="45"/>
      <c r="JJ89" s="45"/>
      <c r="JK89" s="45"/>
      <c r="JL89" s="45"/>
      <c r="JM89" s="45"/>
      <c r="JN89" s="45"/>
      <c r="JO89" s="45"/>
      <c r="JP89" s="45"/>
      <c r="JQ89" s="45"/>
      <c r="JR89" s="45"/>
      <c r="JS89" s="45"/>
      <c r="JT89" s="45"/>
      <c r="JU89" s="45"/>
      <c r="JV89" s="45"/>
      <c r="JW89" s="45"/>
      <c r="JX89" s="45"/>
      <c r="JY89" s="45"/>
      <c r="JZ89" s="45"/>
      <c r="KA89" s="45"/>
      <c r="KB89" s="45"/>
      <c r="KC89" s="45"/>
      <c r="KD89" s="45"/>
      <c r="KE89" s="45"/>
      <c r="KF89" s="45"/>
      <c r="KG89" s="45"/>
      <c r="KH89" s="45"/>
      <c r="KI89" s="45"/>
      <c r="KJ89" s="45"/>
      <c r="KK89" s="45"/>
      <c r="KL89" s="45"/>
      <c r="KM89" s="45"/>
      <c r="KN89" s="45"/>
      <c r="KO89" s="45"/>
      <c r="KP89" s="45"/>
      <c r="KQ89" s="45"/>
      <c r="KR89" s="45"/>
      <c r="KS89" s="45"/>
      <c r="KT89" s="45"/>
      <c r="KU89" s="45"/>
      <c r="KV89" s="45"/>
      <c r="KW89" s="45"/>
      <c r="KX89" s="45"/>
      <c r="KY89" s="45"/>
      <c r="KZ89" s="45"/>
      <c r="LA89" s="45"/>
      <c r="LB89" s="45"/>
      <c r="LC89" s="45"/>
      <c r="LD89" s="45"/>
      <c r="LE89" s="45"/>
      <c r="LF89" s="45"/>
      <c r="LG89" s="45"/>
      <c r="LH89" s="45"/>
      <c r="LI89" s="45"/>
      <c r="LJ89" s="45"/>
      <c r="LK89" s="45"/>
      <c r="LL89" s="45"/>
      <c r="LM89" s="45"/>
      <c r="LN89" s="45"/>
      <c r="LO89" s="45"/>
      <c r="LP89" s="45"/>
      <c r="LQ89" s="45"/>
      <c r="LR89" s="45"/>
      <c r="LS89" s="45"/>
      <c r="LT89" s="45"/>
      <c r="LU89" s="45"/>
      <c r="LV89" s="45"/>
      <c r="LW89" s="45"/>
      <c r="LX89" s="45"/>
      <c r="LY89" s="45"/>
      <c r="LZ89" s="45"/>
      <c r="MA89" s="45"/>
      <c r="MB89" s="45"/>
      <c r="MC89" s="45"/>
      <c r="MD89" s="45"/>
      <c r="ME89" s="45"/>
      <c r="MF89" s="45"/>
      <c r="MG89" s="45"/>
      <c r="MH89" s="45"/>
      <c r="MI89" s="45"/>
      <c r="MJ89" s="45"/>
      <c r="MK89" s="45"/>
      <c r="ML89" s="45"/>
      <c r="MM89" s="45"/>
      <c r="MN89" s="45"/>
      <c r="MO89" s="45"/>
      <c r="MP89" s="45"/>
      <c r="MQ89" s="45"/>
      <c r="MR89" s="45"/>
      <c r="MS89" s="45"/>
      <c r="MT89" s="45"/>
      <c r="MU89" s="45"/>
      <c r="MV89" s="45"/>
      <c r="MW89" s="45"/>
      <c r="MX89" s="45"/>
      <c r="MY89" s="45"/>
      <c r="MZ89" s="45"/>
      <c r="NA89" s="45"/>
      <c r="NB89" s="45"/>
      <c r="NC89" s="45"/>
      <c r="ND89" s="45"/>
      <c r="NE89" s="45"/>
      <c r="NF89" s="45"/>
      <c r="NG89" s="45"/>
      <c r="NH89" s="45"/>
      <c r="NI89" s="45"/>
      <c r="NJ89" s="45"/>
      <c r="NK89" s="45"/>
      <c r="NL89" s="45"/>
      <c r="NM89" s="45"/>
      <c r="NN89" s="45"/>
      <c r="NO89" s="45"/>
      <c r="NP89" s="45"/>
      <c r="NQ89" s="45"/>
      <c r="NR89" s="45"/>
      <c r="NS89" s="45"/>
      <c r="NT89" s="45"/>
      <c r="NU89" s="45"/>
      <c r="NV89" s="45"/>
      <c r="NW89" s="45"/>
      <c r="NX89" s="45"/>
      <c r="NY89" s="45"/>
      <c r="NZ89" s="45"/>
      <c r="OA89" s="45"/>
      <c r="OB89" s="45"/>
      <c r="OC89" s="45"/>
      <c r="OD89" s="45"/>
      <c r="OE89" s="45"/>
      <c r="OF89" s="45"/>
      <c r="OG89" s="45"/>
      <c r="OH89" s="45"/>
      <c r="OI89" s="45"/>
      <c r="OJ89" s="45"/>
      <c r="OK89" s="45"/>
      <c r="OL89" s="45"/>
      <c r="OM89" s="45"/>
      <c r="ON89" s="45"/>
      <c r="OO89" s="45"/>
      <c r="OP89" s="45"/>
      <c r="OQ89" s="45"/>
      <c r="OR89" s="45"/>
      <c r="OS89" s="45"/>
      <c r="OT89" s="45"/>
      <c r="OU89" s="45"/>
      <c r="OV89" s="45"/>
      <c r="OW89" s="45"/>
      <c r="OX89" s="45"/>
      <c r="OY89" s="45"/>
      <c r="OZ89" s="45"/>
      <c r="PA89" s="45"/>
      <c r="PB89" s="45"/>
      <c r="PC89" s="45"/>
      <c r="PD89" s="45"/>
      <c r="PE89" s="45"/>
      <c r="PF89" s="45"/>
      <c r="PG89" s="45"/>
      <c r="PH89" s="45"/>
      <c r="PI89" s="45"/>
      <c r="PJ89" s="45"/>
      <c r="PK89" s="45"/>
      <c r="PL89" s="45"/>
      <c r="PM89" s="45"/>
      <c r="PN89" s="45"/>
      <c r="PO89" s="45"/>
      <c r="PP89" s="45"/>
      <c r="PQ89" s="45"/>
      <c r="PR89" s="45"/>
      <c r="PS89" s="45"/>
      <c r="PT89" s="45"/>
      <c r="PU89" s="45"/>
      <c r="PV89" s="45"/>
      <c r="PW89" s="45"/>
      <c r="PX89" s="45"/>
      <c r="PY89" s="45"/>
      <c r="PZ89" s="45"/>
      <c r="QA89" s="45"/>
      <c r="QB89" s="45"/>
      <c r="QC89" s="45"/>
      <c r="QD89" s="45"/>
      <c r="QE89" s="45"/>
      <c r="QF89" s="45"/>
      <c r="QG89" s="45"/>
      <c r="QH89" s="45"/>
      <c r="QI89" s="45"/>
      <c r="QJ89" s="45"/>
      <c r="QK89" s="45"/>
      <c r="QL89" s="45"/>
      <c r="QM89" s="45"/>
      <c r="QN89" s="45"/>
      <c r="QO89" s="45"/>
      <c r="QP89" s="45"/>
      <c r="QQ89" s="45"/>
      <c r="QR89" s="45"/>
      <c r="QS89" s="45"/>
      <c r="QT89" s="45"/>
      <c r="QU89" s="45"/>
      <c r="QV89" s="45"/>
      <c r="QW89" s="45"/>
      <c r="QX89" s="45"/>
      <c r="QY89" s="45"/>
      <c r="QZ89" s="45"/>
      <c r="RA89" s="45"/>
      <c r="RB89" s="45"/>
      <c r="RC89" s="45"/>
      <c r="RD89" s="45"/>
      <c r="RE89" s="45"/>
      <c r="RF89" s="45"/>
      <c r="RG89" s="45"/>
      <c r="RH89" s="45"/>
      <c r="RI89" s="45"/>
      <c r="RJ89" s="45"/>
      <c r="RK89" s="45"/>
      <c r="RL89" s="45"/>
      <c r="RM89" s="45"/>
      <c r="RN89" s="45"/>
      <c r="RO89" s="45"/>
      <c r="RP89" s="45"/>
      <c r="RQ89" s="45"/>
      <c r="RR89" s="45"/>
      <c r="RS89" s="45"/>
      <c r="RT89" s="45"/>
      <c r="RU89" s="45"/>
      <c r="RV89" s="45"/>
      <c r="RW89" s="45"/>
      <c r="RX89" s="45"/>
      <c r="RY89" s="45"/>
      <c r="RZ89" s="45"/>
      <c r="SA89" s="45"/>
      <c r="SB89" s="45"/>
      <c r="SC89" s="45"/>
      <c r="SD89" s="45"/>
      <c r="SE89" s="45"/>
      <c r="SF89" s="45"/>
      <c r="SG89" s="45"/>
      <c r="SH89" s="45"/>
      <c r="SI89" s="45"/>
      <c r="SJ89" s="45"/>
      <c r="SK89" s="45"/>
      <c r="SL89" s="45"/>
      <c r="SM89" s="45"/>
      <c r="SN89" s="45"/>
      <c r="SO89" s="45"/>
      <c r="SP89" s="45"/>
      <c r="SQ89" s="45"/>
      <c r="SR89" s="45"/>
      <c r="SS89" s="45"/>
      <c r="ST89" s="45"/>
      <c r="SU89" s="45"/>
      <c r="SV89" s="45"/>
      <c r="SW89" s="45"/>
      <c r="SX89" s="45"/>
      <c r="SY89" s="45"/>
      <c r="SZ89" s="45"/>
      <c r="TA89" s="45"/>
      <c r="TB89" s="45"/>
      <c r="TC89" s="45"/>
      <c r="TD89" s="45"/>
      <c r="TE89" s="45"/>
      <c r="TF89" s="45"/>
      <c r="TG89" s="45"/>
      <c r="TH89" s="45"/>
      <c r="TI89" s="45"/>
      <c r="TJ89" s="45"/>
      <c r="TK89" s="45"/>
      <c r="TL89" s="45"/>
      <c r="TM89" s="45"/>
      <c r="TN89" s="45"/>
      <c r="TO89" s="45"/>
      <c r="TP89" s="45"/>
      <c r="TQ89" s="45"/>
      <c r="TR89" s="45"/>
      <c r="TS89" s="45"/>
      <c r="TT89" s="45"/>
      <c r="TU89" s="45"/>
      <c r="TV89" s="45"/>
      <c r="TW89" s="45"/>
      <c r="TX89" s="45"/>
      <c r="TY89" s="45"/>
      <c r="TZ89" s="45"/>
      <c r="UA89" s="45"/>
      <c r="UB89" s="45"/>
      <c r="UC89" s="45"/>
      <c r="UD89" s="45"/>
      <c r="UE89" s="45"/>
      <c r="UF89" s="45"/>
      <c r="UG89" s="45"/>
      <c r="UH89" s="45"/>
      <c r="UI89" s="45"/>
      <c r="UJ89" s="45"/>
      <c r="UK89" s="45"/>
      <c r="UL89" s="45"/>
      <c r="UM89" s="45"/>
      <c r="UN89" s="45"/>
      <c r="UO89" s="45"/>
      <c r="UP89" s="45"/>
      <c r="UQ89" s="45"/>
      <c r="UR89" s="45"/>
      <c r="US89" s="45"/>
      <c r="UT89" s="45"/>
      <c r="UU89" s="45"/>
      <c r="UV89" s="45"/>
      <c r="UW89" s="45"/>
      <c r="UX89" s="45"/>
      <c r="UY89" s="45"/>
      <c r="UZ89" s="45"/>
      <c r="VA89" s="45"/>
      <c r="VB89" s="45"/>
      <c r="VC89" s="45"/>
      <c r="VD89" s="45"/>
      <c r="VE89" s="45"/>
      <c r="VF89" s="45"/>
      <c r="VG89" s="45"/>
      <c r="VH89" s="45"/>
      <c r="VI89" s="45"/>
      <c r="VJ89" s="45"/>
      <c r="VK89" s="45"/>
      <c r="VL89" s="45"/>
      <c r="VM89" s="45"/>
      <c r="VN89" s="45"/>
      <c r="VO89" s="45"/>
      <c r="VP89" s="45"/>
      <c r="VQ89" s="45"/>
      <c r="VR89" s="45"/>
      <c r="VS89" s="45"/>
      <c r="VT89" s="45"/>
      <c r="VU89" s="45"/>
      <c r="VV89" s="45"/>
      <c r="VW89" s="45"/>
      <c r="VX89" s="45"/>
      <c r="VY89" s="45"/>
      <c r="VZ89" s="45"/>
      <c r="WA89" s="45"/>
      <c r="WB89" s="45"/>
      <c r="WC89" s="45"/>
      <c r="WD89" s="45"/>
      <c r="WE89" s="45"/>
      <c r="WF89" s="45"/>
      <c r="WG89" s="45"/>
      <c r="WH89" s="45"/>
      <c r="WI89" s="45"/>
      <c r="WJ89" s="45"/>
      <c r="WK89" s="45"/>
      <c r="WL89" s="45"/>
      <c r="WM89" s="45"/>
      <c r="WN89" s="45"/>
      <c r="WO89" s="45"/>
      <c r="WP89" s="45"/>
      <c r="WQ89" s="45"/>
      <c r="WR89" s="45"/>
      <c r="WS89" s="45"/>
      <c r="WT89" s="45"/>
      <c r="WU89" s="45"/>
      <c r="WV89" s="45"/>
      <c r="WW89" s="45"/>
      <c r="WX89" s="45"/>
      <c r="WY89" s="45"/>
      <c r="WZ89" s="45"/>
      <c r="XA89" s="45"/>
      <c r="XB89" s="45"/>
      <c r="XC89" s="45"/>
      <c r="XD89" s="45"/>
      <c r="XE89" s="45"/>
      <c r="XF89" s="45"/>
      <c r="XG89" s="45"/>
      <c r="XH89" s="45"/>
      <c r="XI89" s="45"/>
      <c r="XJ89" s="45"/>
      <c r="XK89" s="45"/>
      <c r="XL89" s="45"/>
      <c r="XM89" s="45"/>
      <c r="XN89" s="45"/>
      <c r="XO89" s="45"/>
      <c r="XP89" s="45"/>
      <c r="XQ89" s="45"/>
      <c r="XR89" s="45"/>
      <c r="XS89" s="45"/>
      <c r="XT89" s="45"/>
      <c r="XU89" s="45"/>
      <c r="XV89" s="45"/>
      <c r="XW89" s="45"/>
      <c r="XX89" s="45"/>
      <c r="XY89" s="45"/>
      <c r="XZ89" s="45"/>
      <c r="YA89" s="45"/>
      <c r="YB89" s="45"/>
      <c r="YC89" s="45"/>
      <c r="YD89" s="45"/>
      <c r="YE89" s="45"/>
      <c r="YF89" s="45"/>
      <c r="YG89" s="45"/>
      <c r="YH89" s="45"/>
      <c r="YI89" s="45"/>
      <c r="YJ89" s="45"/>
      <c r="YK89" s="45"/>
      <c r="YL89" s="45"/>
      <c r="YM89" s="45"/>
      <c r="YN89" s="45"/>
      <c r="YO89" s="45"/>
      <c r="YP89" s="45"/>
      <c r="YQ89" s="45"/>
      <c r="YR89" s="45"/>
      <c r="YS89" s="45"/>
      <c r="YT89" s="45"/>
      <c r="YU89" s="45"/>
      <c r="YV89" s="45"/>
      <c r="YW89" s="45"/>
      <c r="YX89" s="45"/>
      <c r="YY89" s="45"/>
      <c r="YZ89" s="45"/>
      <c r="ZA89" s="45"/>
      <c r="ZB89" s="45"/>
      <c r="ZC89" s="45"/>
      <c r="ZD89" s="45"/>
      <c r="ZE89" s="45"/>
      <c r="ZF89" s="45"/>
      <c r="ZG89" s="45"/>
      <c r="ZH89" s="45"/>
      <c r="ZI89" s="45"/>
      <c r="ZJ89" s="45"/>
      <c r="ZK89" s="45"/>
      <c r="ZL89" s="45"/>
      <c r="ZM89" s="45"/>
      <c r="ZN89" s="45"/>
      <c r="ZO89" s="45"/>
      <c r="ZP89" s="45"/>
      <c r="ZQ89" s="45"/>
      <c r="ZR89" s="45"/>
      <c r="ZS89" s="45"/>
      <c r="ZT89" s="45"/>
      <c r="ZU89" s="45"/>
      <c r="ZV89" s="45"/>
      <c r="ZW89" s="45"/>
      <c r="ZX89" s="45"/>
      <c r="ZY89" s="45"/>
      <c r="ZZ89" s="45"/>
      <c r="AAA89" s="45"/>
      <c r="AAB89" s="45"/>
      <c r="AAC89" s="45"/>
      <c r="AAD89" s="45"/>
      <c r="AAE89" s="45"/>
      <c r="AAF89" s="45"/>
      <c r="AAG89" s="45"/>
      <c r="AAH89" s="45"/>
      <c r="AAI89" s="45"/>
      <c r="AAJ89" s="45"/>
      <c r="AAK89" s="45"/>
      <c r="AAL89" s="45"/>
      <c r="AAM89" s="45"/>
      <c r="AAN89" s="45"/>
      <c r="AAO89" s="45"/>
      <c r="AAP89" s="45"/>
      <c r="AAQ89" s="45"/>
      <c r="AAR89" s="45"/>
      <c r="AAS89" s="45"/>
      <c r="AAT89" s="45"/>
      <c r="AAU89" s="45"/>
      <c r="AAV89" s="45"/>
      <c r="AAW89" s="45"/>
      <c r="AAX89" s="45"/>
      <c r="AAY89" s="45"/>
      <c r="AAZ89" s="45"/>
      <c r="ABA89" s="45"/>
      <c r="ABB89" s="45"/>
      <c r="ABC89" s="45"/>
      <c r="ABD89" s="45"/>
      <c r="ABE89" s="45"/>
      <c r="ABF89" s="45"/>
      <c r="ABG89" s="45"/>
      <c r="ABH89" s="45"/>
      <c r="ABI89" s="45"/>
      <c r="ABJ89" s="45"/>
      <c r="ABK89" s="45"/>
      <c r="ABL89" s="45"/>
      <c r="ABM89" s="45"/>
      <c r="ABN89" s="45"/>
      <c r="ABO89" s="45"/>
      <c r="ABP89" s="45"/>
      <c r="ABQ89" s="45"/>
      <c r="ABR89" s="45"/>
      <c r="ABS89" s="45"/>
      <c r="ABT89" s="45"/>
      <c r="ABU89" s="45"/>
      <c r="ABV89" s="45"/>
      <c r="ABW89" s="45"/>
      <c r="ABX89" s="45"/>
      <c r="ABY89" s="45"/>
      <c r="ABZ89" s="45"/>
      <c r="ACA89" s="45"/>
      <c r="ACB89" s="45"/>
      <c r="ACC89" s="45"/>
      <c r="ACD89" s="45"/>
      <c r="ACE89" s="45"/>
      <c r="ACF89" s="45"/>
      <c r="ACG89" s="45"/>
      <c r="ACH89" s="45"/>
      <c r="ACI89" s="45"/>
      <c r="ACJ89" s="45"/>
      <c r="ACK89" s="45"/>
      <c r="ACL89" s="45"/>
      <c r="ACM89" s="45"/>
      <c r="ACN89" s="45"/>
      <c r="ACO89" s="45"/>
      <c r="ACP89" s="45"/>
      <c r="ACQ89" s="45"/>
      <c r="ACR89" s="45"/>
      <c r="ACS89" s="45"/>
      <c r="ACT89" s="45"/>
      <c r="ACU89" s="45"/>
      <c r="ACV89" s="45"/>
      <c r="ACW89" s="45"/>
      <c r="ACX89" s="45"/>
      <c r="ACY89" s="45"/>
      <c r="ACZ89" s="45"/>
      <c r="ADA89" s="45"/>
      <c r="ADB89" s="45"/>
      <c r="ADC89" s="45"/>
      <c r="ADD89" s="45"/>
      <c r="ADE89" s="45"/>
      <c r="ADF89" s="45"/>
      <c r="ADG89" s="45"/>
      <c r="ADH89" s="45"/>
      <c r="ADI89" s="45"/>
      <c r="ADJ89" s="45"/>
      <c r="ADK89" s="45"/>
      <c r="ADL89" s="45"/>
      <c r="ADM89" s="45"/>
      <c r="ADN89" s="45"/>
      <c r="ADO89" s="45"/>
      <c r="ADP89" s="45"/>
      <c r="ADQ89" s="45"/>
      <c r="ADR89" s="45"/>
      <c r="ADS89" s="45"/>
      <c r="ADT89" s="45"/>
      <c r="ADU89" s="45"/>
      <c r="ADV89" s="45"/>
      <c r="ADW89" s="45"/>
      <c r="ADX89" s="45"/>
      <c r="ADY89" s="45"/>
      <c r="ADZ89" s="45"/>
      <c r="AEA89" s="45"/>
      <c r="AEB89" s="45"/>
      <c r="AEC89" s="45"/>
      <c r="AED89" s="45"/>
      <c r="AEE89" s="45"/>
      <c r="AEF89" s="45"/>
      <c r="AEG89" s="45"/>
      <c r="AEH89" s="45"/>
      <c r="AEI89" s="45"/>
      <c r="AEJ89" s="45"/>
      <c r="AEK89" s="45"/>
      <c r="AEL89" s="45"/>
      <c r="AEM89" s="45"/>
      <c r="AEN89" s="45"/>
      <c r="AEO89" s="45"/>
      <c r="AEP89" s="45"/>
      <c r="AEQ89" s="45"/>
      <c r="AER89" s="45"/>
      <c r="AES89" s="45"/>
      <c r="AET89" s="45"/>
      <c r="AEU89" s="45"/>
      <c r="AEV89" s="45"/>
      <c r="AEW89" s="45"/>
      <c r="AEX89" s="45"/>
      <c r="AEY89" s="45"/>
      <c r="AEZ89" s="45"/>
      <c r="AFA89" s="45"/>
      <c r="AFB89" s="45"/>
      <c r="AFC89" s="45"/>
      <c r="AFD89" s="45"/>
      <c r="AFE89" s="45"/>
      <c r="AFF89" s="45"/>
      <c r="AFG89" s="45"/>
      <c r="AFH89" s="45"/>
      <c r="AFI89" s="45"/>
      <c r="AFJ89" s="45"/>
      <c r="AFK89" s="45"/>
      <c r="AFL89" s="45"/>
      <c r="AFM89" s="45"/>
      <c r="AFN89" s="45"/>
      <c r="AFO89" s="45"/>
      <c r="AFP89" s="45"/>
      <c r="AFQ89" s="45"/>
      <c r="AFR89" s="45"/>
      <c r="AFS89" s="45"/>
      <c r="AFT89" s="45"/>
      <c r="AFU89" s="45"/>
      <c r="AFV89" s="45"/>
      <c r="AFW89" s="45"/>
      <c r="AFX89" s="45"/>
      <c r="AFY89" s="45"/>
      <c r="AFZ89" s="45"/>
      <c r="AGA89" s="45"/>
      <c r="AGB89" s="45"/>
      <c r="AGC89" s="45"/>
      <c r="AGD89" s="45"/>
      <c r="AGE89" s="45"/>
      <c r="AGF89" s="45"/>
      <c r="AGG89" s="45"/>
      <c r="AGH89" s="45"/>
      <c r="AGI89" s="45"/>
      <c r="AGJ89" s="45"/>
      <c r="AGK89" s="45"/>
      <c r="AGL89" s="45"/>
      <c r="AGM89" s="45"/>
      <c r="AGN89" s="45"/>
      <c r="AGO89" s="45"/>
      <c r="AGP89" s="45"/>
      <c r="AGQ89" s="45"/>
      <c r="AGR89" s="45"/>
      <c r="AGS89" s="45"/>
      <c r="AGT89" s="45"/>
      <c r="AGU89" s="45"/>
      <c r="AGV89" s="45"/>
      <c r="AGW89" s="45"/>
      <c r="AGX89" s="45"/>
      <c r="AGY89" s="45"/>
      <c r="AGZ89" s="45"/>
      <c r="AHA89" s="45"/>
      <c r="AHB89" s="45"/>
      <c r="AHC89" s="45"/>
      <c r="AHD89" s="45"/>
      <c r="AHE89" s="45"/>
      <c r="AHF89" s="45"/>
      <c r="AHG89" s="45"/>
      <c r="AHH89" s="45"/>
      <c r="AHI89" s="45"/>
      <c r="AHJ89" s="45"/>
      <c r="AHK89" s="45"/>
      <c r="AHL89" s="45"/>
      <c r="AHM89" s="45"/>
      <c r="AHN89" s="45"/>
      <c r="AHO89" s="45"/>
      <c r="AHP89" s="45"/>
      <c r="AHQ89" s="45"/>
      <c r="AHR89" s="45"/>
      <c r="AHS89" s="45"/>
      <c r="AHT89" s="45"/>
      <c r="AHU89" s="45"/>
      <c r="AHV89" s="45"/>
      <c r="AHW89" s="45"/>
      <c r="AHX89" s="45"/>
      <c r="AHY89" s="45"/>
      <c r="AHZ89" s="45"/>
      <c r="AIA89" s="45"/>
      <c r="AIB89" s="45"/>
      <c r="AIC89" s="45"/>
      <c r="AID89" s="45"/>
      <c r="AIE89" s="45"/>
      <c r="AIF89" s="45"/>
      <c r="AIG89" s="45"/>
      <c r="AIH89" s="45"/>
      <c r="AII89" s="45"/>
      <c r="AIJ89" s="45"/>
      <c r="AIK89" s="45"/>
      <c r="AIL89" s="45"/>
      <c r="AIM89" s="45"/>
      <c r="AIN89" s="45"/>
      <c r="AIO89" s="45"/>
      <c r="AIP89" s="45"/>
      <c r="AIQ89" s="45"/>
      <c r="AIR89" s="45"/>
      <c r="AIS89" s="45"/>
      <c r="AIT89" s="45"/>
      <c r="AIU89" s="45"/>
      <c r="AIV89" s="45"/>
      <c r="AIW89" s="45"/>
      <c r="AIX89" s="45"/>
      <c r="AIY89" s="45"/>
      <c r="AIZ89" s="45"/>
      <c r="AJA89" s="45"/>
      <c r="AJB89" s="45"/>
      <c r="AJC89" s="45"/>
      <c r="AJD89" s="45"/>
      <c r="AJE89" s="45"/>
      <c r="AJF89" s="45"/>
      <c r="AJG89" s="45"/>
      <c r="AJH89" s="45"/>
      <c r="AJI89" s="45"/>
      <c r="AJJ89" s="45"/>
      <c r="AJK89" s="45"/>
      <c r="AJL89" s="45"/>
      <c r="AJM89" s="45"/>
      <c r="AJN89" s="45"/>
      <c r="AJO89" s="45"/>
      <c r="AJP89" s="45"/>
      <c r="AJQ89" s="45"/>
      <c r="AJR89" s="45"/>
      <c r="AJS89" s="45"/>
      <c r="AJT89" s="45"/>
      <c r="AJU89" s="45"/>
      <c r="AJV89" s="45"/>
      <c r="AJW89" s="45"/>
      <c r="AJX89" s="45"/>
      <c r="AJY89" s="45"/>
      <c r="AJZ89" s="45"/>
      <c r="AKA89" s="45"/>
      <c r="AKB89" s="45"/>
      <c r="AKC89" s="45"/>
      <c r="AKD89" s="45"/>
      <c r="AKE89" s="45"/>
      <c r="AKF89" s="45"/>
      <c r="AKG89" s="45"/>
      <c r="AKH89" s="45"/>
      <c r="AKI89" s="45"/>
      <c r="AKJ89" s="45"/>
      <c r="AKK89" s="45"/>
      <c r="AKL89" s="45"/>
      <c r="AKM89" s="45"/>
      <c r="AKN89" s="45"/>
      <c r="AKO89" s="45"/>
      <c r="AKP89" s="45"/>
      <c r="AKQ89" s="45"/>
      <c r="AKR89" s="45"/>
      <c r="AKS89" s="45"/>
      <c r="AKT89" s="45"/>
      <c r="AKU89" s="45"/>
      <c r="AKV89" s="45"/>
      <c r="AKW89" s="45"/>
      <c r="AKX89" s="45"/>
      <c r="AKY89" s="45"/>
      <c r="AKZ89" s="45"/>
      <c r="ALA89" s="45"/>
      <c r="ALB89" s="45"/>
      <c r="ALC89" s="45"/>
      <c r="ALD89" s="45"/>
      <c r="ALE89" s="45"/>
      <c r="ALF89" s="45"/>
      <c r="ALG89" s="45"/>
      <c r="ALH89" s="45"/>
      <c r="ALI89" s="45"/>
      <c r="ALJ89" s="45"/>
      <c r="ALK89" s="45"/>
      <c r="ALL89" s="45"/>
      <c r="ALM89" s="45"/>
      <c r="ALN89" s="45"/>
      <c r="ALO89" s="45"/>
      <c r="ALP89" s="45"/>
      <c r="ALQ89" s="45"/>
      <c r="ALR89" s="45"/>
      <c r="ALS89" s="45"/>
      <c r="ALT89" s="45"/>
      <c r="ALU89" s="45"/>
      <c r="ALV89" s="45"/>
      <c r="ALW89" s="45"/>
      <c r="ALX89" s="45"/>
      <c r="ALY89" s="45"/>
      <c r="ALZ89" s="45"/>
      <c r="AMA89" s="45"/>
      <c r="AMB89" s="45"/>
      <c r="AMC89" s="45"/>
      <c r="AMD89" s="45"/>
      <c r="AME89" s="45"/>
      <c r="AMF89" s="45"/>
      <c r="AMG89" s="45"/>
      <c r="AMH89" s="45"/>
      <c r="AMI89" s="45"/>
      <c r="AMJ89" s="45"/>
      <c r="AMK89" s="45"/>
      <c r="AML89" s="45"/>
      <c r="AMM89" s="45"/>
      <c r="AMN89" s="45"/>
      <c r="AMO89" s="45"/>
      <c r="AMP89" s="45"/>
      <c r="AMQ89" s="45"/>
      <c r="AMR89" s="45"/>
      <c r="AMS89" s="45"/>
      <c r="AMT89" s="45"/>
      <c r="AMU89" s="45"/>
      <c r="AMV89" s="45"/>
      <c r="AMW89" s="45"/>
      <c r="AMX89" s="45"/>
      <c r="AMY89" s="45"/>
      <c r="AMZ89" s="45"/>
      <c r="ANA89" s="45"/>
      <c r="ANB89" s="45"/>
      <c r="ANC89" s="45"/>
      <c r="AND89" s="45"/>
      <c r="ANE89" s="45"/>
      <c r="ANF89" s="45"/>
      <c r="ANG89" s="45"/>
      <c r="ANH89" s="45"/>
      <c r="ANI89" s="45"/>
      <c r="ANJ89" s="45"/>
      <c r="ANK89" s="45"/>
      <c r="ANL89" s="45"/>
      <c r="ANM89" s="45"/>
      <c r="ANN89" s="45"/>
      <c r="ANO89" s="45"/>
      <c r="ANP89" s="45"/>
      <c r="ANQ89" s="45"/>
      <c r="ANR89" s="45"/>
      <c r="ANS89" s="45"/>
      <c r="ANT89" s="45"/>
      <c r="ANU89" s="45"/>
      <c r="ANV89" s="45"/>
      <c r="ANW89" s="45"/>
      <c r="ANX89" s="45"/>
      <c r="ANY89" s="45"/>
      <c r="ANZ89" s="45"/>
      <c r="AOA89" s="45"/>
      <c r="AOB89" s="45"/>
      <c r="AOC89" s="45"/>
      <c r="AOD89" s="45"/>
      <c r="AOE89" s="45"/>
      <c r="AOF89" s="45"/>
      <c r="AOG89" s="45"/>
      <c r="AOH89" s="45"/>
      <c r="AOI89" s="45"/>
      <c r="AOJ89" s="45"/>
      <c r="AOK89" s="45"/>
      <c r="AOL89" s="45"/>
      <c r="AOM89" s="45"/>
      <c r="AON89" s="45"/>
      <c r="AOO89" s="45"/>
      <c r="AOP89" s="45"/>
      <c r="AOQ89" s="45"/>
      <c r="AOR89" s="45"/>
      <c r="AOS89" s="45"/>
      <c r="AOT89" s="45"/>
      <c r="AOU89" s="45"/>
      <c r="AOV89" s="45"/>
      <c r="AOW89" s="45"/>
      <c r="AOX89" s="45"/>
      <c r="AOY89" s="45"/>
      <c r="AOZ89" s="45"/>
      <c r="APA89" s="45"/>
      <c r="APB89" s="45"/>
      <c r="APC89" s="45"/>
      <c r="APD89" s="45"/>
      <c r="APE89" s="45"/>
      <c r="APF89" s="45"/>
      <c r="APG89" s="45"/>
      <c r="APH89" s="45"/>
      <c r="API89" s="45"/>
      <c r="APJ89" s="45"/>
      <c r="APK89" s="45"/>
      <c r="APL89" s="45"/>
      <c r="APM89" s="45"/>
      <c r="APN89" s="45"/>
      <c r="APO89" s="45"/>
      <c r="APP89" s="45"/>
      <c r="APQ89" s="45"/>
      <c r="APR89" s="45"/>
      <c r="APS89" s="45"/>
      <c r="APT89" s="45"/>
      <c r="APU89" s="45"/>
      <c r="APV89" s="45"/>
      <c r="APW89" s="45"/>
      <c r="APX89" s="45"/>
      <c r="APY89" s="45"/>
      <c r="APZ89" s="45"/>
      <c r="AQA89" s="45"/>
      <c r="AQB89" s="45"/>
      <c r="AQC89" s="45"/>
      <c r="AQD89" s="45"/>
      <c r="AQE89" s="45"/>
      <c r="AQF89" s="45"/>
      <c r="AQG89" s="45"/>
      <c r="AQH89" s="45"/>
      <c r="AQI89" s="45"/>
      <c r="AQJ89" s="45"/>
      <c r="AQK89" s="45"/>
      <c r="AQL89" s="45"/>
      <c r="AQM89" s="45"/>
      <c r="AQN89" s="45"/>
      <c r="AQO89" s="45"/>
      <c r="AQP89" s="45"/>
      <c r="AQQ89" s="45"/>
      <c r="AQR89" s="45"/>
      <c r="AQS89" s="45"/>
      <c r="AQT89" s="45"/>
      <c r="AQU89" s="45"/>
      <c r="AQV89" s="45"/>
      <c r="AQW89" s="45"/>
      <c r="AQX89" s="45"/>
      <c r="AQY89" s="45"/>
      <c r="AQZ89" s="45"/>
      <c r="ARA89" s="45"/>
      <c r="ARB89" s="45"/>
      <c r="ARC89" s="45"/>
      <c r="ARD89" s="45"/>
      <c r="ARE89" s="45"/>
      <c r="ARF89" s="45"/>
      <c r="ARG89" s="45"/>
      <c r="ARH89" s="45"/>
      <c r="ARI89" s="45"/>
      <c r="ARJ89" s="45"/>
      <c r="ARK89" s="45"/>
      <c r="ARL89" s="45"/>
      <c r="ARM89" s="45"/>
      <c r="ARN89" s="45"/>
      <c r="ARO89" s="45"/>
      <c r="ARP89" s="45"/>
      <c r="ARQ89" s="45"/>
      <c r="ARR89" s="45"/>
      <c r="ARS89" s="45"/>
      <c r="ART89" s="45"/>
      <c r="ARU89" s="45"/>
      <c r="ARV89" s="45"/>
      <c r="ARW89" s="45"/>
      <c r="ARX89" s="45"/>
      <c r="ARY89" s="45"/>
      <c r="ARZ89" s="45"/>
      <c r="ASA89" s="45"/>
      <c r="ASB89" s="45"/>
      <c r="ASC89" s="45"/>
      <c r="ASD89" s="45"/>
      <c r="ASE89" s="45"/>
      <c r="ASF89" s="45"/>
      <c r="ASG89" s="45"/>
      <c r="ASH89" s="45"/>
      <c r="ASI89" s="45"/>
      <c r="ASJ89" s="45"/>
      <c r="ASK89" s="45"/>
      <c r="ASL89" s="45"/>
      <c r="ASM89" s="45"/>
      <c r="ASN89" s="45"/>
      <c r="ASO89" s="45"/>
      <c r="ASP89" s="45"/>
      <c r="ASQ89" s="45"/>
      <c r="ASR89" s="45"/>
      <c r="ASS89" s="45"/>
      <c r="AST89" s="45"/>
      <c r="ASU89" s="45"/>
      <c r="ASV89" s="45"/>
      <c r="ASW89" s="45"/>
      <c r="ASX89" s="45"/>
      <c r="ASY89" s="45"/>
      <c r="ASZ89" s="45"/>
      <c r="ATA89" s="45"/>
      <c r="ATB89" s="45"/>
      <c r="ATC89" s="45"/>
      <c r="ATD89" s="45"/>
      <c r="ATE89" s="45"/>
      <c r="ATF89" s="45"/>
      <c r="ATG89" s="45"/>
      <c r="ATH89" s="45"/>
      <c r="ATI89" s="45"/>
      <c r="ATJ89" s="45"/>
      <c r="ATK89" s="45"/>
      <c r="ATL89" s="45"/>
      <c r="ATM89" s="45"/>
      <c r="ATN89" s="45"/>
      <c r="ATO89" s="45"/>
      <c r="ATP89" s="45"/>
      <c r="ATQ89" s="45"/>
      <c r="ATR89" s="45"/>
      <c r="ATS89" s="45"/>
      <c r="ATT89" s="45"/>
      <c r="ATU89" s="45"/>
      <c r="ATV89" s="45"/>
      <c r="ATW89" s="45"/>
      <c r="ATX89" s="45"/>
      <c r="ATY89" s="45"/>
      <c r="ATZ89" s="45"/>
      <c r="AUA89" s="45"/>
      <c r="AUB89" s="45"/>
      <c r="AUC89" s="45"/>
      <c r="AUD89" s="45"/>
      <c r="AUE89" s="45"/>
      <c r="AUF89" s="45"/>
      <c r="AUG89" s="45"/>
      <c r="AUH89" s="45"/>
      <c r="AUI89" s="45"/>
      <c r="AUJ89" s="45"/>
      <c r="AUK89" s="45"/>
      <c r="AUL89" s="45"/>
      <c r="AUM89" s="45"/>
      <c r="AUN89" s="45"/>
      <c r="AUO89" s="45"/>
      <c r="AUP89" s="45"/>
      <c r="AUQ89" s="45"/>
      <c r="AUR89" s="45"/>
      <c r="AUS89" s="45"/>
      <c r="AUT89" s="45"/>
      <c r="AUU89" s="45"/>
      <c r="AUV89" s="45"/>
      <c r="AUW89" s="45"/>
      <c r="AUX89" s="45"/>
      <c r="AUY89" s="45"/>
      <c r="AUZ89" s="45"/>
      <c r="AVA89" s="45"/>
      <c r="AVB89" s="45"/>
      <c r="AVC89" s="45"/>
      <c r="AVD89" s="45"/>
      <c r="AVE89" s="45"/>
      <c r="AVF89" s="45"/>
      <c r="AVG89" s="45"/>
      <c r="AVH89" s="45"/>
      <c r="AVI89" s="45"/>
      <c r="AVJ89" s="45"/>
      <c r="AVK89" s="45"/>
      <c r="AVL89" s="45"/>
      <c r="AVM89" s="45"/>
      <c r="AVN89" s="45"/>
      <c r="AVO89" s="45"/>
      <c r="AVP89" s="45"/>
      <c r="AVQ89" s="45"/>
      <c r="AVR89" s="45"/>
      <c r="AVS89" s="45"/>
      <c r="AVT89" s="45"/>
      <c r="AVU89" s="45"/>
      <c r="AVV89" s="45"/>
      <c r="AVW89" s="45"/>
      <c r="AVX89" s="45"/>
      <c r="AVY89" s="45"/>
      <c r="AVZ89" s="45"/>
      <c r="AWA89" s="45"/>
      <c r="AWB89" s="45"/>
      <c r="AWC89" s="45"/>
      <c r="AWD89" s="45"/>
      <c r="AWE89" s="45"/>
      <c r="AWF89" s="45"/>
      <c r="AWG89" s="45"/>
      <c r="AWH89" s="45"/>
      <c r="AWI89" s="45"/>
      <c r="AWJ89" s="45"/>
      <c r="AWK89" s="45"/>
      <c r="AWL89" s="45"/>
      <c r="AWM89" s="45"/>
      <c r="AWN89" s="45"/>
      <c r="AWO89" s="45"/>
      <c r="AWP89" s="45"/>
      <c r="AWQ89" s="45"/>
      <c r="AWR89" s="45"/>
      <c r="AWS89" s="45"/>
      <c r="AWT89" s="45"/>
      <c r="AWU89" s="45"/>
      <c r="AWV89" s="45"/>
      <c r="AWW89" s="45"/>
      <c r="AWX89" s="45"/>
      <c r="AWY89" s="45"/>
      <c r="AWZ89" s="45"/>
      <c r="AXA89" s="45"/>
      <c r="AXB89" s="45"/>
      <c r="AXC89" s="45"/>
      <c r="AXD89" s="45"/>
      <c r="AXE89" s="45"/>
      <c r="AXF89" s="45"/>
      <c r="AXG89" s="45"/>
      <c r="AXH89" s="45"/>
      <c r="AXI89" s="45"/>
      <c r="AXJ89" s="45"/>
      <c r="AXK89" s="45"/>
      <c r="AXL89" s="45"/>
      <c r="AXM89" s="45"/>
      <c r="AXN89" s="45"/>
      <c r="AXO89" s="45"/>
      <c r="AXP89" s="45"/>
      <c r="AXQ89" s="45"/>
      <c r="AXR89" s="45"/>
      <c r="AXS89" s="45"/>
      <c r="AXT89" s="45"/>
      <c r="AXU89" s="45"/>
      <c r="AXV89" s="45"/>
      <c r="AXW89" s="45"/>
      <c r="AXX89" s="45"/>
      <c r="AXY89" s="45"/>
      <c r="AXZ89" s="45"/>
      <c r="AYA89" s="45"/>
      <c r="AYB89" s="45"/>
      <c r="AYC89" s="45"/>
      <c r="AYD89" s="45"/>
      <c r="AYE89" s="45"/>
      <c r="AYF89" s="45"/>
      <c r="AYG89" s="45"/>
      <c r="AYH89" s="45"/>
      <c r="AYI89" s="45"/>
      <c r="AYJ89" s="45"/>
      <c r="AYK89" s="45"/>
      <c r="AYL89" s="45"/>
      <c r="AYM89" s="45"/>
      <c r="AYN89" s="45"/>
      <c r="AYO89" s="45"/>
      <c r="AYP89" s="45"/>
      <c r="AYQ89" s="45"/>
      <c r="AYR89" s="45"/>
      <c r="AYS89" s="45"/>
      <c r="AYT89" s="45"/>
      <c r="AYU89" s="45"/>
      <c r="AYV89" s="45"/>
      <c r="AYW89" s="45"/>
      <c r="AYX89" s="45"/>
      <c r="AYY89" s="45"/>
      <c r="AYZ89" s="45"/>
      <c r="AZA89" s="45"/>
      <c r="AZB89" s="45"/>
      <c r="AZC89" s="45"/>
      <c r="AZD89" s="45"/>
      <c r="AZE89" s="45"/>
      <c r="AZF89" s="45"/>
      <c r="AZG89" s="45"/>
      <c r="AZH89" s="45"/>
      <c r="AZI89" s="45"/>
      <c r="AZJ89" s="45"/>
      <c r="AZK89" s="45"/>
      <c r="AZL89" s="45"/>
      <c r="AZM89" s="45"/>
      <c r="AZN89" s="45"/>
      <c r="AZO89" s="45"/>
      <c r="AZP89" s="45"/>
      <c r="AZQ89" s="45"/>
      <c r="AZR89" s="45"/>
      <c r="AZS89" s="45"/>
      <c r="AZT89" s="45"/>
      <c r="AZU89" s="45"/>
      <c r="AZV89" s="45"/>
      <c r="AZW89" s="45"/>
      <c r="AZX89" s="45"/>
      <c r="AZY89" s="45"/>
      <c r="AZZ89" s="45"/>
      <c r="BAA89" s="45"/>
      <c r="BAB89" s="45"/>
      <c r="BAC89" s="45"/>
      <c r="BAD89" s="45"/>
      <c r="BAE89" s="45"/>
      <c r="BAF89" s="45"/>
      <c r="BAG89" s="45"/>
      <c r="BAH89" s="45"/>
      <c r="BAI89" s="45"/>
      <c r="BAJ89" s="45"/>
      <c r="BAK89" s="45"/>
      <c r="BAL89" s="45"/>
      <c r="BAM89" s="45"/>
      <c r="BAN89" s="45"/>
      <c r="BAO89" s="45"/>
      <c r="BAP89" s="45"/>
      <c r="BAQ89" s="45"/>
      <c r="BAR89" s="45"/>
      <c r="BAS89" s="45"/>
      <c r="BAT89" s="45"/>
      <c r="BAU89" s="45"/>
      <c r="BAV89" s="45"/>
      <c r="BAW89" s="45"/>
      <c r="BAX89" s="45"/>
      <c r="BAY89" s="45"/>
      <c r="BAZ89" s="45"/>
      <c r="BBA89" s="45"/>
      <c r="BBB89" s="45"/>
      <c r="BBC89" s="45"/>
      <c r="BBD89" s="45"/>
      <c r="BBE89" s="45"/>
      <c r="BBF89" s="45"/>
      <c r="BBG89" s="45"/>
      <c r="BBH89" s="45"/>
      <c r="BBI89" s="45"/>
      <c r="BBJ89" s="45"/>
      <c r="BBK89" s="45"/>
      <c r="BBL89" s="45"/>
      <c r="BBM89" s="45"/>
      <c r="BBN89" s="45"/>
      <c r="BBO89" s="45"/>
      <c r="BBP89" s="45"/>
      <c r="BBQ89" s="45"/>
      <c r="BBR89" s="45"/>
      <c r="BBS89" s="45"/>
      <c r="BBT89" s="45"/>
      <c r="BBU89" s="45"/>
      <c r="BBV89" s="45"/>
      <c r="BBW89" s="45"/>
      <c r="BBX89" s="45"/>
      <c r="BBY89" s="45"/>
      <c r="BBZ89" s="45"/>
      <c r="BCA89" s="45"/>
      <c r="BCB89" s="45"/>
      <c r="BCC89" s="45"/>
      <c r="BCD89" s="45"/>
      <c r="BCE89" s="45"/>
      <c r="BCF89" s="45"/>
      <c r="BCG89" s="45"/>
      <c r="BCH89" s="45"/>
      <c r="BCI89" s="45"/>
      <c r="BCJ89" s="45"/>
      <c r="BCK89" s="45"/>
      <c r="BCL89" s="45"/>
      <c r="BCM89" s="45"/>
      <c r="BCN89" s="45"/>
      <c r="BCO89" s="45"/>
      <c r="BCP89" s="45"/>
      <c r="BCQ89" s="45"/>
      <c r="BCR89" s="45"/>
      <c r="BCS89" s="45"/>
      <c r="BCT89" s="45"/>
      <c r="BCU89" s="45"/>
      <c r="BCV89" s="45"/>
      <c r="BCW89" s="45"/>
      <c r="BCX89" s="45"/>
      <c r="BCY89" s="45"/>
      <c r="BCZ89" s="45"/>
      <c r="BDA89" s="45"/>
      <c r="BDB89" s="45"/>
      <c r="BDC89" s="45"/>
      <c r="BDD89" s="45"/>
      <c r="BDE89" s="45"/>
      <c r="BDF89" s="45"/>
      <c r="BDG89" s="45"/>
      <c r="BDH89" s="45"/>
      <c r="BDI89" s="45"/>
      <c r="BDJ89" s="45"/>
      <c r="BDK89" s="45"/>
      <c r="BDL89" s="45"/>
      <c r="BDM89" s="45"/>
      <c r="BDN89" s="45"/>
      <c r="BDO89" s="45"/>
      <c r="BDP89" s="45"/>
      <c r="BDQ89" s="45"/>
      <c r="BDR89" s="45"/>
      <c r="BDS89" s="45"/>
      <c r="BDT89" s="45"/>
      <c r="BDU89" s="45"/>
      <c r="BDV89" s="45"/>
      <c r="BDW89" s="45"/>
      <c r="BDX89" s="45"/>
      <c r="BDY89" s="45"/>
      <c r="BDZ89" s="45"/>
      <c r="BEA89" s="45"/>
      <c r="BEB89" s="45"/>
      <c r="BEC89" s="45"/>
      <c r="BED89" s="45"/>
      <c r="BEE89" s="45"/>
      <c r="BEF89" s="45"/>
      <c r="BEG89" s="45"/>
      <c r="BEH89" s="45"/>
      <c r="BEI89" s="45"/>
      <c r="BEJ89" s="45"/>
      <c r="BEK89" s="45"/>
      <c r="BEL89" s="45"/>
      <c r="BEM89" s="45"/>
      <c r="BEN89" s="45"/>
      <c r="BEO89" s="45"/>
      <c r="BEP89" s="45"/>
      <c r="BEQ89" s="45"/>
      <c r="BER89" s="45"/>
      <c r="BES89" s="45"/>
      <c r="BET89" s="45"/>
      <c r="BEU89" s="45"/>
      <c r="BEV89" s="45"/>
      <c r="BEW89" s="45"/>
      <c r="BEX89" s="45"/>
      <c r="BEY89" s="45"/>
      <c r="BEZ89" s="45"/>
      <c r="BFA89" s="45"/>
      <c r="BFB89" s="45"/>
      <c r="BFC89" s="45"/>
      <c r="BFD89" s="45"/>
      <c r="BFE89" s="45"/>
      <c r="BFF89" s="45"/>
      <c r="BFG89" s="45"/>
      <c r="BFH89" s="45"/>
      <c r="BFI89" s="45"/>
      <c r="BFJ89" s="45"/>
      <c r="BFK89" s="45"/>
      <c r="BFL89" s="45"/>
      <c r="BFM89" s="45"/>
      <c r="BFN89" s="45"/>
      <c r="BFO89" s="45"/>
      <c r="BFP89" s="45"/>
      <c r="BFQ89" s="45"/>
      <c r="BFR89" s="45"/>
      <c r="BFS89" s="45"/>
      <c r="BFT89" s="45"/>
      <c r="BFU89" s="45"/>
      <c r="BFV89" s="45"/>
      <c r="BFW89" s="45"/>
      <c r="BFX89" s="45"/>
      <c r="BFY89" s="45"/>
      <c r="BFZ89" s="45"/>
      <c r="BGA89" s="45"/>
      <c r="BGB89" s="45"/>
      <c r="BGC89" s="45"/>
      <c r="BGD89" s="45"/>
      <c r="BGE89" s="45"/>
      <c r="BGF89" s="45"/>
      <c r="BGG89" s="45"/>
      <c r="BGH89" s="45"/>
      <c r="BGI89" s="45"/>
      <c r="BGJ89" s="45"/>
      <c r="BGK89" s="45"/>
      <c r="BGL89" s="45"/>
      <c r="BGM89" s="45"/>
      <c r="BGN89" s="45"/>
      <c r="BGO89" s="45"/>
      <c r="BGP89" s="45"/>
      <c r="BGQ89" s="45"/>
      <c r="BGR89" s="45"/>
      <c r="BGS89" s="45"/>
      <c r="BGT89" s="45"/>
      <c r="BGU89" s="45"/>
      <c r="BGV89" s="45"/>
      <c r="BGW89" s="45"/>
      <c r="BGX89" s="45"/>
      <c r="BGY89" s="45"/>
      <c r="BGZ89" s="45"/>
      <c r="BHA89" s="45"/>
      <c r="BHB89" s="45"/>
      <c r="BHC89" s="45"/>
      <c r="BHD89" s="45"/>
      <c r="BHE89" s="45"/>
      <c r="BHF89" s="45"/>
      <c r="BHG89" s="45"/>
      <c r="BHH89" s="45"/>
      <c r="BHI89" s="45"/>
      <c r="BHJ89" s="45"/>
      <c r="BHK89" s="45"/>
      <c r="BHL89" s="45"/>
      <c r="BHM89" s="45"/>
      <c r="BHN89" s="45"/>
      <c r="BHO89" s="45"/>
      <c r="BHP89" s="45"/>
      <c r="BHQ89" s="45"/>
      <c r="BHR89" s="45"/>
      <c r="BHS89" s="45"/>
      <c r="BHT89" s="45"/>
      <c r="BHU89" s="45"/>
      <c r="BHV89" s="45"/>
      <c r="BHW89" s="45"/>
      <c r="BHX89" s="45"/>
      <c r="BHY89" s="45"/>
      <c r="BHZ89" s="45"/>
      <c r="BIA89" s="45"/>
      <c r="BIB89" s="45"/>
      <c r="BIC89" s="45"/>
      <c r="BID89" s="45"/>
      <c r="BIE89" s="45"/>
      <c r="BIF89" s="45"/>
      <c r="BIG89" s="45"/>
      <c r="BIH89" s="45"/>
      <c r="BII89" s="45"/>
      <c r="BIJ89" s="45"/>
      <c r="BIK89" s="45"/>
      <c r="BIL89" s="45"/>
      <c r="BIM89" s="45"/>
      <c r="BIN89" s="45"/>
      <c r="BIO89" s="45"/>
      <c r="BIP89" s="45"/>
      <c r="BIQ89" s="45"/>
      <c r="BIR89" s="45"/>
      <c r="BIS89" s="45"/>
      <c r="BIT89" s="45"/>
      <c r="BIU89" s="45"/>
      <c r="BIV89" s="45"/>
      <c r="BIW89" s="45"/>
      <c r="BIX89" s="45"/>
      <c r="BIY89" s="45"/>
      <c r="BIZ89" s="45"/>
      <c r="BJA89" s="45"/>
      <c r="BJB89" s="45"/>
      <c r="BJC89" s="45"/>
      <c r="BJD89" s="45"/>
      <c r="BJE89" s="45"/>
      <c r="BJF89" s="45"/>
      <c r="BJG89" s="45"/>
      <c r="BJH89" s="45"/>
      <c r="BJI89" s="45"/>
      <c r="BJJ89" s="45"/>
      <c r="BJK89" s="45"/>
      <c r="BJL89" s="45"/>
      <c r="BJM89" s="45"/>
      <c r="BJN89" s="45"/>
      <c r="BJO89" s="45"/>
      <c r="BJP89" s="45"/>
      <c r="BJQ89" s="45"/>
      <c r="BJR89" s="45"/>
      <c r="BJS89" s="45"/>
      <c r="BJT89" s="45"/>
      <c r="BJU89" s="45"/>
      <c r="BJV89" s="45"/>
      <c r="BJW89" s="45"/>
      <c r="BJX89" s="45"/>
      <c r="BJY89" s="45"/>
      <c r="BJZ89" s="45"/>
      <c r="BKA89" s="45"/>
      <c r="BKB89" s="45"/>
      <c r="BKC89" s="45"/>
      <c r="BKD89" s="45"/>
      <c r="BKE89" s="45"/>
      <c r="BKF89" s="45"/>
      <c r="BKG89" s="45"/>
      <c r="BKH89" s="45"/>
      <c r="BKI89" s="45"/>
      <c r="BKJ89" s="45"/>
      <c r="BKK89" s="45"/>
      <c r="BKL89" s="45"/>
      <c r="BKM89" s="45"/>
      <c r="BKN89" s="45"/>
      <c r="BKO89" s="45"/>
      <c r="BKP89" s="45"/>
      <c r="BKQ89" s="45"/>
      <c r="BKR89" s="45"/>
      <c r="BKS89" s="45"/>
      <c r="BKT89" s="45"/>
      <c r="BKU89" s="45"/>
      <c r="BKV89" s="45"/>
      <c r="BKW89" s="45"/>
      <c r="BKX89" s="45"/>
      <c r="BKY89" s="45"/>
      <c r="BKZ89" s="45"/>
      <c r="BLA89" s="45"/>
      <c r="BLB89" s="45"/>
      <c r="BLC89" s="45"/>
      <c r="BLD89" s="45"/>
      <c r="BLE89" s="45"/>
      <c r="BLF89" s="45"/>
      <c r="BLG89" s="45"/>
      <c r="BLH89" s="45"/>
      <c r="BLI89" s="45"/>
      <c r="BLJ89" s="45"/>
      <c r="BLK89" s="45"/>
      <c r="BLL89" s="45"/>
      <c r="BLM89" s="45"/>
      <c r="BLN89" s="45"/>
      <c r="BLO89" s="45"/>
      <c r="BLP89" s="45"/>
      <c r="BLQ89" s="45"/>
      <c r="BLR89" s="45"/>
      <c r="BLS89" s="45"/>
      <c r="BLT89" s="45"/>
      <c r="BLU89" s="45"/>
      <c r="BLV89" s="45"/>
      <c r="BLW89" s="45"/>
      <c r="BLX89" s="45"/>
      <c r="BLY89" s="45"/>
      <c r="BLZ89" s="45"/>
      <c r="BMA89" s="45"/>
      <c r="BMB89" s="45"/>
      <c r="BMC89" s="45"/>
      <c r="BMD89" s="45"/>
      <c r="BME89" s="45"/>
      <c r="BMF89" s="45"/>
      <c r="BMG89" s="45"/>
      <c r="BMH89" s="45"/>
      <c r="BMI89" s="45"/>
      <c r="BMJ89" s="45"/>
      <c r="BMK89" s="45"/>
      <c r="BML89" s="45"/>
      <c r="BMM89" s="45"/>
      <c r="BMN89" s="45"/>
      <c r="BMO89" s="45"/>
      <c r="BMP89" s="45"/>
      <c r="BMQ89" s="45"/>
      <c r="BMR89" s="45"/>
      <c r="BMS89" s="45"/>
      <c r="BMT89" s="45"/>
      <c r="BMU89" s="45"/>
      <c r="BMV89" s="45"/>
      <c r="BMW89" s="45"/>
      <c r="BMX89" s="45"/>
      <c r="BMY89" s="45"/>
      <c r="BMZ89" s="45"/>
      <c r="BNA89" s="45"/>
      <c r="BNB89" s="45"/>
      <c r="BNC89" s="45"/>
      <c r="BND89" s="45"/>
      <c r="BNE89" s="45"/>
      <c r="BNF89" s="45"/>
      <c r="BNG89" s="45"/>
      <c r="BNH89" s="45"/>
      <c r="BNI89" s="45"/>
      <c r="BNJ89" s="45"/>
      <c r="BNK89" s="45"/>
      <c r="BNL89" s="45"/>
      <c r="BNM89" s="45"/>
      <c r="BNN89" s="45"/>
      <c r="BNO89" s="45"/>
      <c r="BNP89" s="45"/>
      <c r="BNQ89" s="45"/>
      <c r="BNR89" s="45"/>
      <c r="BNS89" s="45"/>
      <c r="BNT89" s="45"/>
      <c r="BNU89" s="45"/>
      <c r="BNV89" s="45"/>
      <c r="BNW89" s="45"/>
      <c r="BNX89" s="45"/>
      <c r="BNY89" s="45"/>
      <c r="BNZ89" s="45"/>
      <c r="BOA89" s="45"/>
      <c r="BOB89" s="45"/>
      <c r="BOC89" s="45"/>
      <c r="BOD89" s="45"/>
      <c r="BOE89" s="45"/>
      <c r="BOF89" s="45"/>
      <c r="BOG89" s="45"/>
      <c r="BOH89" s="45"/>
      <c r="BOI89" s="45"/>
      <c r="BOJ89" s="45"/>
      <c r="BOK89" s="45"/>
      <c r="BOL89" s="45"/>
      <c r="BOM89" s="45"/>
      <c r="BON89" s="45"/>
      <c r="BOO89" s="45"/>
      <c r="BOP89" s="45"/>
      <c r="BOQ89" s="45"/>
      <c r="BOR89" s="45"/>
      <c r="BOS89" s="45"/>
      <c r="BOT89" s="45"/>
      <c r="BOU89" s="45"/>
      <c r="BOV89" s="45"/>
      <c r="BOW89" s="45"/>
      <c r="BOX89" s="45"/>
      <c r="BOY89" s="45"/>
      <c r="BOZ89" s="45"/>
      <c r="BPA89" s="45"/>
      <c r="BPB89" s="45"/>
      <c r="BPC89" s="45"/>
      <c r="BPD89" s="45"/>
      <c r="BPE89" s="45"/>
      <c r="BPF89" s="45"/>
      <c r="BPG89" s="45"/>
      <c r="BPH89" s="45"/>
      <c r="BPI89" s="45"/>
      <c r="BPJ89" s="45"/>
      <c r="BPK89" s="45"/>
      <c r="BPL89" s="45"/>
      <c r="BPM89" s="45"/>
      <c r="BPN89" s="45"/>
      <c r="BPO89" s="45"/>
      <c r="BPP89" s="45"/>
      <c r="BPQ89" s="45"/>
      <c r="BPR89" s="45"/>
      <c r="BPS89" s="45"/>
      <c r="BPT89" s="45"/>
      <c r="BPU89" s="45"/>
      <c r="BPV89" s="45"/>
      <c r="BPW89" s="45"/>
      <c r="BPX89" s="45"/>
      <c r="BPY89" s="45"/>
      <c r="BPZ89" s="45"/>
      <c r="BQA89" s="45"/>
      <c r="BQB89" s="45"/>
      <c r="BQC89" s="45"/>
      <c r="BQD89" s="45"/>
      <c r="BQE89" s="45"/>
      <c r="BQF89" s="45"/>
      <c r="BQG89" s="45"/>
      <c r="BQH89" s="45"/>
      <c r="BQI89" s="45"/>
      <c r="BQJ89" s="45"/>
      <c r="BQK89" s="45"/>
      <c r="BQL89" s="45"/>
      <c r="BQM89" s="45"/>
      <c r="BQN89" s="45"/>
      <c r="BQO89" s="45"/>
      <c r="BQP89" s="45"/>
      <c r="BQQ89" s="45"/>
      <c r="BQR89" s="45"/>
      <c r="BQS89" s="45"/>
      <c r="BQT89" s="45"/>
      <c r="BQU89" s="45"/>
      <c r="BQV89" s="45"/>
      <c r="BQW89" s="45"/>
      <c r="BQX89" s="45"/>
      <c r="BQY89" s="45"/>
      <c r="BQZ89" s="45"/>
      <c r="BRA89" s="45"/>
      <c r="BRB89" s="45"/>
      <c r="BRC89" s="45"/>
      <c r="BRD89" s="45"/>
      <c r="BRE89" s="45"/>
      <c r="BRF89" s="45"/>
      <c r="BRG89" s="45"/>
      <c r="BRH89" s="45"/>
      <c r="BRI89" s="45"/>
      <c r="BRJ89" s="45"/>
      <c r="BRK89" s="45"/>
      <c r="BRL89" s="45"/>
      <c r="BRM89" s="45"/>
      <c r="BRN89" s="45"/>
      <c r="BRO89" s="45"/>
      <c r="BRP89" s="45"/>
      <c r="BRQ89" s="45"/>
      <c r="BRR89" s="45"/>
      <c r="BRS89" s="45"/>
      <c r="BRT89" s="45"/>
      <c r="BRU89" s="45"/>
      <c r="BRV89" s="45"/>
      <c r="BRW89" s="45"/>
      <c r="BRX89" s="45"/>
      <c r="BRY89" s="45"/>
      <c r="BRZ89" s="45"/>
      <c r="BSA89" s="45"/>
      <c r="BSB89" s="45"/>
      <c r="BSC89" s="45"/>
      <c r="BSD89" s="45"/>
      <c r="BSE89" s="45"/>
      <c r="BSF89" s="45"/>
      <c r="BSG89" s="45"/>
      <c r="BSH89" s="45"/>
      <c r="BSI89" s="45"/>
      <c r="BSJ89" s="45"/>
      <c r="BSK89" s="45"/>
      <c r="BSL89" s="45"/>
      <c r="BSM89" s="45"/>
      <c r="BSN89" s="45"/>
      <c r="BSO89" s="45"/>
      <c r="BSP89" s="45"/>
      <c r="BSQ89" s="45"/>
      <c r="BSR89" s="45"/>
      <c r="BSS89" s="45"/>
      <c r="BST89" s="45"/>
      <c r="BSU89" s="45"/>
      <c r="BSV89" s="45"/>
      <c r="BSW89" s="45"/>
      <c r="BSX89" s="45"/>
      <c r="BSY89" s="45"/>
      <c r="BSZ89" s="45"/>
      <c r="BTA89" s="45"/>
      <c r="BTB89" s="45"/>
      <c r="BTC89" s="45"/>
      <c r="BTD89" s="45"/>
      <c r="BTE89" s="45"/>
      <c r="BTF89" s="45"/>
      <c r="BTG89" s="45"/>
      <c r="BTH89" s="45"/>
      <c r="BTI89" s="45"/>
      <c r="BTJ89" s="45"/>
      <c r="BTK89" s="45"/>
      <c r="BTL89" s="45"/>
      <c r="BTM89" s="45"/>
      <c r="BTN89" s="45"/>
      <c r="BTO89" s="45"/>
      <c r="BTP89" s="45"/>
      <c r="BTQ89" s="45"/>
      <c r="BTR89" s="45"/>
      <c r="BTS89" s="45"/>
      <c r="BTT89" s="45"/>
      <c r="BTU89" s="45"/>
      <c r="BTV89" s="45"/>
      <c r="BTW89" s="45"/>
      <c r="BTX89" s="45"/>
      <c r="BTY89" s="45"/>
      <c r="BTZ89" s="45"/>
      <c r="BUA89" s="45"/>
      <c r="BUB89" s="45"/>
      <c r="BUC89" s="45"/>
      <c r="BUD89" s="45"/>
      <c r="BUE89" s="45"/>
      <c r="BUF89" s="45"/>
      <c r="BUG89" s="45"/>
      <c r="BUH89" s="45"/>
      <c r="BUI89" s="45"/>
      <c r="BUJ89" s="45"/>
      <c r="BUK89" s="45"/>
      <c r="BUL89" s="45"/>
      <c r="BUM89" s="45"/>
      <c r="BUN89" s="45"/>
      <c r="BUO89" s="45"/>
      <c r="BUP89" s="45"/>
      <c r="BUQ89" s="45"/>
      <c r="BUR89" s="45"/>
      <c r="BUS89" s="45"/>
      <c r="BUT89" s="45"/>
      <c r="BUU89" s="45"/>
      <c r="BUV89" s="45"/>
      <c r="BUW89" s="45"/>
      <c r="BUX89" s="45"/>
      <c r="BUY89" s="45"/>
      <c r="BUZ89" s="45"/>
      <c r="BVA89" s="45"/>
      <c r="BVB89" s="45"/>
      <c r="BVC89" s="45"/>
      <c r="BVD89" s="45"/>
      <c r="BVE89" s="45"/>
      <c r="BVF89" s="45"/>
      <c r="BVG89" s="45"/>
      <c r="BVH89" s="45"/>
      <c r="BVI89" s="45"/>
      <c r="BVJ89" s="45"/>
      <c r="BVK89" s="45"/>
      <c r="BVL89" s="45"/>
      <c r="BVM89" s="45"/>
      <c r="BVN89" s="45"/>
      <c r="BVO89" s="45"/>
      <c r="BVP89" s="45"/>
      <c r="BVQ89" s="45"/>
      <c r="BVR89" s="45"/>
      <c r="BVS89" s="45"/>
      <c r="BVT89" s="45"/>
      <c r="BVU89" s="45"/>
      <c r="BVV89" s="45"/>
      <c r="BVW89" s="45"/>
      <c r="BVX89" s="45"/>
      <c r="BVY89" s="45"/>
      <c r="BVZ89" s="45"/>
      <c r="BWA89" s="45"/>
      <c r="BWB89" s="45"/>
      <c r="BWC89" s="45"/>
      <c r="BWD89" s="45"/>
      <c r="BWE89" s="45"/>
      <c r="BWF89" s="45"/>
      <c r="BWG89" s="45"/>
      <c r="BWH89" s="45"/>
      <c r="BWI89" s="45"/>
      <c r="BWJ89" s="45"/>
      <c r="BWK89" s="45"/>
      <c r="BWL89" s="45"/>
      <c r="BWM89" s="45"/>
      <c r="BWN89" s="45"/>
      <c r="BWO89" s="45"/>
      <c r="BWP89" s="45"/>
      <c r="BWQ89" s="45"/>
      <c r="BWR89" s="45"/>
      <c r="BWS89" s="45"/>
      <c r="BWT89" s="45"/>
      <c r="BWU89" s="45"/>
      <c r="BWV89" s="45"/>
      <c r="BWW89" s="45"/>
      <c r="BWX89" s="45"/>
      <c r="BWY89" s="45"/>
      <c r="BWZ89" s="45"/>
      <c r="BXA89" s="45"/>
      <c r="BXB89" s="45"/>
      <c r="BXC89" s="45"/>
      <c r="BXD89" s="45"/>
      <c r="BXE89" s="45"/>
      <c r="BXF89" s="45"/>
      <c r="BXG89" s="45"/>
      <c r="BXH89" s="45"/>
      <c r="BXI89" s="45"/>
      <c r="BXJ89" s="45"/>
      <c r="BXK89" s="45"/>
      <c r="BXL89" s="45"/>
      <c r="BXM89" s="45"/>
      <c r="BXN89" s="45"/>
      <c r="BXO89" s="45"/>
      <c r="BXP89" s="45"/>
      <c r="BXQ89" s="45"/>
      <c r="BXR89" s="45"/>
      <c r="BXS89" s="45"/>
      <c r="BXT89" s="45"/>
      <c r="BXU89" s="45"/>
      <c r="BXV89" s="45"/>
      <c r="BXW89" s="45"/>
      <c r="BXX89" s="45"/>
      <c r="BXY89" s="45"/>
      <c r="BXZ89" s="45"/>
      <c r="BYA89" s="45"/>
      <c r="BYB89" s="45"/>
      <c r="BYC89" s="45"/>
      <c r="BYD89" s="45"/>
      <c r="BYE89" s="45"/>
      <c r="BYF89" s="45"/>
      <c r="BYG89" s="45"/>
      <c r="BYH89" s="45"/>
      <c r="BYI89" s="45"/>
      <c r="BYJ89" s="45"/>
      <c r="BYK89" s="45"/>
      <c r="BYL89" s="45"/>
      <c r="BYM89" s="45"/>
      <c r="BYN89" s="45"/>
      <c r="BYO89" s="45"/>
      <c r="BYP89" s="45"/>
      <c r="BYQ89" s="45"/>
      <c r="BYR89" s="45"/>
      <c r="BYS89" s="45"/>
      <c r="BYT89" s="45"/>
      <c r="BYU89" s="45"/>
      <c r="BYV89" s="45"/>
      <c r="BYW89" s="45"/>
      <c r="BYX89" s="45"/>
      <c r="BYY89" s="45"/>
      <c r="BYZ89" s="45"/>
      <c r="BZA89" s="45"/>
      <c r="BZB89" s="45"/>
      <c r="BZC89" s="45"/>
      <c r="BZD89" s="45"/>
      <c r="BZE89" s="45"/>
      <c r="BZF89" s="45"/>
      <c r="BZG89" s="45"/>
      <c r="BZH89" s="45"/>
      <c r="BZI89" s="45"/>
      <c r="BZJ89" s="45"/>
      <c r="BZK89" s="45"/>
      <c r="BZL89" s="45"/>
      <c r="BZM89" s="45"/>
      <c r="BZN89" s="45"/>
      <c r="BZO89" s="45"/>
      <c r="BZP89" s="45"/>
      <c r="BZQ89" s="45"/>
      <c r="BZR89" s="45"/>
      <c r="BZS89" s="45"/>
      <c r="BZT89" s="45"/>
      <c r="BZU89" s="45"/>
      <c r="BZV89" s="45"/>
      <c r="BZW89" s="45"/>
      <c r="BZX89" s="45"/>
      <c r="BZY89" s="45"/>
      <c r="BZZ89" s="45"/>
      <c r="CAA89" s="45"/>
      <c r="CAB89" s="45"/>
      <c r="CAC89" s="45"/>
      <c r="CAD89" s="45"/>
      <c r="CAE89" s="45"/>
      <c r="CAF89" s="45"/>
      <c r="CAG89" s="45"/>
      <c r="CAH89" s="45"/>
      <c r="CAI89" s="45"/>
      <c r="CAJ89" s="45"/>
      <c r="CAK89" s="45"/>
      <c r="CAL89" s="45"/>
      <c r="CAM89" s="45"/>
      <c r="CAN89" s="45"/>
      <c r="CAO89" s="45"/>
      <c r="CAP89" s="45"/>
      <c r="CAQ89" s="45"/>
      <c r="CAR89" s="45"/>
      <c r="CAS89" s="45"/>
      <c r="CAT89" s="45"/>
      <c r="CAU89" s="45"/>
      <c r="CAV89" s="45"/>
      <c r="CAW89" s="45"/>
      <c r="CAX89" s="45"/>
      <c r="CAY89" s="45"/>
      <c r="CAZ89" s="45"/>
      <c r="CBA89" s="45"/>
      <c r="CBB89" s="45"/>
      <c r="CBC89" s="45"/>
      <c r="CBD89" s="45"/>
      <c r="CBE89" s="45"/>
      <c r="CBF89" s="45"/>
      <c r="CBG89" s="45"/>
      <c r="CBH89" s="45"/>
      <c r="CBI89" s="45"/>
      <c r="CBJ89" s="45"/>
      <c r="CBK89" s="45"/>
      <c r="CBL89" s="45"/>
      <c r="CBM89" s="45"/>
      <c r="CBN89" s="45"/>
      <c r="CBO89" s="45"/>
      <c r="CBP89" s="45"/>
      <c r="CBQ89" s="45"/>
      <c r="CBR89" s="45"/>
      <c r="CBS89" s="45"/>
      <c r="CBT89" s="45"/>
      <c r="CBU89" s="45"/>
      <c r="CBV89" s="45"/>
      <c r="CBW89" s="45"/>
      <c r="CBX89" s="45"/>
      <c r="CBY89" s="45"/>
      <c r="CBZ89" s="45"/>
      <c r="CCA89" s="45"/>
      <c r="CCB89" s="45"/>
      <c r="CCC89" s="45"/>
      <c r="CCD89" s="45"/>
      <c r="CCE89" s="45"/>
      <c r="CCF89" s="45"/>
      <c r="CCG89" s="45"/>
      <c r="CCH89" s="45"/>
      <c r="CCI89" s="45"/>
      <c r="CCJ89" s="45"/>
      <c r="CCK89" s="45"/>
      <c r="CCL89" s="45"/>
      <c r="CCM89" s="45"/>
      <c r="CCN89" s="45"/>
      <c r="CCO89" s="45"/>
      <c r="CCP89" s="45"/>
      <c r="CCQ89" s="45"/>
      <c r="CCR89" s="45"/>
      <c r="CCS89" s="45"/>
      <c r="CCT89" s="45"/>
      <c r="CCU89" s="45"/>
      <c r="CCV89" s="45"/>
      <c r="CCW89" s="45"/>
      <c r="CCX89" s="45"/>
      <c r="CCY89" s="45"/>
      <c r="CCZ89" s="45"/>
      <c r="CDA89" s="45"/>
      <c r="CDB89" s="45"/>
      <c r="CDC89" s="45"/>
      <c r="CDD89" s="45"/>
      <c r="CDE89" s="45"/>
      <c r="CDF89" s="45"/>
      <c r="CDG89" s="45"/>
      <c r="CDH89" s="45"/>
      <c r="CDI89" s="45"/>
      <c r="CDJ89" s="45"/>
      <c r="CDK89" s="45"/>
      <c r="CDL89" s="45"/>
      <c r="CDM89" s="45"/>
      <c r="CDN89" s="45"/>
      <c r="CDO89" s="45"/>
      <c r="CDP89" s="45"/>
      <c r="CDQ89" s="45"/>
      <c r="CDR89" s="45"/>
      <c r="CDS89" s="45"/>
      <c r="CDT89" s="45"/>
      <c r="CDU89" s="45"/>
      <c r="CDV89" s="45"/>
      <c r="CDW89" s="45"/>
      <c r="CDX89" s="45"/>
      <c r="CDY89" s="45"/>
      <c r="CDZ89" s="45"/>
      <c r="CEA89" s="45"/>
      <c r="CEB89" s="45"/>
      <c r="CEC89" s="45"/>
      <c r="CED89" s="45"/>
      <c r="CEE89" s="45"/>
      <c r="CEF89" s="45"/>
      <c r="CEG89" s="45"/>
      <c r="CEH89" s="45"/>
      <c r="CEI89" s="45"/>
      <c r="CEJ89" s="45"/>
      <c r="CEK89" s="45"/>
      <c r="CEL89" s="45"/>
      <c r="CEM89" s="45"/>
      <c r="CEN89" s="45"/>
      <c r="CEO89" s="45"/>
      <c r="CEP89" s="45"/>
      <c r="CEQ89" s="45"/>
      <c r="CER89" s="45"/>
      <c r="CES89" s="45"/>
      <c r="CET89" s="45"/>
      <c r="CEU89" s="45"/>
      <c r="CEV89" s="45"/>
      <c r="CEW89" s="45"/>
      <c r="CEX89" s="45"/>
      <c r="CEY89" s="45"/>
      <c r="CEZ89" s="45"/>
      <c r="CFA89" s="45"/>
      <c r="CFB89" s="45"/>
      <c r="CFC89" s="45"/>
      <c r="CFD89" s="45"/>
      <c r="CFE89" s="45"/>
      <c r="CFF89" s="45"/>
      <c r="CFG89" s="45"/>
      <c r="CFH89" s="45"/>
      <c r="CFI89" s="45"/>
      <c r="CFJ89" s="45"/>
      <c r="CFK89" s="45"/>
      <c r="CFL89" s="45"/>
      <c r="CFM89" s="45"/>
      <c r="CFN89" s="45"/>
      <c r="CFO89" s="45"/>
      <c r="CFP89" s="45"/>
      <c r="CFQ89" s="45"/>
      <c r="CFR89" s="45"/>
      <c r="CFS89" s="45"/>
      <c r="CFT89" s="45"/>
      <c r="CFU89" s="45"/>
      <c r="CFV89" s="45"/>
      <c r="CFW89" s="45"/>
      <c r="CFX89" s="45"/>
      <c r="CFY89" s="45"/>
      <c r="CFZ89" s="45"/>
      <c r="CGA89" s="45"/>
      <c r="CGB89" s="45"/>
      <c r="CGC89" s="45"/>
      <c r="CGD89" s="45"/>
      <c r="CGE89" s="45"/>
      <c r="CGF89" s="45"/>
      <c r="CGG89" s="45"/>
      <c r="CGH89" s="45"/>
      <c r="CGI89" s="45"/>
      <c r="CGJ89" s="45"/>
      <c r="CGK89" s="45"/>
      <c r="CGL89" s="45"/>
      <c r="CGM89" s="45"/>
      <c r="CGN89" s="45"/>
      <c r="CGO89" s="45"/>
      <c r="CGP89" s="45"/>
      <c r="CGQ89" s="45"/>
      <c r="CGR89" s="45"/>
      <c r="CGS89" s="45"/>
      <c r="CGT89" s="45"/>
      <c r="CGU89" s="45"/>
      <c r="CGV89" s="45"/>
      <c r="CGW89" s="45"/>
      <c r="CGX89" s="45"/>
      <c r="CGY89" s="45"/>
      <c r="CGZ89" s="45"/>
      <c r="CHA89" s="45"/>
      <c r="CHB89" s="45"/>
      <c r="CHC89" s="45"/>
      <c r="CHD89" s="45"/>
      <c r="CHE89" s="45"/>
      <c r="CHF89" s="45"/>
      <c r="CHG89" s="45"/>
      <c r="CHH89" s="45"/>
      <c r="CHI89" s="45"/>
      <c r="CHJ89" s="45"/>
      <c r="CHK89" s="45"/>
      <c r="CHL89" s="45"/>
      <c r="CHM89" s="45"/>
      <c r="CHN89" s="45"/>
      <c r="CHO89" s="45"/>
      <c r="CHP89" s="45"/>
      <c r="CHQ89" s="45"/>
      <c r="CHR89" s="45"/>
      <c r="CHS89" s="45"/>
      <c r="CHT89" s="45"/>
      <c r="CHU89" s="45"/>
      <c r="CHV89" s="45"/>
      <c r="CHW89" s="45"/>
      <c r="CHX89" s="45"/>
      <c r="CHY89" s="45"/>
      <c r="CHZ89" s="45"/>
      <c r="CIA89" s="45"/>
      <c r="CIB89" s="45"/>
      <c r="CIC89" s="45"/>
      <c r="CID89" s="45"/>
      <c r="CIE89" s="45"/>
      <c r="CIF89" s="45"/>
      <c r="CIG89" s="45"/>
      <c r="CIH89" s="45"/>
      <c r="CII89" s="45"/>
      <c r="CIJ89" s="45"/>
      <c r="CIK89" s="45"/>
      <c r="CIL89" s="45"/>
      <c r="CIM89" s="45"/>
      <c r="CIN89" s="45"/>
      <c r="CIO89" s="45"/>
      <c r="CIP89" s="45"/>
      <c r="CIQ89" s="45"/>
      <c r="CIR89" s="45"/>
      <c r="CIS89" s="45"/>
      <c r="CIT89" s="45"/>
      <c r="CIU89" s="45"/>
      <c r="CIV89" s="45"/>
      <c r="CIW89" s="45"/>
      <c r="CIX89" s="45"/>
      <c r="CIY89" s="45"/>
      <c r="CIZ89" s="45"/>
      <c r="CJA89" s="45"/>
      <c r="CJB89" s="45"/>
      <c r="CJC89" s="45"/>
      <c r="CJD89" s="45"/>
      <c r="CJE89" s="45"/>
      <c r="CJF89" s="45"/>
      <c r="CJG89" s="45"/>
      <c r="CJH89" s="45"/>
      <c r="CJI89" s="45"/>
      <c r="CJJ89" s="45"/>
      <c r="CJK89" s="45"/>
      <c r="CJL89" s="45"/>
      <c r="CJM89" s="45"/>
      <c r="CJN89" s="45"/>
      <c r="CJO89" s="45"/>
      <c r="CJP89" s="45"/>
      <c r="CJQ89" s="45"/>
      <c r="CJR89" s="45"/>
      <c r="CJS89" s="45"/>
      <c r="CJT89" s="45"/>
      <c r="CJU89" s="45"/>
      <c r="CJV89" s="45"/>
      <c r="CJW89" s="45"/>
      <c r="CJX89" s="45"/>
      <c r="CJY89" s="45"/>
      <c r="CJZ89" s="45"/>
      <c r="CKA89" s="45"/>
      <c r="CKB89" s="45"/>
      <c r="CKC89" s="45"/>
      <c r="CKD89" s="45"/>
      <c r="CKE89" s="45"/>
      <c r="CKF89" s="45"/>
      <c r="CKG89" s="45"/>
      <c r="CKH89" s="45"/>
      <c r="CKI89" s="45"/>
      <c r="CKJ89" s="45"/>
      <c r="CKK89" s="45"/>
      <c r="CKL89" s="45"/>
      <c r="CKM89" s="45"/>
      <c r="CKN89" s="45"/>
      <c r="CKO89" s="45"/>
      <c r="CKP89" s="45"/>
      <c r="CKQ89" s="45"/>
      <c r="CKR89" s="45"/>
      <c r="CKS89" s="45"/>
      <c r="CKT89" s="45"/>
      <c r="CKU89" s="45"/>
      <c r="CKV89" s="45"/>
      <c r="CKW89" s="45"/>
      <c r="CKX89" s="45"/>
      <c r="CKY89" s="45"/>
      <c r="CKZ89" s="45"/>
      <c r="CLA89" s="45"/>
      <c r="CLB89" s="45"/>
      <c r="CLC89" s="45"/>
      <c r="CLD89" s="45"/>
      <c r="CLE89" s="45"/>
      <c r="CLF89" s="45"/>
      <c r="CLG89" s="45"/>
      <c r="CLH89" s="45"/>
      <c r="CLI89" s="45"/>
      <c r="CLJ89" s="45"/>
      <c r="CLK89" s="45"/>
      <c r="CLL89" s="45"/>
      <c r="CLM89" s="45"/>
      <c r="CLN89" s="45"/>
      <c r="CLO89" s="45"/>
      <c r="CLP89" s="45"/>
      <c r="CLQ89" s="45"/>
      <c r="CLR89" s="45"/>
      <c r="CLS89" s="45"/>
      <c r="CLT89" s="45"/>
      <c r="CLU89" s="45"/>
      <c r="CLV89" s="45"/>
      <c r="CLW89" s="45"/>
      <c r="CLX89" s="45"/>
      <c r="CLY89" s="45"/>
      <c r="CLZ89" s="45"/>
      <c r="CMA89" s="45"/>
      <c r="CMB89" s="45"/>
      <c r="CMC89" s="45"/>
      <c r="CMD89" s="45"/>
      <c r="CME89" s="45"/>
      <c r="CMF89" s="45"/>
      <c r="CMG89" s="45"/>
      <c r="CMH89" s="45"/>
      <c r="CMI89" s="45"/>
      <c r="CMJ89" s="45"/>
      <c r="CMK89" s="45"/>
      <c r="CML89" s="45"/>
      <c r="CMM89" s="45"/>
      <c r="CMN89" s="45"/>
      <c r="CMO89" s="45"/>
      <c r="CMP89" s="45"/>
      <c r="CMQ89" s="45"/>
      <c r="CMR89" s="45"/>
      <c r="CMS89" s="45"/>
      <c r="CMT89" s="45"/>
      <c r="CMU89" s="45"/>
      <c r="CMV89" s="45"/>
      <c r="CMW89" s="45"/>
      <c r="CMX89" s="45"/>
      <c r="CMY89" s="45"/>
      <c r="CMZ89" s="45"/>
      <c r="CNA89" s="45"/>
      <c r="CNB89" s="45"/>
      <c r="CNC89" s="45"/>
      <c r="CND89" s="45"/>
      <c r="CNE89" s="45"/>
      <c r="CNF89" s="45"/>
      <c r="CNG89" s="45"/>
      <c r="CNH89" s="45"/>
      <c r="CNI89" s="45"/>
      <c r="CNJ89" s="45"/>
      <c r="CNK89" s="45"/>
      <c r="CNL89" s="45"/>
      <c r="CNM89" s="45"/>
      <c r="CNN89" s="45"/>
      <c r="CNO89" s="45"/>
      <c r="CNP89" s="45"/>
      <c r="CNQ89" s="45"/>
      <c r="CNR89" s="45"/>
      <c r="CNS89" s="45"/>
      <c r="CNT89" s="45"/>
      <c r="CNU89" s="45"/>
      <c r="CNV89" s="45"/>
      <c r="CNW89" s="45"/>
      <c r="CNX89" s="45"/>
      <c r="CNY89" s="45"/>
      <c r="CNZ89" s="45"/>
      <c r="COA89" s="45"/>
      <c r="COB89" s="45"/>
      <c r="COC89" s="45"/>
      <c r="COD89" s="45"/>
      <c r="COE89" s="45"/>
      <c r="COF89" s="45"/>
      <c r="COG89" s="45"/>
      <c r="COH89" s="45"/>
      <c r="COI89" s="45"/>
      <c r="COJ89" s="45"/>
      <c r="COK89" s="45"/>
      <c r="COL89" s="45"/>
      <c r="COM89" s="45"/>
      <c r="CON89" s="45"/>
      <c r="COO89" s="45"/>
      <c r="COP89" s="45"/>
      <c r="COQ89" s="45"/>
      <c r="COR89" s="45"/>
      <c r="COS89" s="45"/>
      <c r="COT89" s="45"/>
      <c r="COU89" s="45"/>
      <c r="COV89" s="45"/>
      <c r="COW89" s="45"/>
      <c r="COX89" s="45"/>
      <c r="COY89" s="45"/>
      <c r="COZ89" s="45"/>
      <c r="CPA89" s="45"/>
      <c r="CPB89" s="45"/>
      <c r="CPC89" s="45"/>
      <c r="CPD89" s="45"/>
      <c r="CPE89" s="45"/>
      <c r="CPF89" s="45"/>
      <c r="CPG89" s="45"/>
      <c r="CPH89" s="45"/>
      <c r="CPI89" s="45"/>
      <c r="CPJ89" s="45"/>
      <c r="CPK89" s="45"/>
      <c r="CPL89" s="45"/>
      <c r="CPM89" s="45"/>
      <c r="CPN89" s="45"/>
      <c r="CPO89" s="45"/>
      <c r="CPP89" s="45"/>
      <c r="CPQ89" s="45"/>
      <c r="CPR89" s="45"/>
      <c r="CPS89" s="45"/>
      <c r="CPT89" s="45"/>
      <c r="CPU89" s="45"/>
      <c r="CPV89" s="45"/>
      <c r="CPW89" s="45"/>
      <c r="CPX89" s="45"/>
      <c r="CPY89" s="45"/>
      <c r="CPZ89" s="45"/>
      <c r="CQA89" s="45"/>
      <c r="CQB89" s="45"/>
      <c r="CQC89" s="45"/>
      <c r="CQD89" s="45"/>
      <c r="CQE89" s="45"/>
      <c r="CQF89" s="45"/>
      <c r="CQG89" s="45"/>
      <c r="CQH89" s="45"/>
      <c r="CQI89" s="45"/>
      <c r="CQJ89" s="45"/>
      <c r="CQK89" s="45"/>
      <c r="CQL89" s="45"/>
      <c r="CQM89" s="45"/>
      <c r="CQN89" s="45"/>
      <c r="CQO89" s="45"/>
      <c r="CQP89" s="45"/>
      <c r="CQQ89" s="45"/>
      <c r="CQR89" s="45"/>
      <c r="CQS89" s="45"/>
      <c r="CQT89" s="45"/>
      <c r="CQU89" s="45"/>
      <c r="CQV89" s="45"/>
      <c r="CQW89" s="45"/>
      <c r="CQX89" s="45"/>
      <c r="CQY89" s="45"/>
      <c r="CQZ89" s="45"/>
      <c r="CRA89" s="45"/>
      <c r="CRB89" s="45"/>
      <c r="CRC89" s="45"/>
      <c r="CRD89" s="45"/>
      <c r="CRE89" s="45"/>
      <c r="CRF89" s="45"/>
      <c r="CRG89" s="45"/>
      <c r="CRH89" s="45"/>
      <c r="CRI89" s="45"/>
      <c r="CRJ89" s="45"/>
      <c r="CRK89" s="45"/>
      <c r="CRL89" s="45"/>
      <c r="CRM89" s="45"/>
      <c r="CRN89" s="45"/>
      <c r="CRO89" s="45"/>
      <c r="CRP89" s="45"/>
      <c r="CRQ89" s="45"/>
      <c r="CRR89" s="45"/>
      <c r="CRS89" s="45"/>
      <c r="CRT89" s="45"/>
      <c r="CRU89" s="45"/>
      <c r="CRV89" s="45"/>
      <c r="CRW89" s="45"/>
      <c r="CRX89" s="45"/>
      <c r="CRY89" s="45"/>
      <c r="CRZ89" s="45"/>
      <c r="CSA89" s="45"/>
      <c r="CSB89" s="45"/>
      <c r="CSC89" s="45"/>
      <c r="CSD89" s="45"/>
      <c r="CSE89" s="45"/>
      <c r="CSF89" s="45"/>
      <c r="CSG89" s="45"/>
      <c r="CSH89" s="45"/>
      <c r="CSI89" s="45"/>
      <c r="CSJ89" s="45"/>
      <c r="CSK89" s="45"/>
      <c r="CSL89" s="45"/>
      <c r="CSM89" s="45"/>
      <c r="CSN89" s="45"/>
      <c r="CSO89" s="45"/>
      <c r="CSP89" s="45"/>
      <c r="CSQ89" s="45"/>
      <c r="CSR89" s="45"/>
      <c r="CSS89" s="45"/>
      <c r="CST89" s="45"/>
      <c r="CSU89" s="45"/>
      <c r="CSV89" s="45"/>
      <c r="CSW89" s="45"/>
      <c r="CSX89" s="45"/>
      <c r="CSY89" s="45"/>
      <c r="CSZ89" s="45"/>
      <c r="CTA89" s="45"/>
      <c r="CTB89" s="45"/>
      <c r="CTC89" s="45"/>
      <c r="CTD89" s="45"/>
      <c r="CTE89" s="45"/>
      <c r="CTF89" s="45"/>
      <c r="CTG89" s="45"/>
      <c r="CTH89" s="45"/>
      <c r="CTI89" s="45"/>
      <c r="CTJ89" s="45"/>
      <c r="CTK89" s="45"/>
      <c r="CTL89" s="45"/>
      <c r="CTM89" s="45"/>
      <c r="CTN89" s="45"/>
      <c r="CTO89" s="45"/>
      <c r="CTP89" s="45"/>
      <c r="CTQ89" s="45"/>
      <c r="CTR89" s="45"/>
      <c r="CTS89" s="45"/>
      <c r="CTT89" s="45"/>
      <c r="CTU89" s="45"/>
      <c r="CTV89" s="45"/>
      <c r="CTW89" s="45"/>
      <c r="CTX89" s="45"/>
      <c r="CTY89" s="45"/>
      <c r="CTZ89" s="45"/>
      <c r="CUA89" s="45"/>
      <c r="CUB89" s="45"/>
      <c r="CUC89" s="45"/>
      <c r="CUD89" s="45"/>
      <c r="CUE89" s="45"/>
      <c r="CUF89" s="45"/>
      <c r="CUG89" s="45"/>
      <c r="CUH89" s="45"/>
      <c r="CUI89" s="45"/>
      <c r="CUJ89" s="45"/>
      <c r="CUK89" s="45"/>
      <c r="CUL89" s="45"/>
      <c r="CUM89" s="45"/>
      <c r="CUN89" s="45"/>
      <c r="CUO89" s="45"/>
      <c r="CUP89" s="45"/>
      <c r="CUQ89" s="45"/>
      <c r="CUR89" s="45"/>
      <c r="CUS89" s="45"/>
      <c r="CUT89" s="45"/>
      <c r="CUU89" s="45"/>
      <c r="CUV89" s="45"/>
      <c r="CUW89" s="45"/>
      <c r="CUX89" s="45"/>
      <c r="CUY89" s="45"/>
      <c r="CUZ89" s="45"/>
      <c r="CVA89" s="45"/>
      <c r="CVB89" s="45"/>
      <c r="CVC89" s="45"/>
      <c r="CVD89" s="45"/>
      <c r="CVE89" s="45"/>
      <c r="CVF89" s="45"/>
      <c r="CVG89" s="45"/>
      <c r="CVH89" s="45"/>
      <c r="CVI89" s="45"/>
      <c r="CVJ89" s="45"/>
      <c r="CVK89" s="45"/>
      <c r="CVL89" s="45"/>
      <c r="CVM89" s="45"/>
      <c r="CVN89" s="45"/>
      <c r="CVO89" s="45"/>
      <c r="CVP89" s="45"/>
      <c r="CVQ89" s="45"/>
      <c r="CVR89" s="45"/>
      <c r="CVS89" s="45"/>
      <c r="CVT89" s="45"/>
      <c r="CVU89" s="45"/>
      <c r="CVV89" s="45"/>
      <c r="CVW89" s="45"/>
      <c r="CVX89" s="45"/>
      <c r="CVY89" s="45"/>
      <c r="CVZ89" s="45"/>
      <c r="CWA89" s="45"/>
      <c r="CWB89" s="45"/>
      <c r="CWC89" s="45"/>
      <c r="CWD89" s="45"/>
      <c r="CWE89" s="45"/>
      <c r="CWF89" s="45"/>
      <c r="CWG89" s="45"/>
      <c r="CWH89" s="45"/>
      <c r="CWI89" s="45"/>
      <c r="CWJ89" s="45"/>
      <c r="CWK89" s="45"/>
      <c r="CWL89" s="45"/>
      <c r="CWM89" s="45"/>
      <c r="CWN89" s="45"/>
      <c r="CWO89" s="45"/>
      <c r="CWP89" s="45"/>
      <c r="CWQ89" s="45"/>
      <c r="CWR89" s="45"/>
      <c r="CWS89" s="45"/>
      <c r="CWT89" s="45"/>
      <c r="CWU89" s="45"/>
      <c r="CWV89" s="45"/>
      <c r="CWW89" s="45"/>
      <c r="CWX89" s="45"/>
      <c r="CWY89" s="45"/>
      <c r="CWZ89" s="45"/>
      <c r="CXA89" s="45"/>
      <c r="CXB89" s="45"/>
      <c r="CXC89" s="45"/>
      <c r="CXD89" s="45"/>
      <c r="CXE89" s="45"/>
      <c r="CXF89" s="45"/>
      <c r="CXG89" s="45"/>
      <c r="CXH89" s="45"/>
      <c r="CXI89" s="45"/>
      <c r="CXJ89" s="45"/>
      <c r="CXK89" s="45"/>
      <c r="CXL89" s="45"/>
      <c r="CXM89" s="45"/>
      <c r="CXN89" s="45"/>
      <c r="CXO89" s="45"/>
      <c r="CXP89" s="45"/>
      <c r="CXQ89" s="45"/>
      <c r="CXR89" s="45"/>
      <c r="CXS89" s="45"/>
      <c r="CXT89" s="45"/>
      <c r="CXU89" s="45"/>
      <c r="CXV89" s="45"/>
      <c r="CXW89" s="45"/>
      <c r="CXX89" s="45"/>
      <c r="CXY89" s="45"/>
      <c r="CXZ89" s="45"/>
      <c r="CYA89" s="45"/>
      <c r="CYB89" s="45"/>
      <c r="CYC89" s="45"/>
      <c r="CYD89" s="45"/>
      <c r="CYE89" s="45"/>
      <c r="CYF89" s="45"/>
      <c r="CYG89" s="45"/>
      <c r="CYH89" s="45"/>
      <c r="CYI89" s="45"/>
      <c r="CYJ89" s="45"/>
      <c r="CYK89" s="45"/>
      <c r="CYL89" s="45"/>
      <c r="CYM89" s="45"/>
      <c r="CYN89" s="45"/>
      <c r="CYO89" s="45"/>
      <c r="CYP89" s="45"/>
      <c r="CYQ89" s="45"/>
      <c r="CYR89" s="45"/>
      <c r="CYS89" s="45"/>
      <c r="CYT89" s="45"/>
      <c r="CYU89" s="45"/>
      <c r="CYV89" s="45"/>
      <c r="CYW89" s="45"/>
      <c r="CYX89" s="45"/>
      <c r="CYY89" s="45"/>
      <c r="CYZ89" s="45"/>
      <c r="CZA89" s="45"/>
      <c r="CZB89" s="45"/>
      <c r="CZC89" s="45"/>
      <c r="CZD89" s="45"/>
      <c r="CZE89" s="45"/>
      <c r="CZF89" s="45"/>
      <c r="CZG89" s="45"/>
      <c r="CZH89" s="45"/>
      <c r="CZI89" s="45"/>
      <c r="CZJ89" s="45"/>
      <c r="CZK89" s="45"/>
      <c r="CZL89" s="45"/>
      <c r="CZM89" s="45"/>
      <c r="CZN89" s="45"/>
      <c r="CZO89" s="45"/>
      <c r="CZP89" s="45"/>
      <c r="CZQ89" s="45"/>
      <c r="CZR89" s="45"/>
      <c r="CZS89" s="45"/>
      <c r="CZT89" s="45"/>
      <c r="CZU89" s="45"/>
      <c r="CZV89" s="45"/>
      <c r="CZW89" s="45"/>
      <c r="CZX89" s="45"/>
      <c r="CZY89" s="45"/>
      <c r="CZZ89" s="45"/>
      <c r="DAA89" s="45"/>
      <c r="DAB89" s="45"/>
      <c r="DAC89" s="45"/>
      <c r="DAD89" s="45"/>
      <c r="DAE89" s="45"/>
      <c r="DAF89" s="45"/>
      <c r="DAG89" s="45"/>
      <c r="DAH89" s="45"/>
      <c r="DAI89" s="45"/>
      <c r="DAJ89" s="45"/>
      <c r="DAK89" s="45"/>
      <c r="DAL89" s="45"/>
      <c r="DAM89" s="45"/>
      <c r="DAN89" s="45"/>
      <c r="DAO89" s="45"/>
      <c r="DAP89" s="45"/>
      <c r="DAQ89" s="45"/>
      <c r="DAR89" s="45"/>
      <c r="DAS89" s="45"/>
      <c r="DAT89" s="45"/>
      <c r="DAU89" s="45"/>
      <c r="DAV89" s="45"/>
      <c r="DAW89" s="45"/>
      <c r="DAX89" s="45"/>
      <c r="DAY89" s="45"/>
      <c r="DAZ89" s="45"/>
      <c r="DBA89" s="45"/>
      <c r="DBB89" s="45"/>
      <c r="DBC89" s="45"/>
      <c r="DBD89" s="45"/>
      <c r="DBE89" s="45"/>
      <c r="DBF89" s="45"/>
      <c r="DBG89" s="45"/>
      <c r="DBH89" s="45"/>
      <c r="DBI89" s="45"/>
      <c r="DBJ89" s="45"/>
      <c r="DBK89" s="45"/>
      <c r="DBL89" s="45"/>
      <c r="DBM89" s="45"/>
      <c r="DBN89" s="45"/>
      <c r="DBO89" s="45"/>
      <c r="DBP89" s="45"/>
      <c r="DBQ89" s="45"/>
      <c r="DBR89" s="45"/>
      <c r="DBS89" s="45"/>
      <c r="DBT89" s="45"/>
      <c r="DBU89" s="45"/>
      <c r="DBV89" s="45"/>
      <c r="DBW89" s="45"/>
      <c r="DBX89" s="45"/>
      <c r="DBY89" s="45"/>
      <c r="DBZ89" s="45"/>
      <c r="DCA89" s="45"/>
      <c r="DCB89" s="45"/>
      <c r="DCC89" s="45"/>
      <c r="DCD89" s="45"/>
      <c r="DCE89" s="45"/>
      <c r="DCF89" s="45"/>
      <c r="DCG89" s="45"/>
      <c r="DCH89" s="45"/>
      <c r="DCI89" s="45"/>
      <c r="DCJ89" s="45"/>
      <c r="DCK89" s="45"/>
      <c r="DCL89" s="45"/>
      <c r="DCM89" s="45"/>
      <c r="DCN89" s="45"/>
      <c r="DCO89" s="45"/>
      <c r="DCP89" s="45"/>
      <c r="DCQ89" s="45"/>
      <c r="DCR89" s="45"/>
      <c r="DCS89" s="45"/>
      <c r="DCT89" s="45"/>
      <c r="DCU89" s="45"/>
      <c r="DCV89" s="45"/>
      <c r="DCW89" s="45"/>
      <c r="DCX89" s="45"/>
      <c r="DCY89" s="45"/>
      <c r="DCZ89" s="45"/>
      <c r="DDA89" s="45"/>
      <c r="DDB89" s="45"/>
      <c r="DDC89" s="45"/>
      <c r="DDD89" s="45"/>
      <c r="DDE89" s="45"/>
      <c r="DDF89" s="45"/>
      <c r="DDG89" s="45"/>
      <c r="DDH89" s="45"/>
      <c r="DDI89" s="45"/>
      <c r="DDJ89" s="45"/>
      <c r="DDK89" s="45"/>
      <c r="DDL89" s="45"/>
      <c r="DDM89" s="45"/>
      <c r="DDN89" s="45"/>
      <c r="DDO89" s="45"/>
      <c r="DDP89" s="45"/>
      <c r="DDQ89" s="45"/>
      <c r="DDR89" s="45"/>
      <c r="DDS89" s="45"/>
      <c r="DDT89" s="45"/>
      <c r="DDU89" s="45"/>
      <c r="DDV89" s="45"/>
      <c r="DDW89" s="45"/>
      <c r="DDX89" s="45"/>
      <c r="DDY89" s="45"/>
      <c r="DDZ89" s="45"/>
      <c r="DEA89" s="45"/>
      <c r="DEB89" s="45"/>
      <c r="DEC89" s="45"/>
      <c r="DED89" s="45"/>
      <c r="DEE89" s="45"/>
      <c r="DEF89" s="45"/>
      <c r="DEG89" s="45"/>
      <c r="DEH89" s="45"/>
      <c r="DEI89" s="45"/>
      <c r="DEJ89" s="45"/>
      <c r="DEK89" s="45"/>
      <c r="DEL89" s="45"/>
      <c r="DEM89" s="45"/>
      <c r="DEN89" s="45"/>
      <c r="DEO89" s="45"/>
      <c r="DEP89" s="45"/>
      <c r="DEQ89" s="45"/>
      <c r="DER89" s="45"/>
      <c r="DES89" s="45"/>
      <c r="DET89" s="45"/>
      <c r="DEU89" s="45"/>
      <c r="DEV89" s="45"/>
      <c r="DEW89" s="45"/>
      <c r="DEX89" s="45"/>
      <c r="DEY89" s="45"/>
      <c r="DEZ89" s="45"/>
      <c r="DFA89" s="45"/>
      <c r="DFB89" s="45"/>
      <c r="DFC89" s="45"/>
      <c r="DFD89" s="45"/>
      <c r="DFE89" s="45"/>
      <c r="DFF89" s="45"/>
      <c r="DFG89" s="45"/>
      <c r="DFH89" s="45"/>
      <c r="DFI89" s="45"/>
      <c r="DFJ89" s="45"/>
      <c r="DFK89" s="45"/>
      <c r="DFL89" s="45"/>
      <c r="DFM89" s="45"/>
      <c r="DFN89" s="45"/>
      <c r="DFO89" s="45"/>
      <c r="DFP89" s="45"/>
      <c r="DFQ89" s="45"/>
      <c r="DFR89" s="45"/>
      <c r="DFS89" s="45"/>
      <c r="DFT89" s="45"/>
      <c r="DFU89" s="45"/>
      <c r="DFV89" s="45"/>
      <c r="DFW89" s="45"/>
      <c r="DFX89" s="45"/>
      <c r="DFY89" s="45"/>
      <c r="DFZ89" s="45"/>
      <c r="DGA89" s="45"/>
      <c r="DGB89" s="45"/>
      <c r="DGC89" s="45"/>
      <c r="DGD89" s="45"/>
      <c r="DGE89" s="45"/>
      <c r="DGF89" s="45"/>
      <c r="DGG89" s="45"/>
      <c r="DGH89" s="45"/>
      <c r="DGI89" s="45"/>
      <c r="DGJ89" s="45"/>
      <c r="DGK89" s="45"/>
      <c r="DGL89" s="45"/>
      <c r="DGM89" s="45"/>
      <c r="DGN89" s="45"/>
      <c r="DGO89" s="45"/>
      <c r="DGP89" s="45"/>
      <c r="DGQ89" s="45"/>
      <c r="DGR89" s="45"/>
      <c r="DGS89" s="45"/>
      <c r="DGT89" s="45"/>
      <c r="DGU89" s="45"/>
      <c r="DGV89" s="45"/>
      <c r="DGW89" s="45"/>
      <c r="DGX89" s="45"/>
      <c r="DGY89" s="45"/>
      <c r="DGZ89" s="45"/>
      <c r="DHA89" s="45"/>
      <c r="DHB89" s="45"/>
      <c r="DHC89" s="45"/>
      <c r="DHD89" s="45"/>
      <c r="DHE89" s="45"/>
      <c r="DHF89" s="45"/>
      <c r="DHG89" s="45"/>
      <c r="DHH89" s="45"/>
      <c r="DHI89" s="45"/>
      <c r="DHJ89" s="45"/>
      <c r="DHK89" s="45"/>
      <c r="DHL89" s="45"/>
      <c r="DHM89" s="45"/>
      <c r="DHN89" s="45"/>
      <c r="DHO89" s="45"/>
      <c r="DHP89" s="45"/>
      <c r="DHQ89" s="45"/>
      <c r="DHR89" s="45"/>
      <c r="DHS89" s="45"/>
      <c r="DHT89" s="45"/>
      <c r="DHU89" s="45"/>
      <c r="DHV89" s="45"/>
      <c r="DHW89" s="45"/>
      <c r="DHX89" s="45"/>
      <c r="DHY89" s="45"/>
      <c r="DHZ89" s="45"/>
      <c r="DIA89" s="45"/>
      <c r="DIB89" s="45"/>
      <c r="DIC89" s="45"/>
      <c r="DID89" s="45"/>
      <c r="DIE89" s="45"/>
      <c r="DIF89" s="45"/>
      <c r="DIG89" s="45"/>
      <c r="DIH89" s="45"/>
      <c r="DII89" s="45"/>
      <c r="DIJ89" s="45"/>
      <c r="DIK89" s="45"/>
      <c r="DIL89" s="45"/>
      <c r="DIM89" s="45"/>
      <c r="DIN89" s="45"/>
      <c r="DIO89" s="45"/>
      <c r="DIP89" s="45"/>
      <c r="DIQ89" s="45"/>
      <c r="DIR89" s="45"/>
      <c r="DIS89" s="45"/>
      <c r="DIT89" s="45"/>
      <c r="DIU89" s="45"/>
      <c r="DIV89" s="45"/>
      <c r="DIW89" s="45"/>
      <c r="DIX89" s="45"/>
      <c r="DIY89" s="45"/>
      <c r="DIZ89" s="45"/>
      <c r="DJA89" s="45"/>
      <c r="DJB89" s="45"/>
      <c r="DJC89" s="45"/>
      <c r="DJD89" s="45"/>
      <c r="DJE89" s="45"/>
      <c r="DJF89" s="45"/>
      <c r="DJG89" s="45"/>
      <c r="DJH89" s="45"/>
      <c r="DJI89" s="45"/>
      <c r="DJJ89" s="45"/>
      <c r="DJK89" s="45"/>
      <c r="DJL89" s="45"/>
      <c r="DJM89" s="45"/>
      <c r="DJN89" s="45"/>
      <c r="DJO89" s="45"/>
      <c r="DJP89" s="45"/>
      <c r="DJQ89" s="45"/>
      <c r="DJR89" s="45"/>
      <c r="DJS89" s="45"/>
      <c r="DJT89" s="45"/>
      <c r="DJU89" s="45"/>
      <c r="DJV89" s="45"/>
      <c r="DJW89" s="45"/>
      <c r="DJX89" s="45"/>
      <c r="DJY89" s="45"/>
      <c r="DJZ89" s="45"/>
      <c r="DKA89" s="45"/>
      <c r="DKB89" s="45"/>
      <c r="DKC89" s="45"/>
      <c r="DKD89" s="45"/>
      <c r="DKE89" s="45"/>
      <c r="DKF89" s="45"/>
      <c r="DKG89" s="45"/>
      <c r="DKH89" s="45"/>
      <c r="DKI89" s="45"/>
      <c r="DKJ89" s="45"/>
      <c r="DKK89" s="45"/>
      <c r="DKL89" s="45"/>
      <c r="DKM89" s="45"/>
      <c r="DKN89" s="45"/>
      <c r="DKO89" s="45"/>
      <c r="DKP89" s="45"/>
      <c r="DKQ89" s="45"/>
      <c r="DKR89" s="45"/>
      <c r="DKS89" s="45"/>
      <c r="DKT89" s="45"/>
      <c r="DKU89" s="45"/>
      <c r="DKV89" s="45"/>
      <c r="DKW89" s="45"/>
      <c r="DKX89" s="45"/>
      <c r="DKY89" s="45"/>
      <c r="DKZ89" s="45"/>
      <c r="DLA89" s="45"/>
      <c r="DLB89" s="45"/>
      <c r="DLC89" s="45"/>
      <c r="DLD89" s="45"/>
      <c r="DLE89" s="45"/>
      <c r="DLF89" s="45"/>
      <c r="DLG89" s="45"/>
      <c r="DLH89" s="45"/>
      <c r="DLI89" s="45"/>
      <c r="DLJ89" s="45"/>
      <c r="DLK89" s="45"/>
      <c r="DLL89" s="45"/>
      <c r="DLM89" s="45"/>
      <c r="DLN89" s="45"/>
      <c r="DLO89" s="45"/>
      <c r="DLP89" s="45"/>
      <c r="DLQ89" s="45"/>
      <c r="DLR89" s="45"/>
      <c r="DLS89" s="45"/>
      <c r="DLT89" s="45"/>
      <c r="DLU89" s="45"/>
      <c r="DLV89" s="45"/>
      <c r="DLW89" s="45"/>
      <c r="DLX89" s="45"/>
      <c r="DLY89" s="45"/>
      <c r="DLZ89" s="45"/>
      <c r="DMA89" s="45"/>
      <c r="DMB89" s="45"/>
      <c r="DMC89" s="45"/>
      <c r="DMD89" s="45"/>
      <c r="DME89" s="45"/>
      <c r="DMF89" s="45"/>
      <c r="DMG89" s="45"/>
      <c r="DMH89" s="45"/>
      <c r="DMI89" s="45"/>
      <c r="DMJ89" s="45"/>
      <c r="DMK89" s="45"/>
      <c r="DML89" s="45"/>
      <c r="DMM89" s="45"/>
      <c r="DMN89" s="45"/>
      <c r="DMO89" s="45"/>
      <c r="DMP89" s="45"/>
      <c r="DMQ89" s="45"/>
      <c r="DMR89" s="45"/>
      <c r="DMS89" s="45"/>
      <c r="DMT89" s="45"/>
      <c r="DMU89" s="45"/>
      <c r="DMV89" s="45"/>
      <c r="DMW89" s="45"/>
      <c r="DMX89" s="45"/>
      <c r="DMY89" s="45"/>
      <c r="DMZ89" s="45"/>
      <c r="DNA89" s="45"/>
      <c r="DNB89" s="45"/>
      <c r="DNC89" s="45"/>
      <c r="DND89" s="45"/>
      <c r="DNE89" s="45"/>
      <c r="DNF89" s="45"/>
      <c r="DNG89" s="45"/>
      <c r="DNH89" s="45"/>
      <c r="DNI89" s="45"/>
      <c r="DNJ89" s="45"/>
      <c r="DNK89" s="45"/>
      <c r="DNL89" s="45"/>
      <c r="DNM89" s="45"/>
      <c r="DNN89" s="45"/>
      <c r="DNO89" s="45"/>
      <c r="DNP89" s="45"/>
      <c r="DNQ89" s="45"/>
      <c r="DNR89" s="45"/>
      <c r="DNS89" s="45"/>
      <c r="DNT89" s="45"/>
      <c r="DNU89" s="45"/>
      <c r="DNV89" s="45"/>
      <c r="DNW89" s="45"/>
      <c r="DNX89" s="45"/>
      <c r="DNY89" s="45"/>
      <c r="DNZ89" s="45"/>
      <c r="DOA89" s="45"/>
      <c r="DOB89" s="45"/>
      <c r="DOC89" s="45"/>
      <c r="DOD89" s="45"/>
      <c r="DOE89" s="45"/>
      <c r="DOF89" s="45"/>
      <c r="DOG89" s="45"/>
      <c r="DOH89" s="45"/>
      <c r="DOI89" s="45"/>
      <c r="DOJ89" s="45"/>
      <c r="DOK89" s="45"/>
      <c r="DOL89" s="45"/>
      <c r="DOM89" s="45"/>
      <c r="DON89" s="45"/>
      <c r="DOO89" s="45"/>
      <c r="DOP89" s="45"/>
      <c r="DOQ89" s="45"/>
      <c r="DOR89" s="45"/>
      <c r="DOS89" s="45"/>
      <c r="DOT89" s="45"/>
      <c r="DOU89" s="45"/>
      <c r="DOV89" s="45"/>
      <c r="DOW89" s="45"/>
      <c r="DOX89" s="45"/>
      <c r="DOY89" s="45"/>
      <c r="DOZ89" s="45"/>
      <c r="DPA89" s="45"/>
      <c r="DPB89" s="45"/>
      <c r="DPC89" s="45"/>
      <c r="DPD89" s="45"/>
      <c r="DPE89" s="45"/>
      <c r="DPF89" s="45"/>
      <c r="DPG89" s="45"/>
      <c r="DPH89" s="45"/>
      <c r="DPI89" s="45"/>
      <c r="DPJ89" s="45"/>
      <c r="DPK89" s="45"/>
      <c r="DPL89" s="45"/>
      <c r="DPM89" s="45"/>
      <c r="DPN89" s="45"/>
      <c r="DPO89" s="45"/>
      <c r="DPP89" s="45"/>
      <c r="DPQ89" s="45"/>
      <c r="DPR89" s="45"/>
      <c r="DPS89" s="45"/>
      <c r="DPT89" s="45"/>
      <c r="DPU89" s="45"/>
      <c r="DPV89" s="45"/>
      <c r="DPW89" s="45"/>
      <c r="DPX89" s="45"/>
      <c r="DPY89" s="45"/>
      <c r="DPZ89" s="45"/>
      <c r="DQA89" s="45"/>
      <c r="DQB89" s="45"/>
      <c r="DQC89" s="45"/>
      <c r="DQD89" s="45"/>
      <c r="DQE89" s="45"/>
      <c r="DQF89" s="45"/>
      <c r="DQG89" s="45"/>
      <c r="DQH89" s="45"/>
      <c r="DQI89" s="45"/>
      <c r="DQJ89" s="45"/>
      <c r="DQK89" s="45"/>
      <c r="DQL89" s="45"/>
      <c r="DQM89" s="45"/>
      <c r="DQN89" s="45"/>
      <c r="DQO89" s="45"/>
      <c r="DQP89" s="45"/>
      <c r="DQQ89" s="45"/>
      <c r="DQR89" s="45"/>
      <c r="DQS89" s="45"/>
      <c r="DQT89" s="45"/>
      <c r="DQU89" s="45"/>
      <c r="DQV89" s="45"/>
      <c r="DQW89" s="45"/>
      <c r="DQX89" s="45"/>
      <c r="DQY89" s="45"/>
      <c r="DQZ89" s="45"/>
      <c r="DRA89" s="45"/>
      <c r="DRB89" s="45"/>
      <c r="DRC89" s="45"/>
      <c r="DRD89" s="45"/>
      <c r="DRE89" s="45"/>
      <c r="DRF89" s="45"/>
      <c r="DRG89" s="45"/>
      <c r="DRH89" s="45"/>
      <c r="DRI89" s="45"/>
      <c r="DRJ89" s="45"/>
      <c r="DRK89" s="45"/>
      <c r="DRL89" s="45"/>
      <c r="DRM89" s="45"/>
      <c r="DRN89" s="45"/>
      <c r="DRO89" s="45"/>
      <c r="DRP89" s="45"/>
      <c r="DRQ89" s="45"/>
      <c r="DRR89" s="45"/>
      <c r="DRS89" s="45"/>
      <c r="DRT89" s="45"/>
      <c r="DRU89" s="45"/>
      <c r="DRV89" s="45"/>
      <c r="DRW89" s="45"/>
      <c r="DRX89" s="45"/>
      <c r="DRY89" s="45"/>
      <c r="DRZ89" s="45"/>
      <c r="DSA89" s="45"/>
      <c r="DSB89" s="45"/>
      <c r="DSC89" s="45"/>
      <c r="DSD89" s="45"/>
      <c r="DSE89" s="45"/>
      <c r="DSF89" s="45"/>
      <c r="DSG89" s="45"/>
      <c r="DSH89" s="45"/>
      <c r="DSI89" s="45"/>
      <c r="DSJ89" s="45"/>
      <c r="DSK89" s="45"/>
      <c r="DSL89" s="45"/>
      <c r="DSM89" s="45"/>
      <c r="DSN89" s="45"/>
      <c r="DSO89" s="45"/>
      <c r="DSP89" s="45"/>
      <c r="DSQ89" s="45"/>
      <c r="DSR89" s="45"/>
      <c r="DSS89" s="45"/>
      <c r="DST89" s="45"/>
      <c r="DSU89" s="45"/>
      <c r="DSV89" s="45"/>
      <c r="DSW89" s="45"/>
      <c r="DSX89" s="45"/>
      <c r="DSY89" s="45"/>
      <c r="DSZ89" s="45"/>
      <c r="DTA89" s="45"/>
      <c r="DTB89" s="45"/>
      <c r="DTC89" s="45"/>
      <c r="DTD89" s="45"/>
      <c r="DTE89" s="45"/>
      <c r="DTF89" s="45"/>
      <c r="DTG89" s="45"/>
      <c r="DTH89" s="45"/>
      <c r="DTI89" s="45"/>
      <c r="DTJ89" s="45"/>
      <c r="DTK89" s="45"/>
      <c r="DTL89" s="45"/>
      <c r="DTM89" s="45"/>
      <c r="DTN89" s="45"/>
      <c r="DTO89" s="45"/>
      <c r="DTP89" s="45"/>
      <c r="DTQ89" s="45"/>
      <c r="DTR89" s="45"/>
      <c r="DTS89" s="45"/>
      <c r="DTT89" s="45"/>
      <c r="DTU89" s="45"/>
      <c r="DTV89" s="45"/>
      <c r="DTW89" s="45"/>
      <c r="DTX89" s="45"/>
      <c r="DTY89" s="45"/>
      <c r="DTZ89" s="45"/>
      <c r="DUA89" s="45"/>
      <c r="DUB89" s="45"/>
      <c r="DUC89" s="45"/>
      <c r="DUD89" s="45"/>
      <c r="DUE89" s="45"/>
      <c r="DUF89" s="45"/>
      <c r="DUG89" s="45"/>
      <c r="DUH89" s="45"/>
      <c r="DUI89" s="45"/>
      <c r="DUJ89" s="45"/>
      <c r="DUK89" s="45"/>
      <c r="DUL89" s="45"/>
      <c r="DUM89" s="45"/>
      <c r="DUN89" s="45"/>
      <c r="DUO89" s="45"/>
      <c r="DUP89" s="45"/>
      <c r="DUQ89" s="45"/>
      <c r="DUR89" s="45"/>
      <c r="DUS89" s="45"/>
      <c r="DUT89" s="45"/>
      <c r="DUU89" s="45"/>
      <c r="DUV89" s="45"/>
      <c r="DUW89" s="45"/>
      <c r="DUX89" s="45"/>
      <c r="DUY89" s="45"/>
      <c r="DUZ89" s="45"/>
      <c r="DVA89" s="45"/>
      <c r="DVB89" s="45"/>
      <c r="DVC89" s="45"/>
      <c r="DVD89" s="45"/>
      <c r="DVE89" s="45"/>
      <c r="DVF89" s="45"/>
      <c r="DVG89" s="45"/>
      <c r="DVH89" s="45"/>
      <c r="DVI89" s="45"/>
      <c r="DVJ89" s="45"/>
      <c r="DVK89" s="45"/>
      <c r="DVL89" s="45"/>
      <c r="DVM89" s="45"/>
      <c r="DVN89" s="45"/>
      <c r="DVO89" s="45"/>
      <c r="DVP89" s="45"/>
      <c r="DVQ89" s="45"/>
      <c r="DVR89" s="45"/>
      <c r="DVS89" s="45"/>
      <c r="DVT89" s="45"/>
      <c r="DVU89" s="45"/>
      <c r="DVV89" s="45"/>
      <c r="DVW89" s="45"/>
      <c r="DVX89" s="45"/>
      <c r="DVY89" s="45"/>
      <c r="DVZ89" s="45"/>
      <c r="DWA89" s="45"/>
      <c r="DWB89" s="45"/>
      <c r="DWC89" s="45"/>
      <c r="DWD89" s="45"/>
      <c r="DWE89" s="45"/>
      <c r="DWF89" s="45"/>
      <c r="DWG89" s="45"/>
      <c r="DWH89" s="45"/>
      <c r="DWI89" s="45"/>
      <c r="DWJ89" s="45"/>
      <c r="DWK89" s="45"/>
      <c r="DWL89" s="45"/>
      <c r="DWM89" s="45"/>
      <c r="DWN89" s="45"/>
      <c r="DWO89" s="45"/>
      <c r="DWP89" s="45"/>
      <c r="DWQ89" s="45"/>
      <c r="DWR89" s="45"/>
      <c r="DWS89" s="45"/>
      <c r="DWT89" s="45"/>
      <c r="DWU89" s="45"/>
      <c r="DWV89" s="45"/>
      <c r="DWW89" s="45"/>
      <c r="DWX89" s="45"/>
      <c r="DWY89" s="45"/>
      <c r="DWZ89" s="45"/>
      <c r="DXA89" s="45"/>
      <c r="DXB89" s="45"/>
      <c r="DXC89" s="45"/>
      <c r="DXD89" s="45"/>
      <c r="DXE89" s="45"/>
      <c r="DXF89" s="45"/>
      <c r="DXG89" s="45"/>
      <c r="DXH89" s="45"/>
      <c r="DXI89" s="45"/>
      <c r="DXJ89" s="45"/>
      <c r="DXK89" s="45"/>
      <c r="DXL89" s="45"/>
      <c r="DXM89" s="45"/>
      <c r="DXN89" s="45"/>
      <c r="DXO89" s="45"/>
      <c r="DXP89" s="45"/>
      <c r="DXQ89" s="45"/>
      <c r="DXR89" s="45"/>
      <c r="DXS89" s="45"/>
      <c r="DXT89" s="45"/>
      <c r="DXU89" s="45"/>
      <c r="DXV89" s="45"/>
      <c r="DXW89" s="45"/>
      <c r="DXX89" s="45"/>
      <c r="DXY89" s="45"/>
      <c r="DXZ89" s="45"/>
      <c r="DYA89" s="45"/>
      <c r="DYB89" s="45"/>
      <c r="DYC89" s="45"/>
      <c r="DYD89" s="45"/>
      <c r="DYE89" s="45"/>
      <c r="DYF89" s="45"/>
      <c r="DYG89" s="45"/>
      <c r="DYH89" s="45"/>
      <c r="DYI89" s="45"/>
      <c r="DYJ89" s="45"/>
      <c r="DYK89" s="45"/>
      <c r="DYL89" s="45"/>
      <c r="DYM89" s="45"/>
      <c r="DYN89" s="45"/>
      <c r="DYO89" s="45"/>
      <c r="DYP89" s="45"/>
      <c r="DYQ89" s="45"/>
      <c r="DYR89" s="45"/>
      <c r="DYS89" s="45"/>
      <c r="DYT89" s="45"/>
      <c r="DYU89" s="45"/>
      <c r="DYV89" s="45"/>
      <c r="DYW89" s="45"/>
      <c r="DYX89" s="45"/>
      <c r="DYY89" s="45"/>
      <c r="DYZ89" s="45"/>
      <c r="DZA89" s="45"/>
      <c r="DZB89" s="45"/>
      <c r="DZC89" s="45"/>
      <c r="DZD89" s="45"/>
      <c r="DZE89" s="45"/>
      <c r="DZF89" s="45"/>
      <c r="DZG89" s="45"/>
      <c r="DZH89" s="45"/>
      <c r="DZI89" s="45"/>
      <c r="DZJ89" s="45"/>
      <c r="DZK89" s="45"/>
      <c r="DZL89" s="45"/>
      <c r="DZM89" s="45"/>
      <c r="DZN89" s="45"/>
      <c r="DZO89" s="45"/>
      <c r="DZP89" s="45"/>
      <c r="DZQ89" s="45"/>
      <c r="DZR89" s="45"/>
      <c r="DZS89" s="45"/>
      <c r="DZT89" s="45"/>
      <c r="DZU89" s="45"/>
      <c r="DZV89" s="45"/>
      <c r="DZW89" s="45"/>
      <c r="DZX89" s="45"/>
      <c r="DZY89" s="45"/>
      <c r="DZZ89" s="45"/>
      <c r="EAA89" s="45"/>
      <c r="EAB89" s="45"/>
      <c r="EAC89" s="45"/>
      <c r="EAD89" s="45"/>
      <c r="EAE89" s="45"/>
      <c r="EAF89" s="45"/>
      <c r="EAG89" s="45"/>
      <c r="EAH89" s="45"/>
      <c r="EAI89" s="45"/>
      <c r="EAJ89" s="45"/>
      <c r="EAK89" s="45"/>
      <c r="EAL89" s="45"/>
      <c r="EAM89" s="45"/>
      <c r="EAN89" s="45"/>
      <c r="EAO89" s="45"/>
      <c r="EAP89" s="45"/>
      <c r="EAQ89" s="45"/>
      <c r="EAR89" s="45"/>
      <c r="EAS89" s="45"/>
      <c r="EAT89" s="45"/>
      <c r="EAU89" s="45"/>
      <c r="EAV89" s="45"/>
      <c r="EAW89" s="45"/>
      <c r="EAX89" s="45"/>
      <c r="EAY89" s="45"/>
      <c r="EAZ89" s="45"/>
      <c r="EBA89" s="45"/>
      <c r="EBB89" s="45"/>
      <c r="EBC89" s="45"/>
      <c r="EBD89" s="45"/>
      <c r="EBE89" s="45"/>
      <c r="EBF89" s="45"/>
      <c r="EBG89" s="45"/>
      <c r="EBH89" s="45"/>
      <c r="EBI89" s="45"/>
      <c r="EBJ89" s="45"/>
      <c r="EBK89" s="45"/>
      <c r="EBL89" s="45"/>
      <c r="EBM89" s="45"/>
      <c r="EBN89" s="45"/>
      <c r="EBO89" s="45"/>
      <c r="EBP89" s="45"/>
      <c r="EBQ89" s="45"/>
      <c r="EBR89" s="45"/>
      <c r="EBS89" s="45"/>
      <c r="EBT89" s="45"/>
      <c r="EBU89" s="45"/>
      <c r="EBV89" s="45"/>
      <c r="EBW89" s="45"/>
      <c r="EBX89" s="45"/>
      <c r="EBY89" s="45"/>
      <c r="EBZ89" s="45"/>
      <c r="ECA89" s="45"/>
      <c r="ECB89" s="45"/>
      <c r="ECC89" s="45"/>
      <c r="ECD89" s="45"/>
      <c r="ECE89" s="45"/>
      <c r="ECF89" s="45"/>
      <c r="ECG89" s="45"/>
      <c r="ECH89" s="45"/>
      <c r="ECI89" s="45"/>
      <c r="ECJ89" s="45"/>
      <c r="ECK89" s="45"/>
      <c r="ECL89" s="45"/>
      <c r="ECM89" s="45"/>
      <c r="ECN89" s="45"/>
      <c r="ECO89" s="45"/>
      <c r="ECP89" s="45"/>
      <c r="ECQ89" s="45"/>
      <c r="ECR89" s="45"/>
      <c r="ECS89" s="45"/>
      <c r="ECT89" s="45"/>
      <c r="ECU89" s="45"/>
      <c r="ECV89" s="45"/>
      <c r="ECW89" s="45"/>
      <c r="ECX89" s="45"/>
      <c r="ECY89" s="45"/>
      <c r="ECZ89" s="45"/>
      <c r="EDA89" s="45"/>
      <c r="EDB89" s="45"/>
      <c r="EDC89" s="45"/>
      <c r="EDD89" s="45"/>
      <c r="EDE89" s="45"/>
      <c r="EDF89" s="45"/>
      <c r="EDG89" s="45"/>
      <c r="EDH89" s="45"/>
      <c r="EDI89" s="45"/>
      <c r="EDJ89" s="45"/>
      <c r="EDK89" s="45"/>
      <c r="EDL89" s="45"/>
      <c r="EDM89" s="45"/>
      <c r="EDN89" s="45"/>
      <c r="EDO89" s="45"/>
      <c r="EDP89" s="45"/>
      <c r="EDQ89" s="45"/>
      <c r="EDR89" s="45"/>
      <c r="EDS89" s="45"/>
      <c r="EDT89" s="45"/>
      <c r="EDU89" s="45"/>
      <c r="EDV89" s="45"/>
      <c r="EDW89" s="45"/>
      <c r="EDX89" s="45"/>
      <c r="EDY89" s="45"/>
      <c r="EDZ89" s="45"/>
      <c r="EEA89" s="45"/>
      <c r="EEB89" s="45"/>
      <c r="EEC89" s="45"/>
      <c r="EED89" s="45"/>
      <c r="EEE89" s="45"/>
      <c r="EEF89" s="45"/>
      <c r="EEG89" s="45"/>
      <c r="EEH89" s="45"/>
      <c r="EEI89" s="45"/>
      <c r="EEJ89" s="45"/>
      <c r="EEK89" s="45"/>
      <c r="EEL89" s="45"/>
      <c r="EEM89" s="45"/>
      <c r="EEN89" s="45"/>
      <c r="EEO89" s="45"/>
      <c r="EEP89" s="45"/>
      <c r="EEQ89" s="45"/>
      <c r="EER89" s="45"/>
      <c r="EES89" s="45"/>
      <c r="EET89" s="45"/>
      <c r="EEU89" s="45"/>
      <c r="EEV89" s="45"/>
      <c r="EEW89" s="45"/>
      <c r="EEX89" s="45"/>
      <c r="EEY89" s="45"/>
      <c r="EEZ89" s="45"/>
      <c r="EFA89" s="45"/>
      <c r="EFB89" s="45"/>
      <c r="EFC89" s="45"/>
      <c r="EFD89" s="45"/>
      <c r="EFE89" s="45"/>
      <c r="EFF89" s="45"/>
      <c r="EFG89" s="45"/>
      <c r="EFH89" s="45"/>
      <c r="EFI89" s="45"/>
      <c r="EFJ89" s="45"/>
      <c r="EFK89" s="45"/>
      <c r="EFL89" s="45"/>
      <c r="EFM89" s="45"/>
      <c r="EFN89" s="45"/>
      <c r="EFO89" s="45"/>
      <c r="EFP89" s="45"/>
      <c r="EFQ89" s="45"/>
      <c r="EFR89" s="45"/>
      <c r="EFS89" s="45"/>
      <c r="EFT89" s="45"/>
      <c r="EFU89" s="45"/>
      <c r="EFV89" s="45"/>
      <c r="EFW89" s="45"/>
      <c r="EFX89" s="45"/>
      <c r="EFY89" s="45"/>
      <c r="EFZ89" s="45"/>
      <c r="EGA89" s="45"/>
      <c r="EGB89" s="45"/>
      <c r="EGC89" s="45"/>
      <c r="EGD89" s="45"/>
      <c r="EGE89" s="45"/>
      <c r="EGF89" s="45"/>
      <c r="EGG89" s="45"/>
      <c r="EGH89" s="45"/>
      <c r="EGI89" s="45"/>
      <c r="EGJ89" s="45"/>
      <c r="EGK89" s="45"/>
      <c r="EGL89" s="45"/>
      <c r="EGM89" s="45"/>
      <c r="EGN89" s="45"/>
      <c r="EGO89" s="45"/>
      <c r="EGP89" s="45"/>
      <c r="EGQ89" s="45"/>
      <c r="EGR89" s="45"/>
      <c r="EGS89" s="45"/>
      <c r="EGT89" s="45"/>
      <c r="EGU89" s="45"/>
      <c r="EGV89" s="45"/>
      <c r="EGW89" s="45"/>
      <c r="EGX89" s="45"/>
      <c r="EGY89" s="45"/>
      <c r="EGZ89" s="45"/>
      <c r="EHA89" s="45"/>
      <c r="EHB89" s="45"/>
      <c r="EHC89" s="45"/>
      <c r="EHD89" s="45"/>
      <c r="EHE89" s="45"/>
      <c r="EHF89" s="45"/>
      <c r="EHG89" s="45"/>
      <c r="EHH89" s="45"/>
      <c r="EHI89" s="45"/>
      <c r="EHJ89" s="45"/>
      <c r="EHK89" s="45"/>
      <c r="EHL89" s="45"/>
      <c r="EHM89" s="45"/>
      <c r="EHN89" s="45"/>
      <c r="EHO89" s="45"/>
      <c r="EHP89" s="45"/>
      <c r="EHQ89" s="45"/>
      <c r="EHR89" s="45"/>
      <c r="EHS89" s="45"/>
      <c r="EHT89" s="45"/>
      <c r="EHU89" s="45"/>
      <c r="EHV89" s="45"/>
      <c r="EHW89" s="45"/>
      <c r="EHX89" s="45"/>
      <c r="EHY89" s="45"/>
      <c r="EHZ89" s="45"/>
      <c r="EIA89" s="45"/>
      <c r="EIB89" s="45"/>
      <c r="EIC89" s="45"/>
      <c r="EID89" s="45"/>
      <c r="EIE89" s="45"/>
      <c r="EIF89" s="45"/>
      <c r="EIG89" s="45"/>
      <c r="EIH89" s="45"/>
      <c r="EII89" s="45"/>
      <c r="EIJ89" s="45"/>
      <c r="EIK89" s="45"/>
      <c r="EIL89" s="45"/>
      <c r="EIM89" s="45"/>
      <c r="EIN89" s="45"/>
      <c r="EIO89" s="45"/>
      <c r="EIP89" s="45"/>
      <c r="EIQ89" s="45"/>
      <c r="EIR89" s="45"/>
      <c r="EIS89" s="45"/>
      <c r="EIT89" s="45"/>
      <c r="EIU89" s="45"/>
      <c r="EIV89" s="45"/>
      <c r="EIW89" s="45"/>
      <c r="EIX89" s="45"/>
      <c r="EIY89" s="45"/>
      <c r="EIZ89" s="45"/>
      <c r="EJA89" s="45"/>
      <c r="EJB89" s="45"/>
      <c r="EJC89" s="45"/>
      <c r="EJD89" s="45"/>
      <c r="EJE89" s="45"/>
      <c r="EJF89" s="45"/>
      <c r="EJG89" s="45"/>
      <c r="EJH89" s="45"/>
      <c r="EJI89" s="45"/>
      <c r="EJJ89" s="45"/>
      <c r="EJK89" s="45"/>
      <c r="EJL89" s="45"/>
      <c r="EJM89" s="45"/>
      <c r="EJN89" s="45"/>
      <c r="EJO89" s="45"/>
      <c r="EJP89" s="45"/>
      <c r="EJQ89" s="45"/>
      <c r="EJR89" s="45"/>
      <c r="EJS89" s="45"/>
      <c r="EJT89" s="45"/>
      <c r="EJU89" s="45"/>
      <c r="EJV89" s="45"/>
      <c r="EJW89" s="45"/>
      <c r="EJX89" s="45"/>
      <c r="EJY89" s="45"/>
      <c r="EJZ89" s="45"/>
      <c r="EKA89" s="45"/>
      <c r="EKB89" s="45"/>
      <c r="EKC89" s="45"/>
      <c r="EKD89" s="45"/>
      <c r="EKE89" s="45"/>
      <c r="EKF89" s="45"/>
      <c r="EKG89" s="45"/>
      <c r="EKH89" s="45"/>
      <c r="EKI89" s="45"/>
      <c r="EKJ89" s="45"/>
      <c r="EKK89" s="45"/>
      <c r="EKL89" s="45"/>
      <c r="EKM89" s="45"/>
      <c r="EKN89" s="45"/>
      <c r="EKO89" s="45"/>
      <c r="EKP89" s="45"/>
      <c r="EKQ89" s="45"/>
      <c r="EKR89" s="45"/>
      <c r="EKS89" s="45"/>
      <c r="EKT89" s="45"/>
      <c r="EKU89" s="45"/>
      <c r="EKV89" s="45"/>
      <c r="EKW89" s="45"/>
      <c r="EKX89" s="45"/>
      <c r="EKY89" s="45"/>
      <c r="EKZ89" s="45"/>
      <c r="ELA89" s="45"/>
      <c r="ELB89" s="45"/>
      <c r="ELC89" s="45"/>
      <c r="ELD89" s="45"/>
      <c r="ELE89" s="45"/>
      <c r="ELF89" s="45"/>
      <c r="ELG89" s="45"/>
      <c r="ELH89" s="45"/>
      <c r="ELI89" s="45"/>
      <c r="ELJ89" s="45"/>
      <c r="ELK89" s="45"/>
      <c r="ELL89" s="45"/>
      <c r="ELM89" s="45"/>
      <c r="ELN89" s="45"/>
      <c r="ELO89" s="45"/>
      <c r="ELP89" s="45"/>
      <c r="ELQ89" s="45"/>
      <c r="ELR89" s="45"/>
      <c r="ELS89" s="45"/>
      <c r="ELT89" s="45"/>
      <c r="ELU89" s="45"/>
      <c r="ELV89" s="45"/>
      <c r="ELW89" s="45"/>
      <c r="ELX89" s="45"/>
      <c r="ELY89" s="45"/>
      <c r="ELZ89" s="45"/>
      <c r="EMA89" s="45"/>
      <c r="EMB89" s="45"/>
      <c r="EMC89" s="45"/>
      <c r="EMD89" s="45"/>
      <c r="EME89" s="45"/>
      <c r="EMF89" s="45"/>
      <c r="EMG89" s="45"/>
      <c r="EMH89" s="45"/>
      <c r="EMI89" s="45"/>
      <c r="EMJ89" s="45"/>
      <c r="EMK89" s="45"/>
      <c r="EML89" s="45"/>
      <c r="EMM89" s="45"/>
      <c r="EMN89" s="45"/>
      <c r="EMO89" s="45"/>
      <c r="EMP89" s="45"/>
      <c r="EMQ89" s="45"/>
      <c r="EMR89" s="45"/>
      <c r="EMS89" s="45"/>
      <c r="EMT89" s="45"/>
      <c r="EMU89" s="45"/>
      <c r="EMV89" s="45"/>
      <c r="EMW89" s="45"/>
      <c r="EMX89" s="45"/>
      <c r="EMY89" s="45"/>
      <c r="EMZ89" s="45"/>
      <c r="ENA89" s="45"/>
      <c r="ENB89" s="45"/>
      <c r="ENC89" s="45"/>
      <c r="END89" s="45"/>
      <c r="ENE89" s="45"/>
      <c r="ENF89" s="45"/>
      <c r="ENG89" s="45"/>
      <c r="ENH89" s="45"/>
      <c r="ENI89" s="45"/>
      <c r="ENJ89" s="45"/>
      <c r="ENK89" s="45"/>
      <c r="ENL89" s="45"/>
      <c r="ENM89" s="45"/>
      <c r="ENN89" s="45"/>
      <c r="ENO89" s="45"/>
      <c r="ENP89" s="45"/>
      <c r="ENQ89" s="45"/>
      <c r="ENR89" s="45"/>
      <c r="ENS89" s="45"/>
      <c r="ENT89" s="45"/>
      <c r="ENU89" s="45"/>
      <c r="ENV89" s="45"/>
      <c r="ENW89" s="45"/>
      <c r="ENX89" s="45"/>
      <c r="ENY89" s="45"/>
      <c r="ENZ89" s="45"/>
      <c r="EOA89" s="45"/>
      <c r="EOB89" s="45"/>
      <c r="EOC89" s="45"/>
      <c r="EOD89" s="45"/>
      <c r="EOE89" s="45"/>
      <c r="EOF89" s="45"/>
      <c r="EOG89" s="45"/>
      <c r="EOH89" s="45"/>
      <c r="EOI89" s="45"/>
      <c r="EOJ89" s="45"/>
      <c r="EOK89" s="45"/>
      <c r="EOL89" s="45"/>
      <c r="EOM89" s="45"/>
      <c r="EON89" s="45"/>
      <c r="EOO89" s="45"/>
      <c r="EOP89" s="45"/>
      <c r="EOQ89" s="45"/>
      <c r="EOR89" s="45"/>
      <c r="EOS89" s="45"/>
      <c r="EOT89" s="45"/>
      <c r="EOU89" s="45"/>
      <c r="EOV89" s="45"/>
      <c r="EOW89" s="45"/>
      <c r="EOX89" s="45"/>
      <c r="EOY89" s="45"/>
      <c r="EOZ89" s="45"/>
      <c r="EPA89" s="45"/>
      <c r="EPB89" s="45"/>
      <c r="EPC89" s="45"/>
      <c r="EPD89" s="45"/>
      <c r="EPE89" s="45"/>
      <c r="EPF89" s="45"/>
      <c r="EPG89" s="45"/>
      <c r="EPH89" s="45"/>
      <c r="EPI89" s="45"/>
      <c r="EPJ89" s="45"/>
      <c r="EPK89" s="45"/>
      <c r="EPL89" s="45"/>
      <c r="EPM89" s="45"/>
      <c r="EPN89" s="45"/>
      <c r="EPO89" s="45"/>
      <c r="EPP89" s="45"/>
      <c r="EPQ89" s="45"/>
      <c r="EPR89" s="45"/>
      <c r="EPS89" s="45"/>
      <c r="EPT89" s="45"/>
      <c r="EPU89" s="45"/>
      <c r="EPV89" s="45"/>
      <c r="EPW89" s="45"/>
      <c r="EPX89" s="45"/>
      <c r="EPY89" s="45"/>
      <c r="EPZ89" s="45"/>
      <c r="EQA89" s="45"/>
      <c r="EQB89" s="45"/>
      <c r="EQC89" s="45"/>
      <c r="EQD89" s="45"/>
      <c r="EQE89" s="45"/>
      <c r="EQF89" s="45"/>
      <c r="EQG89" s="45"/>
      <c r="EQH89" s="45"/>
      <c r="EQI89" s="45"/>
      <c r="EQJ89" s="45"/>
      <c r="EQK89" s="45"/>
      <c r="EQL89" s="45"/>
      <c r="EQM89" s="45"/>
      <c r="EQN89" s="45"/>
      <c r="EQO89" s="45"/>
      <c r="EQP89" s="45"/>
      <c r="EQQ89" s="45"/>
      <c r="EQR89" s="45"/>
      <c r="EQS89" s="45"/>
      <c r="EQT89" s="45"/>
      <c r="EQU89" s="45"/>
      <c r="EQV89" s="45"/>
      <c r="EQW89" s="45"/>
      <c r="EQX89" s="45"/>
      <c r="EQY89" s="45"/>
      <c r="EQZ89" s="45"/>
      <c r="ERA89" s="45"/>
      <c r="ERB89" s="45"/>
      <c r="ERC89" s="45"/>
      <c r="ERD89" s="45"/>
      <c r="ERE89" s="45"/>
      <c r="ERF89" s="45"/>
      <c r="ERG89" s="45"/>
      <c r="ERH89" s="45"/>
      <c r="ERI89" s="45"/>
      <c r="ERJ89" s="45"/>
      <c r="ERK89" s="45"/>
      <c r="ERL89" s="45"/>
      <c r="ERM89" s="45"/>
      <c r="ERN89" s="45"/>
      <c r="ERO89" s="45"/>
      <c r="ERP89" s="45"/>
      <c r="ERQ89" s="45"/>
      <c r="ERR89" s="45"/>
      <c r="ERS89" s="45"/>
      <c r="ERT89" s="45"/>
      <c r="ERU89" s="45"/>
      <c r="ERV89" s="45"/>
      <c r="ERW89" s="45"/>
      <c r="ERX89" s="45"/>
      <c r="ERY89" s="45"/>
      <c r="ERZ89" s="45"/>
      <c r="ESA89" s="45"/>
      <c r="ESB89" s="45"/>
      <c r="ESC89" s="45"/>
      <c r="ESD89" s="45"/>
      <c r="ESE89" s="45"/>
      <c r="ESF89" s="45"/>
      <c r="ESG89" s="45"/>
      <c r="ESH89" s="45"/>
      <c r="ESI89" s="45"/>
      <c r="ESJ89" s="45"/>
      <c r="ESK89" s="45"/>
      <c r="ESL89" s="45"/>
      <c r="ESM89" s="45"/>
      <c r="ESN89" s="45"/>
      <c r="ESO89" s="45"/>
      <c r="ESP89" s="45"/>
      <c r="ESQ89" s="45"/>
      <c r="ESR89" s="45"/>
      <c r="ESS89" s="45"/>
      <c r="EST89" s="45"/>
      <c r="ESU89" s="45"/>
      <c r="ESV89" s="45"/>
      <c r="ESW89" s="45"/>
      <c r="ESX89" s="45"/>
      <c r="ESY89" s="45"/>
      <c r="ESZ89" s="45"/>
      <c r="ETA89" s="45"/>
      <c r="ETB89" s="45"/>
      <c r="ETC89" s="45"/>
      <c r="ETD89" s="45"/>
      <c r="ETE89" s="45"/>
      <c r="ETF89" s="45"/>
      <c r="ETG89" s="45"/>
      <c r="ETH89" s="45"/>
      <c r="ETI89" s="45"/>
      <c r="ETJ89" s="45"/>
      <c r="ETK89" s="45"/>
      <c r="ETL89" s="45"/>
      <c r="ETM89" s="45"/>
      <c r="ETN89" s="45"/>
      <c r="ETO89" s="45"/>
      <c r="ETP89" s="45"/>
      <c r="ETQ89" s="45"/>
      <c r="ETR89" s="45"/>
      <c r="ETS89" s="45"/>
      <c r="ETT89" s="45"/>
      <c r="ETU89" s="45"/>
      <c r="ETV89" s="45"/>
      <c r="ETW89" s="45"/>
      <c r="ETX89" s="45"/>
      <c r="ETY89" s="45"/>
      <c r="ETZ89" s="45"/>
      <c r="EUA89" s="45"/>
      <c r="EUB89" s="45"/>
      <c r="EUC89" s="45"/>
      <c r="EUD89" s="45"/>
      <c r="EUE89" s="45"/>
      <c r="EUF89" s="45"/>
      <c r="EUG89" s="45"/>
      <c r="EUH89" s="45"/>
      <c r="EUI89" s="45"/>
      <c r="EUJ89" s="45"/>
      <c r="EUK89" s="45"/>
      <c r="EUL89" s="45"/>
      <c r="EUM89" s="45"/>
      <c r="EUN89" s="45"/>
      <c r="EUO89" s="45"/>
      <c r="EUP89" s="45"/>
      <c r="EUQ89" s="45"/>
      <c r="EUR89" s="45"/>
      <c r="EUS89" s="45"/>
      <c r="EUT89" s="45"/>
      <c r="EUU89" s="45"/>
      <c r="EUV89" s="45"/>
      <c r="EUW89" s="45"/>
      <c r="EUX89" s="45"/>
      <c r="EUY89" s="45"/>
      <c r="EUZ89" s="45"/>
      <c r="EVA89" s="45"/>
      <c r="EVB89" s="45"/>
      <c r="EVC89" s="45"/>
      <c r="EVD89" s="45"/>
      <c r="EVE89" s="45"/>
      <c r="EVF89" s="45"/>
      <c r="EVG89" s="45"/>
      <c r="EVH89" s="45"/>
      <c r="EVI89" s="45"/>
      <c r="EVJ89" s="45"/>
      <c r="EVK89" s="45"/>
      <c r="EVL89" s="45"/>
      <c r="EVM89" s="45"/>
      <c r="EVN89" s="45"/>
      <c r="EVO89" s="45"/>
      <c r="EVP89" s="45"/>
      <c r="EVQ89" s="45"/>
      <c r="EVR89" s="45"/>
      <c r="EVS89" s="45"/>
      <c r="EVT89" s="45"/>
      <c r="EVU89" s="45"/>
      <c r="EVV89" s="45"/>
      <c r="EVW89" s="45"/>
      <c r="EVX89" s="45"/>
      <c r="EVY89" s="45"/>
      <c r="EVZ89" s="45"/>
      <c r="EWA89" s="45"/>
      <c r="EWB89" s="45"/>
      <c r="EWC89" s="45"/>
      <c r="EWD89" s="45"/>
      <c r="EWE89" s="45"/>
      <c r="EWF89" s="45"/>
      <c r="EWG89" s="45"/>
      <c r="EWH89" s="45"/>
      <c r="EWI89" s="45"/>
      <c r="EWJ89" s="45"/>
      <c r="EWK89" s="45"/>
      <c r="EWL89" s="45"/>
      <c r="EWM89" s="45"/>
      <c r="EWN89" s="45"/>
      <c r="EWO89" s="45"/>
      <c r="EWP89" s="45"/>
      <c r="EWQ89" s="45"/>
      <c r="EWR89" s="45"/>
      <c r="EWS89" s="45"/>
      <c r="EWT89" s="45"/>
      <c r="EWU89" s="45"/>
      <c r="EWV89" s="45"/>
      <c r="EWW89" s="45"/>
      <c r="EWX89" s="45"/>
      <c r="EWY89" s="45"/>
      <c r="EWZ89" s="45"/>
      <c r="EXA89" s="45"/>
      <c r="EXB89" s="45"/>
      <c r="EXC89" s="45"/>
      <c r="EXD89" s="45"/>
      <c r="EXE89" s="45"/>
      <c r="EXF89" s="45"/>
      <c r="EXG89" s="45"/>
      <c r="EXH89" s="45"/>
      <c r="EXI89" s="45"/>
      <c r="EXJ89" s="45"/>
      <c r="EXK89" s="45"/>
      <c r="EXL89" s="45"/>
      <c r="EXM89" s="45"/>
      <c r="EXN89" s="45"/>
      <c r="EXO89" s="45"/>
      <c r="EXP89" s="45"/>
      <c r="EXQ89" s="45"/>
      <c r="EXR89" s="45"/>
      <c r="EXS89" s="45"/>
      <c r="EXT89" s="45"/>
      <c r="EXU89" s="45"/>
      <c r="EXV89" s="45"/>
      <c r="EXW89" s="45"/>
      <c r="EXX89" s="45"/>
      <c r="EXY89" s="45"/>
      <c r="EXZ89" s="45"/>
      <c r="EYA89" s="45"/>
      <c r="EYB89" s="45"/>
      <c r="EYC89" s="45"/>
      <c r="EYD89" s="45"/>
      <c r="EYE89" s="45"/>
      <c r="EYF89" s="45"/>
      <c r="EYG89" s="45"/>
      <c r="EYH89" s="45"/>
      <c r="EYI89" s="45"/>
      <c r="EYJ89" s="45"/>
      <c r="EYK89" s="45"/>
      <c r="EYL89" s="45"/>
      <c r="EYM89" s="45"/>
      <c r="EYN89" s="45"/>
      <c r="EYO89" s="45"/>
      <c r="EYP89" s="45"/>
      <c r="EYQ89" s="45"/>
      <c r="EYR89" s="45"/>
      <c r="EYS89" s="45"/>
      <c r="EYT89" s="45"/>
      <c r="EYU89" s="45"/>
      <c r="EYV89" s="45"/>
      <c r="EYW89" s="45"/>
      <c r="EYX89" s="45"/>
      <c r="EYY89" s="45"/>
      <c r="EYZ89" s="45"/>
      <c r="EZA89" s="45"/>
      <c r="EZB89" s="45"/>
      <c r="EZC89" s="45"/>
      <c r="EZD89" s="45"/>
      <c r="EZE89" s="45"/>
      <c r="EZF89" s="45"/>
      <c r="EZG89" s="45"/>
      <c r="EZH89" s="45"/>
      <c r="EZI89" s="45"/>
      <c r="EZJ89" s="45"/>
      <c r="EZK89" s="45"/>
      <c r="EZL89" s="45"/>
      <c r="EZM89" s="45"/>
      <c r="EZN89" s="45"/>
      <c r="EZO89" s="45"/>
      <c r="EZP89" s="45"/>
      <c r="EZQ89" s="45"/>
      <c r="EZR89" s="45"/>
      <c r="EZS89" s="45"/>
      <c r="EZT89" s="45"/>
      <c r="EZU89" s="45"/>
      <c r="EZV89" s="45"/>
      <c r="EZW89" s="45"/>
      <c r="EZX89" s="45"/>
      <c r="EZY89" s="45"/>
      <c r="EZZ89" s="45"/>
      <c r="FAA89" s="45"/>
      <c r="FAB89" s="45"/>
      <c r="FAC89" s="45"/>
      <c r="FAD89" s="45"/>
      <c r="FAE89" s="45"/>
      <c r="FAF89" s="45"/>
      <c r="FAG89" s="45"/>
      <c r="FAH89" s="45"/>
      <c r="FAI89" s="45"/>
      <c r="FAJ89" s="45"/>
      <c r="FAK89" s="45"/>
      <c r="FAL89" s="45"/>
      <c r="FAM89" s="45"/>
      <c r="FAN89" s="45"/>
      <c r="FAO89" s="45"/>
      <c r="FAP89" s="45"/>
      <c r="FAQ89" s="45"/>
      <c r="FAR89" s="45"/>
      <c r="FAS89" s="45"/>
      <c r="FAT89" s="45"/>
      <c r="FAU89" s="45"/>
      <c r="FAV89" s="45"/>
      <c r="FAW89" s="45"/>
      <c r="FAX89" s="45"/>
      <c r="FAY89" s="45"/>
      <c r="FAZ89" s="45"/>
      <c r="FBA89" s="45"/>
      <c r="FBB89" s="45"/>
      <c r="FBC89" s="45"/>
      <c r="FBD89" s="45"/>
      <c r="FBE89" s="45"/>
      <c r="FBF89" s="45"/>
      <c r="FBG89" s="45"/>
      <c r="FBH89" s="45"/>
      <c r="FBI89" s="45"/>
      <c r="FBJ89" s="45"/>
      <c r="FBK89" s="45"/>
      <c r="FBL89" s="45"/>
      <c r="FBM89" s="45"/>
      <c r="FBN89" s="45"/>
      <c r="FBO89" s="45"/>
      <c r="FBP89" s="45"/>
      <c r="FBQ89" s="45"/>
      <c r="FBR89" s="45"/>
      <c r="FBS89" s="45"/>
      <c r="FBT89" s="45"/>
      <c r="FBU89" s="45"/>
      <c r="FBV89" s="45"/>
      <c r="FBW89" s="45"/>
      <c r="FBX89" s="45"/>
      <c r="FBY89" s="45"/>
      <c r="FBZ89" s="45"/>
      <c r="FCA89" s="45"/>
      <c r="FCB89" s="45"/>
      <c r="FCC89" s="45"/>
      <c r="FCD89" s="45"/>
      <c r="FCE89" s="45"/>
      <c r="FCF89" s="45"/>
      <c r="FCG89" s="45"/>
      <c r="FCH89" s="45"/>
      <c r="FCI89" s="45"/>
      <c r="FCJ89" s="45"/>
      <c r="FCK89" s="45"/>
      <c r="FCL89" s="45"/>
      <c r="FCM89" s="45"/>
      <c r="FCN89" s="45"/>
      <c r="FCO89" s="45"/>
      <c r="FCP89" s="45"/>
      <c r="FCQ89" s="45"/>
      <c r="FCR89" s="45"/>
      <c r="FCS89" s="45"/>
      <c r="FCT89" s="45"/>
      <c r="FCU89" s="45"/>
      <c r="FCV89" s="45"/>
      <c r="FCW89" s="45"/>
      <c r="FCX89" s="45"/>
      <c r="FCY89" s="45"/>
      <c r="FCZ89" s="45"/>
      <c r="FDA89" s="45"/>
      <c r="FDB89" s="45"/>
      <c r="FDC89" s="45"/>
      <c r="FDD89" s="45"/>
      <c r="FDE89" s="45"/>
      <c r="FDF89" s="45"/>
      <c r="FDG89" s="45"/>
      <c r="FDH89" s="45"/>
      <c r="FDI89" s="45"/>
      <c r="FDJ89" s="45"/>
      <c r="FDK89" s="45"/>
      <c r="FDL89" s="45"/>
      <c r="FDM89" s="45"/>
      <c r="FDN89" s="45"/>
      <c r="FDO89" s="45"/>
      <c r="FDP89" s="45"/>
      <c r="FDQ89" s="45"/>
      <c r="FDR89" s="45"/>
      <c r="FDS89" s="45"/>
      <c r="FDT89" s="45"/>
      <c r="FDU89" s="45"/>
      <c r="FDV89" s="45"/>
      <c r="FDW89" s="45"/>
      <c r="FDX89" s="45"/>
      <c r="FDY89" s="45"/>
      <c r="FDZ89" s="45"/>
      <c r="FEA89" s="45"/>
      <c r="FEB89" s="45"/>
      <c r="FEC89" s="45"/>
      <c r="FED89" s="45"/>
      <c r="FEE89" s="45"/>
      <c r="FEF89" s="45"/>
      <c r="FEG89" s="45"/>
      <c r="FEH89" s="45"/>
      <c r="FEI89" s="45"/>
      <c r="FEJ89" s="45"/>
      <c r="FEK89" s="45"/>
      <c r="FEL89" s="45"/>
      <c r="FEM89" s="45"/>
      <c r="FEN89" s="45"/>
      <c r="FEO89" s="45"/>
      <c r="FEP89" s="45"/>
      <c r="FEQ89" s="45"/>
      <c r="FER89" s="45"/>
      <c r="FES89" s="45"/>
      <c r="FET89" s="45"/>
      <c r="FEU89" s="45"/>
      <c r="FEV89" s="45"/>
      <c r="FEW89" s="45"/>
      <c r="FEX89" s="45"/>
      <c r="FEY89" s="45"/>
      <c r="FEZ89" s="45"/>
      <c r="FFA89" s="45"/>
      <c r="FFB89" s="45"/>
      <c r="FFC89" s="45"/>
      <c r="FFD89" s="45"/>
      <c r="FFE89" s="45"/>
      <c r="FFF89" s="45"/>
      <c r="FFG89" s="45"/>
      <c r="FFH89" s="45"/>
      <c r="FFI89" s="45"/>
      <c r="FFJ89" s="45"/>
      <c r="FFK89" s="45"/>
      <c r="FFL89" s="45"/>
      <c r="FFM89" s="45"/>
      <c r="FFN89" s="45"/>
      <c r="FFO89" s="45"/>
      <c r="FFP89" s="45"/>
      <c r="FFQ89" s="45"/>
      <c r="FFR89" s="45"/>
      <c r="FFS89" s="45"/>
      <c r="FFT89" s="45"/>
      <c r="FFU89" s="45"/>
      <c r="FFV89" s="45"/>
      <c r="FFW89" s="45"/>
      <c r="FFX89" s="45"/>
      <c r="FFY89" s="45"/>
      <c r="FFZ89" s="45"/>
      <c r="FGA89" s="45"/>
      <c r="FGB89" s="45"/>
      <c r="FGC89" s="45"/>
      <c r="FGD89" s="45"/>
      <c r="FGE89" s="45"/>
      <c r="FGF89" s="45"/>
      <c r="FGG89" s="45"/>
      <c r="FGH89" s="45"/>
      <c r="FGI89" s="45"/>
      <c r="FGJ89" s="45"/>
      <c r="FGK89" s="45"/>
      <c r="FGL89" s="45"/>
      <c r="FGM89" s="45"/>
      <c r="FGN89" s="45"/>
      <c r="FGO89" s="45"/>
      <c r="FGP89" s="45"/>
      <c r="FGQ89" s="45"/>
      <c r="FGR89" s="45"/>
      <c r="FGS89" s="45"/>
      <c r="FGT89" s="45"/>
      <c r="FGU89" s="45"/>
      <c r="FGV89" s="45"/>
      <c r="FGW89" s="45"/>
      <c r="FGX89" s="45"/>
      <c r="FGY89" s="45"/>
      <c r="FGZ89" s="45"/>
      <c r="FHA89" s="45"/>
      <c r="FHB89" s="45"/>
      <c r="FHC89" s="45"/>
      <c r="FHD89" s="45"/>
      <c r="FHE89" s="45"/>
      <c r="FHF89" s="45"/>
      <c r="FHG89" s="45"/>
      <c r="FHH89" s="45"/>
      <c r="FHI89" s="45"/>
      <c r="FHJ89" s="45"/>
      <c r="FHK89" s="45"/>
      <c r="FHL89" s="45"/>
      <c r="FHM89" s="45"/>
      <c r="FHN89" s="45"/>
      <c r="FHO89" s="45"/>
      <c r="FHP89" s="45"/>
      <c r="FHQ89" s="45"/>
      <c r="FHR89" s="45"/>
      <c r="FHS89" s="45"/>
      <c r="FHT89" s="45"/>
      <c r="FHU89" s="45"/>
      <c r="FHV89" s="45"/>
      <c r="FHW89" s="45"/>
      <c r="FHX89" s="45"/>
      <c r="FHY89" s="45"/>
      <c r="FHZ89" s="45"/>
      <c r="FIA89" s="45"/>
      <c r="FIB89" s="45"/>
      <c r="FIC89" s="45"/>
      <c r="FID89" s="45"/>
      <c r="FIE89" s="45"/>
      <c r="FIF89" s="45"/>
      <c r="FIG89" s="45"/>
      <c r="FIH89" s="45"/>
      <c r="FII89" s="45"/>
      <c r="FIJ89" s="45"/>
      <c r="FIK89" s="45"/>
      <c r="FIL89" s="45"/>
      <c r="FIM89" s="45"/>
      <c r="FIN89" s="45"/>
      <c r="FIO89" s="45"/>
      <c r="FIP89" s="45"/>
      <c r="FIQ89" s="45"/>
      <c r="FIR89" s="45"/>
      <c r="FIS89" s="45"/>
      <c r="FIT89" s="45"/>
      <c r="FIU89" s="45"/>
      <c r="FIV89" s="45"/>
      <c r="FIW89" s="45"/>
      <c r="FIX89" s="45"/>
      <c r="FIY89" s="45"/>
      <c r="FIZ89" s="45"/>
      <c r="FJA89" s="45"/>
      <c r="FJB89" s="45"/>
      <c r="FJC89" s="45"/>
      <c r="FJD89" s="45"/>
      <c r="FJE89" s="45"/>
      <c r="FJF89" s="45"/>
      <c r="FJG89" s="45"/>
      <c r="FJH89" s="45"/>
      <c r="FJI89" s="45"/>
      <c r="FJJ89" s="45"/>
      <c r="FJK89" s="45"/>
      <c r="FJL89" s="45"/>
      <c r="FJM89" s="45"/>
      <c r="FJN89" s="45"/>
      <c r="FJO89" s="45"/>
      <c r="FJP89" s="45"/>
      <c r="FJQ89" s="45"/>
      <c r="FJR89" s="45"/>
      <c r="FJS89" s="45"/>
      <c r="FJT89" s="45"/>
      <c r="FJU89" s="45"/>
      <c r="FJV89" s="45"/>
      <c r="FJW89" s="45"/>
      <c r="FJX89" s="45"/>
      <c r="FJY89" s="45"/>
      <c r="FJZ89" s="45"/>
      <c r="FKA89" s="45"/>
      <c r="FKB89" s="45"/>
      <c r="FKC89" s="45"/>
      <c r="FKD89" s="45"/>
      <c r="FKE89" s="45"/>
      <c r="FKF89" s="45"/>
      <c r="FKG89" s="45"/>
      <c r="FKH89" s="45"/>
      <c r="FKI89" s="45"/>
      <c r="FKJ89" s="45"/>
      <c r="FKK89" s="45"/>
      <c r="FKL89" s="45"/>
      <c r="FKM89" s="45"/>
      <c r="FKN89" s="45"/>
      <c r="FKO89" s="45"/>
      <c r="FKP89" s="45"/>
      <c r="FKQ89" s="45"/>
      <c r="FKR89" s="45"/>
      <c r="FKS89" s="45"/>
      <c r="FKT89" s="45"/>
      <c r="FKU89" s="45"/>
      <c r="FKV89" s="45"/>
      <c r="FKW89" s="45"/>
      <c r="FKX89" s="45"/>
      <c r="FKY89" s="45"/>
      <c r="FKZ89" s="45"/>
      <c r="FLA89" s="45"/>
      <c r="FLB89" s="45"/>
      <c r="FLC89" s="45"/>
      <c r="FLD89" s="45"/>
      <c r="FLE89" s="45"/>
      <c r="FLF89" s="45"/>
      <c r="FLG89" s="45"/>
      <c r="FLH89" s="45"/>
      <c r="FLI89" s="45"/>
      <c r="FLJ89" s="45"/>
      <c r="FLK89" s="45"/>
      <c r="FLL89" s="45"/>
      <c r="FLM89" s="45"/>
      <c r="FLN89" s="45"/>
      <c r="FLO89" s="45"/>
      <c r="FLP89" s="45"/>
      <c r="FLQ89" s="45"/>
      <c r="FLR89" s="45"/>
      <c r="FLS89" s="45"/>
      <c r="FLT89" s="45"/>
      <c r="FLU89" s="45"/>
      <c r="FLV89" s="45"/>
      <c r="FLW89" s="45"/>
      <c r="FLX89" s="45"/>
      <c r="FLY89" s="45"/>
      <c r="FLZ89" s="45"/>
      <c r="FMA89" s="45"/>
      <c r="FMB89" s="45"/>
      <c r="FMC89" s="45"/>
      <c r="FMD89" s="45"/>
      <c r="FME89" s="45"/>
      <c r="FMF89" s="45"/>
      <c r="FMG89" s="45"/>
      <c r="FMH89" s="45"/>
      <c r="FMI89" s="45"/>
      <c r="FMJ89" s="45"/>
      <c r="FMK89" s="45"/>
      <c r="FML89" s="45"/>
      <c r="FMM89" s="45"/>
      <c r="FMN89" s="45"/>
      <c r="FMO89" s="45"/>
      <c r="FMP89" s="45"/>
      <c r="FMQ89" s="45"/>
      <c r="FMR89" s="45"/>
      <c r="FMS89" s="45"/>
      <c r="FMT89" s="45"/>
      <c r="FMU89" s="45"/>
      <c r="FMV89" s="45"/>
      <c r="FMW89" s="45"/>
      <c r="FMX89" s="45"/>
      <c r="FMY89" s="45"/>
      <c r="FMZ89" s="45"/>
      <c r="FNA89" s="45"/>
      <c r="FNB89" s="45"/>
      <c r="FNC89" s="45"/>
      <c r="FND89" s="45"/>
      <c r="FNE89" s="45"/>
      <c r="FNF89" s="45"/>
      <c r="FNG89" s="45"/>
      <c r="FNH89" s="45"/>
      <c r="FNI89" s="45"/>
      <c r="FNJ89" s="45"/>
      <c r="FNK89" s="45"/>
      <c r="FNL89" s="45"/>
      <c r="FNM89" s="45"/>
      <c r="FNN89" s="45"/>
      <c r="FNO89" s="45"/>
      <c r="FNP89" s="45"/>
      <c r="FNQ89" s="45"/>
      <c r="FNR89" s="45"/>
      <c r="FNS89" s="45"/>
      <c r="FNT89" s="45"/>
      <c r="FNU89" s="45"/>
      <c r="FNV89" s="45"/>
      <c r="FNW89" s="45"/>
      <c r="FNX89" s="45"/>
      <c r="FNY89" s="45"/>
      <c r="FNZ89" s="45"/>
      <c r="FOA89" s="45"/>
      <c r="FOB89" s="45"/>
      <c r="FOC89" s="45"/>
      <c r="FOD89" s="45"/>
      <c r="FOE89" s="45"/>
      <c r="FOF89" s="45"/>
      <c r="FOG89" s="45"/>
      <c r="FOH89" s="45"/>
      <c r="FOI89" s="45"/>
      <c r="FOJ89" s="45"/>
      <c r="FOK89" s="45"/>
      <c r="FOL89" s="45"/>
      <c r="FOM89" s="45"/>
      <c r="FON89" s="45"/>
      <c r="FOO89" s="45"/>
      <c r="FOP89" s="45"/>
      <c r="FOQ89" s="45"/>
      <c r="FOR89" s="45"/>
      <c r="FOS89" s="45"/>
      <c r="FOT89" s="45"/>
      <c r="FOU89" s="45"/>
      <c r="FOV89" s="45"/>
      <c r="FOW89" s="45"/>
      <c r="FOX89" s="45"/>
      <c r="FOY89" s="45"/>
      <c r="FOZ89" s="45"/>
      <c r="FPA89" s="45"/>
      <c r="FPB89" s="45"/>
      <c r="FPC89" s="45"/>
      <c r="FPD89" s="45"/>
      <c r="FPE89" s="45"/>
      <c r="FPF89" s="45"/>
      <c r="FPG89" s="45"/>
      <c r="FPH89" s="45"/>
      <c r="FPI89" s="45"/>
      <c r="FPJ89" s="45"/>
      <c r="FPK89" s="45"/>
      <c r="FPL89" s="45"/>
      <c r="FPM89" s="45"/>
      <c r="FPN89" s="45"/>
      <c r="FPO89" s="45"/>
      <c r="FPP89" s="45"/>
      <c r="FPQ89" s="45"/>
      <c r="FPR89" s="45"/>
      <c r="FPS89" s="45"/>
      <c r="FPT89" s="45"/>
      <c r="FPU89" s="45"/>
      <c r="FPV89" s="45"/>
      <c r="FPW89" s="45"/>
      <c r="FPX89" s="45"/>
      <c r="FPY89" s="45"/>
      <c r="FPZ89" s="45"/>
      <c r="FQA89" s="45"/>
      <c r="FQB89" s="45"/>
      <c r="FQC89" s="45"/>
      <c r="FQD89" s="45"/>
      <c r="FQE89" s="45"/>
      <c r="FQF89" s="45"/>
      <c r="FQG89" s="45"/>
      <c r="FQH89" s="45"/>
      <c r="FQI89" s="45"/>
      <c r="FQJ89" s="45"/>
      <c r="FQK89" s="45"/>
      <c r="FQL89" s="45"/>
      <c r="FQM89" s="45"/>
      <c r="FQN89" s="45"/>
      <c r="FQO89" s="45"/>
      <c r="FQP89" s="45"/>
      <c r="FQQ89" s="45"/>
      <c r="FQR89" s="45"/>
      <c r="FQS89" s="45"/>
      <c r="FQT89" s="45"/>
      <c r="FQU89" s="45"/>
      <c r="FQV89" s="45"/>
      <c r="FQW89" s="45"/>
      <c r="FQX89" s="45"/>
      <c r="FQY89" s="45"/>
      <c r="FQZ89" s="45"/>
      <c r="FRA89" s="45"/>
      <c r="FRB89" s="45"/>
      <c r="FRC89" s="45"/>
      <c r="FRD89" s="45"/>
      <c r="FRE89" s="45"/>
      <c r="FRF89" s="45"/>
      <c r="FRG89" s="45"/>
      <c r="FRH89" s="45"/>
      <c r="FRI89" s="45"/>
      <c r="FRJ89" s="45"/>
      <c r="FRK89" s="45"/>
      <c r="FRL89" s="45"/>
      <c r="FRM89" s="45"/>
      <c r="FRN89" s="45"/>
      <c r="FRO89" s="45"/>
      <c r="FRP89" s="45"/>
      <c r="FRQ89" s="45"/>
      <c r="FRR89" s="45"/>
      <c r="FRS89" s="45"/>
      <c r="FRT89" s="45"/>
      <c r="FRU89" s="45"/>
      <c r="FRV89" s="45"/>
      <c r="FRW89" s="45"/>
      <c r="FRX89" s="45"/>
      <c r="FRY89" s="45"/>
      <c r="FRZ89" s="45"/>
      <c r="FSA89" s="45"/>
      <c r="FSB89" s="45"/>
      <c r="FSC89" s="45"/>
      <c r="FSD89" s="45"/>
      <c r="FSE89" s="45"/>
      <c r="FSF89" s="45"/>
      <c r="FSG89" s="45"/>
      <c r="FSH89" s="45"/>
      <c r="FSI89" s="45"/>
      <c r="FSJ89" s="45"/>
      <c r="FSK89" s="45"/>
      <c r="FSL89" s="45"/>
      <c r="FSM89" s="45"/>
      <c r="FSN89" s="45"/>
      <c r="FSO89" s="45"/>
      <c r="FSP89" s="45"/>
      <c r="FSQ89" s="45"/>
      <c r="FSR89" s="45"/>
      <c r="FSS89" s="45"/>
      <c r="FST89" s="45"/>
      <c r="FSU89" s="45"/>
      <c r="FSV89" s="45"/>
      <c r="FSW89" s="45"/>
      <c r="FSX89" s="45"/>
      <c r="FSY89" s="45"/>
      <c r="FSZ89" s="45"/>
      <c r="FTA89" s="45"/>
      <c r="FTB89" s="45"/>
      <c r="FTC89" s="45"/>
      <c r="FTD89" s="45"/>
      <c r="FTE89" s="45"/>
      <c r="FTF89" s="45"/>
      <c r="FTG89" s="45"/>
      <c r="FTH89" s="45"/>
      <c r="FTI89" s="45"/>
      <c r="FTJ89" s="45"/>
      <c r="FTK89" s="45"/>
      <c r="FTL89" s="45"/>
      <c r="FTM89" s="45"/>
      <c r="FTN89" s="45"/>
      <c r="FTO89" s="45"/>
      <c r="FTP89" s="45"/>
      <c r="FTQ89" s="45"/>
      <c r="FTR89" s="45"/>
      <c r="FTS89" s="45"/>
      <c r="FTT89" s="45"/>
      <c r="FTU89" s="45"/>
      <c r="FTV89" s="45"/>
      <c r="FTW89" s="45"/>
      <c r="FTX89" s="45"/>
      <c r="FTY89" s="45"/>
      <c r="FTZ89" s="45"/>
      <c r="FUA89" s="45"/>
      <c r="FUB89" s="45"/>
      <c r="FUC89" s="45"/>
      <c r="FUD89" s="45"/>
      <c r="FUE89" s="45"/>
      <c r="FUF89" s="45"/>
      <c r="FUG89" s="45"/>
      <c r="FUH89" s="45"/>
      <c r="FUI89" s="45"/>
      <c r="FUJ89" s="45"/>
      <c r="FUK89" s="45"/>
      <c r="FUL89" s="45"/>
      <c r="FUM89" s="45"/>
      <c r="FUN89" s="45"/>
      <c r="FUO89" s="45"/>
      <c r="FUP89" s="45"/>
      <c r="FUQ89" s="45"/>
      <c r="FUR89" s="45"/>
      <c r="FUS89" s="45"/>
      <c r="FUT89" s="45"/>
      <c r="FUU89" s="45"/>
      <c r="FUV89" s="45"/>
      <c r="FUW89" s="45"/>
      <c r="FUX89" s="45"/>
      <c r="FUY89" s="45"/>
      <c r="FUZ89" s="45"/>
      <c r="FVA89" s="45"/>
      <c r="FVB89" s="45"/>
      <c r="FVC89" s="45"/>
      <c r="FVD89" s="45"/>
      <c r="FVE89" s="45"/>
      <c r="FVF89" s="45"/>
      <c r="FVG89" s="45"/>
      <c r="FVH89" s="45"/>
      <c r="FVI89" s="45"/>
      <c r="FVJ89" s="45"/>
      <c r="FVK89" s="45"/>
      <c r="FVL89" s="45"/>
      <c r="FVM89" s="45"/>
      <c r="FVN89" s="45"/>
      <c r="FVO89" s="45"/>
      <c r="FVP89" s="45"/>
      <c r="FVQ89" s="45"/>
      <c r="FVR89" s="45"/>
      <c r="FVS89" s="45"/>
      <c r="FVT89" s="45"/>
      <c r="FVU89" s="45"/>
      <c r="FVV89" s="45"/>
      <c r="FVW89" s="45"/>
      <c r="FVX89" s="45"/>
      <c r="FVY89" s="45"/>
      <c r="FVZ89" s="45"/>
      <c r="FWA89" s="45"/>
      <c r="FWB89" s="45"/>
      <c r="FWC89" s="45"/>
      <c r="FWD89" s="45"/>
      <c r="FWE89" s="45"/>
      <c r="FWF89" s="45"/>
      <c r="FWG89" s="45"/>
      <c r="FWH89" s="45"/>
      <c r="FWI89" s="45"/>
      <c r="FWJ89" s="45"/>
      <c r="FWK89" s="45"/>
      <c r="FWL89" s="45"/>
      <c r="FWM89" s="45"/>
      <c r="FWN89" s="45"/>
      <c r="FWO89" s="45"/>
      <c r="FWP89" s="45"/>
      <c r="FWQ89" s="45"/>
      <c r="FWR89" s="45"/>
      <c r="FWS89" s="45"/>
      <c r="FWT89" s="45"/>
      <c r="FWU89" s="45"/>
      <c r="FWV89" s="45"/>
      <c r="FWW89" s="45"/>
      <c r="FWX89" s="45"/>
      <c r="FWY89" s="45"/>
      <c r="FWZ89" s="45"/>
      <c r="FXA89" s="45"/>
      <c r="FXB89" s="45"/>
      <c r="FXC89" s="45"/>
      <c r="FXD89" s="45"/>
      <c r="FXE89" s="45"/>
      <c r="FXF89" s="45"/>
      <c r="FXG89" s="45"/>
      <c r="FXH89" s="45"/>
      <c r="FXI89" s="45"/>
      <c r="FXJ89" s="45"/>
      <c r="FXK89" s="45"/>
      <c r="FXL89" s="45"/>
      <c r="FXM89" s="45"/>
      <c r="FXN89" s="45"/>
      <c r="FXO89" s="45"/>
      <c r="FXP89" s="45"/>
      <c r="FXQ89" s="45"/>
      <c r="FXR89" s="45"/>
      <c r="FXS89" s="45"/>
      <c r="FXT89" s="45"/>
      <c r="FXU89" s="45"/>
      <c r="FXV89" s="45"/>
      <c r="FXW89" s="45"/>
      <c r="FXX89" s="45"/>
      <c r="FXY89" s="45"/>
      <c r="FXZ89" s="45"/>
      <c r="FYA89" s="45"/>
      <c r="FYB89" s="45"/>
      <c r="FYC89" s="45"/>
      <c r="FYD89" s="45"/>
      <c r="FYE89" s="45"/>
      <c r="FYF89" s="45"/>
      <c r="FYG89" s="45"/>
      <c r="FYH89" s="45"/>
      <c r="FYI89" s="45"/>
      <c r="FYJ89" s="45"/>
      <c r="FYK89" s="45"/>
      <c r="FYL89" s="45"/>
      <c r="FYM89" s="45"/>
      <c r="FYN89" s="45"/>
      <c r="FYO89" s="45"/>
      <c r="FYP89" s="45"/>
      <c r="FYQ89" s="45"/>
      <c r="FYR89" s="45"/>
      <c r="FYS89" s="45"/>
      <c r="FYT89" s="45"/>
      <c r="FYU89" s="45"/>
      <c r="FYV89" s="45"/>
      <c r="FYW89" s="45"/>
      <c r="FYX89" s="45"/>
      <c r="FYY89" s="45"/>
      <c r="FYZ89" s="45"/>
      <c r="FZA89" s="45"/>
      <c r="FZB89" s="45"/>
      <c r="FZC89" s="45"/>
      <c r="FZD89" s="45"/>
      <c r="FZE89" s="45"/>
      <c r="FZF89" s="45"/>
      <c r="FZG89" s="45"/>
      <c r="FZH89" s="45"/>
      <c r="FZI89" s="45"/>
      <c r="FZJ89" s="45"/>
      <c r="FZK89" s="45"/>
      <c r="FZL89" s="45"/>
      <c r="FZM89" s="45"/>
      <c r="FZN89" s="45"/>
      <c r="FZO89" s="45"/>
      <c r="FZP89" s="45"/>
      <c r="FZQ89" s="45"/>
      <c r="FZR89" s="45"/>
      <c r="FZS89" s="45"/>
      <c r="FZT89" s="45"/>
      <c r="FZU89" s="45"/>
      <c r="FZV89" s="45"/>
      <c r="FZW89" s="45"/>
      <c r="FZX89" s="45"/>
      <c r="FZY89" s="45"/>
      <c r="FZZ89" s="45"/>
      <c r="GAA89" s="45"/>
      <c r="GAB89" s="45"/>
      <c r="GAC89" s="45"/>
      <c r="GAD89" s="45"/>
      <c r="GAE89" s="45"/>
      <c r="GAF89" s="45"/>
      <c r="GAG89" s="45"/>
      <c r="GAH89" s="45"/>
      <c r="GAI89" s="45"/>
      <c r="GAJ89" s="45"/>
      <c r="GAK89" s="45"/>
      <c r="GAL89" s="45"/>
      <c r="GAM89" s="45"/>
      <c r="GAN89" s="45"/>
      <c r="GAO89" s="45"/>
      <c r="GAP89" s="45"/>
      <c r="GAQ89" s="45"/>
      <c r="GAR89" s="45"/>
      <c r="GAS89" s="45"/>
      <c r="GAT89" s="45"/>
      <c r="GAU89" s="45"/>
      <c r="GAV89" s="45"/>
      <c r="GAW89" s="45"/>
      <c r="GAX89" s="45"/>
      <c r="GAY89" s="45"/>
      <c r="GAZ89" s="45"/>
      <c r="GBA89" s="45"/>
      <c r="GBB89" s="45"/>
      <c r="GBC89" s="45"/>
      <c r="GBD89" s="45"/>
      <c r="GBE89" s="45"/>
      <c r="GBF89" s="45"/>
      <c r="GBG89" s="45"/>
      <c r="GBH89" s="45"/>
      <c r="GBI89" s="45"/>
      <c r="GBJ89" s="45"/>
      <c r="GBK89" s="45"/>
      <c r="GBL89" s="45"/>
      <c r="GBM89" s="45"/>
      <c r="GBN89" s="45"/>
      <c r="GBO89" s="45"/>
      <c r="GBP89" s="45"/>
      <c r="GBQ89" s="45"/>
      <c r="GBR89" s="45"/>
      <c r="GBS89" s="45"/>
      <c r="GBT89" s="45"/>
      <c r="GBU89" s="45"/>
      <c r="GBV89" s="45"/>
      <c r="GBW89" s="45"/>
      <c r="GBX89" s="45"/>
      <c r="GBY89" s="45"/>
      <c r="GBZ89" s="45"/>
      <c r="GCA89" s="45"/>
      <c r="GCB89" s="45"/>
      <c r="GCC89" s="45"/>
      <c r="GCD89" s="45"/>
      <c r="GCE89" s="45"/>
      <c r="GCF89" s="45"/>
      <c r="GCG89" s="45"/>
      <c r="GCH89" s="45"/>
      <c r="GCI89" s="45"/>
      <c r="GCJ89" s="45"/>
      <c r="GCK89" s="45"/>
      <c r="GCL89" s="45"/>
      <c r="GCM89" s="45"/>
      <c r="GCN89" s="45"/>
      <c r="GCO89" s="45"/>
      <c r="GCP89" s="45"/>
      <c r="GCQ89" s="45"/>
      <c r="GCR89" s="45"/>
      <c r="GCS89" s="45"/>
      <c r="GCT89" s="45"/>
      <c r="GCU89" s="45"/>
      <c r="GCV89" s="45"/>
      <c r="GCW89" s="45"/>
      <c r="GCX89" s="45"/>
      <c r="GCY89" s="45"/>
      <c r="GCZ89" s="45"/>
      <c r="GDA89" s="45"/>
      <c r="GDB89" s="45"/>
      <c r="GDC89" s="45"/>
      <c r="GDD89" s="45"/>
      <c r="GDE89" s="45"/>
      <c r="GDF89" s="45"/>
      <c r="GDG89" s="45"/>
      <c r="GDH89" s="45"/>
      <c r="GDI89" s="45"/>
      <c r="GDJ89" s="45"/>
      <c r="GDK89" s="45"/>
      <c r="GDL89" s="45"/>
      <c r="GDM89" s="45"/>
      <c r="GDN89" s="45"/>
      <c r="GDO89" s="45"/>
      <c r="GDP89" s="45"/>
      <c r="GDQ89" s="45"/>
      <c r="GDR89" s="45"/>
      <c r="GDS89" s="45"/>
      <c r="GDT89" s="45"/>
      <c r="GDU89" s="45"/>
      <c r="GDV89" s="45"/>
      <c r="GDW89" s="45"/>
      <c r="GDX89" s="45"/>
      <c r="GDY89" s="45"/>
      <c r="GDZ89" s="45"/>
      <c r="GEA89" s="45"/>
      <c r="GEB89" s="45"/>
      <c r="GEC89" s="45"/>
      <c r="GED89" s="45"/>
      <c r="GEE89" s="45"/>
      <c r="GEF89" s="45"/>
      <c r="GEG89" s="45"/>
      <c r="GEH89" s="45"/>
      <c r="GEI89" s="45"/>
      <c r="GEJ89" s="45"/>
      <c r="GEK89" s="45"/>
      <c r="GEL89" s="45"/>
      <c r="GEM89" s="45"/>
      <c r="GEN89" s="45"/>
      <c r="GEO89" s="45"/>
      <c r="GEP89" s="45"/>
      <c r="GEQ89" s="45"/>
      <c r="GER89" s="45"/>
      <c r="GES89" s="45"/>
      <c r="GET89" s="45"/>
      <c r="GEU89" s="45"/>
      <c r="GEV89" s="45"/>
      <c r="GEW89" s="45"/>
      <c r="GEX89" s="45"/>
      <c r="GEY89" s="45"/>
      <c r="GEZ89" s="45"/>
      <c r="GFA89" s="45"/>
      <c r="GFB89" s="45"/>
      <c r="GFC89" s="45"/>
      <c r="GFD89" s="45"/>
      <c r="GFE89" s="45"/>
      <c r="GFF89" s="45"/>
      <c r="GFG89" s="45"/>
      <c r="GFH89" s="45"/>
      <c r="GFI89" s="45"/>
      <c r="GFJ89" s="45"/>
      <c r="GFK89" s="45"/>
      <c r="GFL89" s="45"/>
      <c r="GFM89" s="45"/>
      <c r="GFN89" s="45"/>
      <c r="GFO89" s="45"/>
      <c r="GFP89" s="45"/>
      <c r="GFQ89" s="45"/>
      <c r="GFR89" s="45"/>
      <c r="GFS89" s="45"/>
      <c r="GFT89" s="45"/>
      <c r="GFU89" s="45"/>
      <c r="GFV89" s="45"/>
      <c r="GFW89" s="45"/>
      <c r="GFX89" s="45"/>
      <c r="GFY89" s="45"/>
      <c r="GFZ89" s="45"/>
      <c r="GGA89" s="45"/>
      <c r="GGB89" s="45"/>
      <c r="GGC89" s="45"/>
      <c r="GGD89" s="45"/>
      <c r="GGE89" s="45"/>
      <c r="GGF89" s="45"/>
      <c r="GGG89" s="45"/>
      <c r="GGH89" s="45"/>
      <c r="GGI89" s="45"/>
      <c r="GGJ89" s="45"/>
      <c r="GGK89" s="45"/>
      <c r="GGL89" s="45"/>
      <c r="GGM89" s="45"/>
      <c r="GGN89" s="45"/>
      <c r="GGO89" s="45"/>
      <c r="GGP89" s="45"/>
      <c r="GGQ89" s="45"/>
      <c r="GGR89" s="45"/>
      <c r="GGS89" s="45"/>
      <c r="GGT89" s="45"/>
      <c r="GGU89" s="45"/>
      <c r="GGV89" s="45"/>
      <c r="GGW89" s="45"/>
      <c r="GGX89" s="45"/>
      <c r="GGY89" s="45"/>
      <c r="GGZ89" s="45"/>
      <c r="GHA89" s="45"/>
      <c r="GHB89" s="45"/>
      <c r="GHC89" s="45"/>
      <c r="GHD89" s="45"/>
      <c r="GHE89" s="45"/>
      <c r="GHF89" s="45"/>
      <c r="GHG89" s="45"/>
      <c r="GHH89" s="45"/>
      <c r="GHI89" s="45"/>
      <c r="GHJ89" s="45"/>
      <c r="GHK89" s="45"/>
      <c r="GHL89" s="45"/>
      <c r="GHM89" s="45"/>
      <c r="GHN89" s="45"/>
      <c r="GHO89" s="45"/>
      <c r="GHP89" s="45"/>
      <c r="GHQ89" s="45"/>
      <c r="GHR89" s="45"/>
      <c r="GHS89" s="45"/>
      <c r="GHT89" s="45"/>
      <c r="GHU89" s="45"/>
      <c r="GHV89" s="45"/>
      <c r="GHW89" s="45"/>
      <c r="GHX89" s="45"/>
      <c r="GHY89" s="45"/>
      <c r="GHZ89" s="45"/>
      <c r="GIA89" s="45"/>
      <c r="GIB89" s="45"/>
      <c r="GIC89" s="45"/>
      <c r="GID89" s="45"/>
      <c r="GIE89" s="45"/>
      <c r="GIF89" s="45"/>
      <c r="GIG89" s="45"/>
      <c r="GIH89" s="45"/>
      <c r="GII89" s="45"/>
      <c r="GIJ89" s="45"/>
      <c r="GIK89" s="45"/>
      <c r="GIL89" s="45"/>
      <c r="GIM89" s="45"/>
      <c r="GIN89" s="45"/>
      <c r="GIO89" s="45"/>
      <c r="GIP89" s="45"/>
      <c r="GIQ89" s="45"/>
      <c r="GIR89" s="45"/>
      <c r="GIS89" s="45"/>
      <c r="GIT89" s="45"/>
      <c r="GIU89" s="45"/>
      <c r="GIV89" s="45"/>
      <c r="GIW89" s="45"/>
      <c r="GIX89" s="45"/>
      <c r="GIY89" s="45"/>
      <c r="GIZ89" s="45"/>
      <c r="GJA89" s="45"/>
      <c r="GJB89" s="45"/>
      <c r="GJC89" s="45"/>
      <c r="GJD89" s="45"/>
      <c r="GJE89" s="45"/>
      <c r="GJF89" s="45"/>
      <c r="GJG89" s="45"/>
      <c r="GJH89" s="45"/>
      <c r="GJI89" s="45"/>
      <c r="GJJ89" s="45"/>
      <c r="GJK89" s="45"/>
      <c r="GJL89" s="45"/>
      <c r="GJM89" s="45"/>
      <c r="GJN89" s="45"/>
      <c r="GJO89" s="45"/>
      <c r="GJP89" s="45"/>
      <c r="GJQ89" s="45"/>
      <c r="GJR89" s="45"/>
      <c r="GJS89" s="45"/>
      <c r="GJT89" s="45"/>
      <c r="GJU89" s="45"/>
      <c r="GJV89" s="45"/>
      <c r="GJW89" s="45"/>
      <c r="GJX89" s="45"/>
      <c r="GJY89" s="45"/>
      <c r="GJZ89" s="45"/>
      <c r="GKA89" s="45"/>
      <c r="GKB89" s="45"/>
      <c r="GKC89" s="45"/>
      <c r="GKD89" s="45"/>
      <c r="GKE89" s="45"/>
      <c r="GKF89" s="45"/>
      <c r="GKG89" s="45"/>
      <c r="GKH89" s="45"/>
      <c r="GKI89" s="45"/>
      <c r="GKJ89" s="45"/>
      <c r="GKK89" s="45"/>
      <c r="GKL89" s="45"/>
      <c r="GKM89" s="45"/>
      <c r="GKN89" s="45"/>
      <c r="GKO89" s="45"/>
      <c r="GKP89" s="45"/>
      <c r="GKQ89" s="45"/>
      <c r="GKR89" s="45"/>
      <c r="GKS89" s="45"/>
      <c r="GKT89" s="45"/>
      <c r="GKU89" s="45"/>
      <c r="GKV89" s="45"/>
      <c r="GKW89" s="45"/>
      <c r="GKX89" s="45"/>
      <c r="GKY89" s="45"/>
      <c r="GKZ89" s="45"/>
      <c r="GLA89" s="45"/>
      <c r="GLB89" s="45"/>
      <c r="GLC89" s="45"/>
      <c r="GLD89" s="45"/>
      <c r="GLE89" s="45"/>
      <c r="GLF89" s="45"/>
      <c r="GLG89" s="45"/>
      <c r="GLH89" s="45"/>
      <c r="GLI89" s="45"/>
      <c r="GLJ89" s="45"/>
      <c r="GLK89" s="45"/>
      <c r="GLL89" s="45"/>
      <c r="GLM89" s="45"/>
      <c r="GLN89" s="45"/>
      <c r="GLO89" s="45"/>
      <c r="GLP89" s="45"/>
      <c r="GLQ89" s="45"/>
      <c r="GLR89" s="45"/>
      <c r="GLS89" s="45"/>
      <c r="GLT89" s="45"/>
      <c r="GLU89" s="45"/>
      <c r="GLV89" s="45"/>
      <c r="GLW89" s="45"/>
      <c r="GLX89" s="45"/>
      <c r="GLY89" s="45"/>
      <c r="GLZ89" s="45"/>
      <c r="GMA89" s="45"/>
      <c r="GMB89" s="45"/>
      <c r="GMC89" s="45"/>
      <c r="GMD89" s="45"/>
      <c r="GME89" s="45"/>
      <c r="GMF89" s="45"/>
      <c r="GMG89" s="45"/>
      <c r="GMH89" s="45"/>
      <c r="GMI89" s="45"/>
      <c r="GMJ89" s="45"/>
      <c r="GMK89" s="45"/>
      <c r="GML89" s="45"/>
      <c r="GMM89" s="45"/>
      <c r="GMN89" s="45"/>
      <c r="GMO89" s="45"/>
      <c r="GMP89" s="45"/>
      <c r="GMQ89" s="45"/>
      <c r="GMR89" s="45"/>
      <c r="GMS89" s="45"/>
      <c r="GMT89" s="45"/>
      <c r="GMU89" s="45"/>
      <c r="GMV89" s="45"/>
      <c r="GMW89" s="45"/>
      <c r="GMX89" s="45"/>
      <c r="GMY89" s="45"/>
      <c r="GMZ89" s="45"/>
      <c r="GNA89" s="45"/>
      <c r="GNB89" s="45"/>
      <c r="GNC89" s="45"/>
      <c r="GND89" s="45"/>
      <c r="GNE89" s="45"/>
      <c r="GNF89" s="45"/>
      <c r="GNG89" s="45"/>
      <c r="GNH89" s="45"/>
      <c r="GNI89" s="45"/>
      <c r="GNJ89" s="45"/>
      <c r="GNK89" s="45"/>
      <c r="GNL89" s="45"/>
      <c r="GNM89" s="45"/>
      <c r="GNN89" s="45"/>
      <c r="GNO89" s="45"/>
      <c r="GNP89" s="45"/>
      <c r="GNQ89" s="45"/>
      <c r="GNR89" s="45"/>
      <c r="GNS89" s="45"/>
      <c r="GNT89" s="45"/>
      <c r="GNU89" s="45"/>
      <c r="GNV89" s="45"/>
      <c r="GNW89" s="45"/>
      <c r="GNX89" s="45"/>
      <c r="GNY89" s="45"/>
      <c r="GNZ89" s="45"/>
      <c r="GOA89" s="45"/>
      <c r="GOB89" s="45"/>
      <c r="GOC89" s="45"/>
      <c r="GOD89" s="45"/>
      <c r="GOE89" s="45"/>
      <c r="GOF89" s="45"/>
      <c r="GOG89" s="45"/>
      <c r="GOH89" s="45"/>
      <c r="GOI89" s="45"/>
      <c r="GOJ89" s="45"/>
      <c r="GOK89" s="45"/>
      <c r="GOL89" s="45"/>
      <c r="GOM89" s="45"/>
      <c r="GON89" s="45"/>
      <c r="GOO89" s="45"/>
      <c r="GOP89" s="45"/>
      <c r="GOQ89" s="45"/>
      <c r="GOR89" s="45"/>
      <c r="GOS89" s="45"/>
      <c r="GOT89" s="45"/>
      <c r="GOU89" s="45"/>
      <c r="GOV89" s="45"/>
      <c r="GOW89" s="45"/>
      <c r="GOX89" s="45"/>
      <c r="GOY89" s="45"/>
      <c r="GOZ89" s="45"/>
      <c r="GPA89" s="45"/>
      <c r="GPB89" s="45"/>
      <c r="GPC89" s="45"/>
      <c r="GPD89" s="45"/>
      <c r="GPE89" s="45"/>
      <c r="GPF89" s="45"/>
      <c r="GPG89" s="45"/>
      <c r="GPH89" s="45"/>
      <c r="GPI89" s="45"/>
      <c r="GPJ89" s="45"/>
      <c r="GPK89" s="45"/>
      <c r="GPL89" s="45"/>
      <c r="GPM89" s="45"/>
      <c r="GPN89" s="45"/>
      <c r="GPO89" s="45"/>
      <c r="GPP89" s="45"/>
      <c r="GPQ89" s="45"/>
      <c r="GPR89" s="45"/>
      <c r="GPS89" s="45"/>
      <c r="GPT89" s="45"/>
      <c r="GPU89" s="45"/>
      <c r="GPV89" s="45"/>
      <c r="GPW89" s="45"/>
      <c r="GPX89" s="45"/>
      <c r="GPY89" s="45"/>
      <c r="GPZ89" s="45"/>
      <c r="GQA89" s="45"/>
      <c r="GQB89" s="45"/>
      <c r="GQC89" s="45"/>
      <c r="GQD89" s="45"/>
      <c r="GQE89" s="45"/>
      <c r="GQF89" s="45"/>
      <c r="GQG89" s="45"/>
      <c r="GQH89" s="45"/>
      <c r="GQI89" s="45"/>
      <c r="GQJ89" s="45"/>
      <c r="GQK89" s="45"/>
      <c r="GQL89" s="45"/>
      <c r="GQM89" s="45"/>
      <c r="GQN89" s="45"/>
      <c r="GQO89" s="45"/>
      <c r="GQP89" s="45"/>
      <c r="GQQ89" s="45"/>
      <c r="GQR89" s="45"/>
      <c r="GQS89" s="45"/>
      <c r="GQT89" s="45"/>
      <c r="GQU89" s="45"/>
      <c r="GQV89" s="45"/>
      <c r="GQW89" s="45"/>
      <c r="GQX89" s="45"/>
      <c r="GQY89" s="45"/>
      <c r="GQZ89" s="45"/>
      <c r="GRA89" s="45"/>
      <c r="GRB89" s="45"/>
      <c r="GRC89" s="45"/>
      <c r="GRD89" s="45"/>
      <c r="GRE89" s="45"/>
      <c r="GRF89" s="45"/>
      <c r="GRG89" s="45"/>
      <c r="GRH89" s="45"/>
      <c r="GRI89" s="45"/>
      <c r="GRJ89" s="45"/>
      <c r="GRK89" s="45"/>
      <c r="GRL89" s="45"/>
      <c r="GRM89" s="45"/>
      <c r="GRN89" s="45"/>
      <c r="GRO89" s="45"/>
      <c r="GRP89" s="45"/>
      <c r="GRQ89" s="45"/>
      <c r="GRR89" s="45"/>
      <c r="GRS89" s="45"/>
      <c r="GRT89" s="45"/>
      <c r="GRU89" s="45"/>
      <c r="GRV89" s="45"/>
      <c r="GRW89" s="45"/>
      <c r="GRX89" s="45"/>
      <c r="GRY89" s="45"/>
      <c r="GRZ89" s="45"/>
      <c r="GSA89" s="45"/>
      <c r="GSB89" s="45"/>
      <c r="GSC89" s="45"/>
      <c r="GSD89" s="45"/>
      <c r="GSE89" s="45"/>
      <c r="GSF89" s="45"/>
      <c r="GSG89" s="45"/>
      <c r="GSH89" s="45"/>
      <c r="GSI89" s="45"/>
      <c r="GSJ89" s="45"/>
      <c r="GSK89" s="45"/>
      <c r="GSL89" s="45"/>
      <c r="GSM89" s="45"/>
      <c r="GSN89" s="45"/>
      <c r="GSO89" s="45"/>
      <c r="GSP89" s="45"/>
      <c r="GSQ89" s="45"/>
      <c r="GSR89" s="45"/>
      <c r="GSS89" s="45"/>
      <c r="GST89" s="45"/>
      <c r="GSU89" s="45"/>
      <c r="GSV89" s="45"/>
      <c r="GSW89" s="45"/>
      <c r="GSX89" s="45"/>
      <c r="GSY89" s="45"/>
      <c r="GSZ89" s="45"/>
      <c r="GTA89" s="45"/>
      <c r="GTB89" s="45"/>
      <c r="GTC89" s="45"/>
      <c r="GTD89" s="45"/>
      <c r="GTE89" s="45"/>
      <c r="GTF89" s="45"/>
      <c r="GTG89" s="45"/>
      <c r="GTH89" s="45"/>
      <c r="GTI89" s="45"/>
      <c r="GTJ89" s="45"/>
      <c r="GTK89" s="45"/>
      <c r="GTL89" s="45"/>
      <c r="GTM89" s="45"/>
      <c r="GTN89" s="45"/>
      <c r="GTO89" s="45"/>
      <c r="GTP89" s="45"/>
      <c r="GTQ89" s="45"/>
      <c r="GTR89" s="45"/>
      <c r="GTS89" s="45"/>
      <c r="GTT89" s="45"/>
      <c r="GTU89" s="45"/>
      <c r="GTV89" s="45"/>
      <c r="GTW89" s="45"/>
      <c r="GTX89" s="45"/>
      <c r="GTY89" s="45"/>
      <c r="GTZ89" s="45"/>
      <c r="GUA89" s="45"/>
      <c r="GUB89" s="45"/>
      <c r="GUC89" s="45"/>
      <c r="GUD89" s="45"/>
      <c r="GUE89" s="45"/>
      <c r="GUF89" s="45"/>
      <c r="GUG89" s="45"/>
      <c r="GUH89" s="45"/>
      <c r="GUI89" s="45"/>
      <c r="GUJ89" s="45"/>
      <c r="GUK89" s="45"/>
      <c r="GUL89" s="45"/>
      <c r="GUM89" s="45"/>
      <c r="GUN89" s="45"/>
      <c r="GUO89" s="45"/>
      <c r="GUP89" s="45"/>
      <c r="GUQ89" s="45"/>
      <c r="GUR89" s="45"/>
      <c r="GUS89" s="45"/>
      <c r="GUT89" s="45"/>
      <c r="GUU89" s="45"/>
      <c r="GUV89" s="45"/>
      <c r="GUW89" s="45"/>
      <c r="GUX89" s="45"/>
      <c r="GUY89" s="45"/>
      <c r="GUZ89" s="45"/>
      <c r="GVA89" s="45"/>
      <c r="GVB89" s="45"/>
      <c r="GVC89" s="45"/>
      <c r="GVD89" s="45"/>
      <c r="GVE89" s="45"/>
      <c r="GVF89" s="45"/>
      <c r="GVG89" s="45"/>
      <c r="GVH89" s="45"/>
      <c r="GVI89" s="45"/>
      <c r="GVJ89" s="45"/>
      <c r="GVK89" s="45"/>
      <c r="GVL89" s="45"/>
      <c r="GVM89" s="45"/>
      <c r="GVN89" s="45"/>
      <c r="GVO89" s="45"/>
      <c r="GVP89" s="45"/>
      <c r="GVQ89" s="45"/>
      <c r="GVR89" s="45"/>
      <c r="GVS89" s="45"/>
      <c r="GVT89" s="45"/>
      <c r="GVU89" s="45"/>
      <c r="GVV89" s="45"/>
      <c r="GVW89" s="45"/>
      <c r="GVX89" s="45"/>
      <c r="GVY89" s="45"/>
      <c r="GVZ89" s="45"/>
      <c r="GWA89" s="45"/>
      <c r="GWB89" s="45"/>
      <c r="GWC89" s="45"/>
      <c r="GWD89" s="45"/>
      <c r="GWE89" s="45"/>
      <c r="GWF89" s="45"/>
      <c r="GWG89" s="45"/>
      <c r="GWH89" s="45"/>
      <c r="GWI89" s="45"/>
      <c r="GWJ89" s="45"/>
      <c r="GWK89" s="45"/>
      <c r="GWL89" s="45"/>
      <c r="GWM89" s="45"/>
      <c r="GWN89" s="45"/>
      <c r="GWO89" s="45"/>
      <c r="GWP89" s="45"/>
      <c r="GWQ89" s="45"/>
      <c r="GWR89" s="45"/>
      <c r="GWS89" s="45"/>
      <c r="GWT89" s="45"/>
      <c r="GWU89" s="45"/>
      <c r="GWV89" s="45"/>
      <c r="GWW89" s="45"/>
      <c r="GWX89" s="45"/>
      <c r="GWY89" s="45"/>
      <c r="GWZ89" s="45"/>
      <c r="GXA89" s="45"/>
      <c r="GXB89" s="45"/>
      <c r="GXC89" s="45"/>
      <c r="GXD89" s="45"/>
      <c r="GXE89" s="45"/>
      <c r="GXF89" s="45"/>
      <c r="GXG89" s="45"/>
      <c r="GXH89" s="45"/>
      <c r="GXI89" s="45"/>
      <c r="GXJ89" s="45"/>
      <c r="GXK89" s="45"/>
      <c r="GXL89" s="45"/>
      <c r="GXM89" s="45"/>
      <c r="GXN89" s="45"/>
      <c r="GXO89" s="45"/>
      <c r="GXP89" s="45"/>
      <c r="GXQ89" s="45"/>
      <c r="GXR89" s="45"/>
      <c r="GXS89" s="45"/>
      <c r="GXT89" s="45"/>
      <c r="GXU89" s="45"/>
      <c r="GXV89" s="45"/>
      <c r="GXW89" s="45"/>
      <c r="GXX89" s="45"/>
      <c r="GXY89" s="45"/>
      <c r="GXZ89" s="45"/>
      <c r="GYA89" s="45"/>
      <c r="GYB89" s="45"/>
      <c r="GYC89" s="45"/>
      <c r="GYD89" s="45"/>
      <c r="GYE89" s="45"/>
      <c r="GYF89" s="45"/>
      <c r="GYG89" s="45"/>
      <c r="GYH89" s="45"/>
      <c r="GYI89" s="45"/>
      <c r="GYJ89" s="45"/>
      <c r="GYK89" s="45"/>
      <c r="GYL89" s="45"/>
      <c r="GYM89" s="45"/>
      <c r="GYN89" s="45"/>
      <c r="GYO89" s="45"/>
      <c r="GYP89" s="45"/>
      <c r="GYQ89" s="45"/>
      <c r="GYR89" s="45"/>
      <c r="GYS89" s="45"/>
      <c r="GYT89" s="45"/>
      <c r="GYU89" s="45"/>
      <c r="GYV89" s="45"/>
      <c r="GYW89" s="45"/>
      <c r="GYX89" s="45"/>
      <c r="GYY89" s="45"/>
      <c r="GYZ89" s="45"/>
      <c r="GZA89" s="45"/>
      <c r="GZB89" s="45"/>
      <c r="GZC89" s="45"/>
      <c r="GZD89" s="45"/>
      <c r="GZE89" s="45"/>
      <c r="GZF89" s="45"/>
      <c r="GZG89" s="45"/>
      <c r="GZH89" s="45"/>
      <c r="GZI89" s="45"/>
      <c r="GZJ89" s="45"/>
      <c r="GZK89" s="45"/>
      <c r="GZL89" s="45"/>
      <c r="GZM89" s="45"/>
      <c r="GZN89" s="45"/>
      <c r="GZO89" s="45"/>
      <c r="GZP89" s="45"/>
      <c r="GZQ89" s="45"/>
      <c r="GZR89" s="45"/>
      <c r="GZS89" s="45"/>
      <c r="GZT89" s="45"/>
      <c r="GZU89" s="45"/>
      <c r="GZV89" s="45"/>
      <c r="GZW89" s="45"/>
      <c r="GZX89" s="45"/>
      <c r="GZY89" s="45"/>
      <c r="GZZ89" s="45"/>
      <c r="HAA89" s="45"/>
      <c r="HAB89" s="45"/>
      <c r="HAC89" s="45"/>
      <c r="HAD89" s="45"/>
      <c r="HAE89" s="45"/>
      <c r="HAF89" s="45"/>
      <c r="HAG89" s="45"/>
      <c r="HAH89" s="45"/>
      <c r="HAI89" s="45"/>
      <c r="HAJ89" s="45"/>
      <c r="HAK89" s="45"/>
      <c r="HAL89" s="45"/>
      <c r="HAM89" s="45"/>
      <c r="HAN89" s="45"/>
      <c r="HAO89" s="45"/>
      <c r="HAP89" s="45"/>
      <c r="HAQ89" s="45"/>
      <c r="HAR89" s="45"/>
      <c r="HAS89" s="45"/>
      <c r="HAT89" s="45"/>
      <c r="HAU89" s="45"/>
      <c r="HAV89" s="45"/>
      <c r="HAW89" s="45"/>
      <c r="HAX89" s="45"/>
      <c r="HAY89" s="45"/>
      <c r="HAZ89" s="45"/>
      <c r="HBA89" s="45"/>
      <c r="HBB89" s="45"/>
      <c r="HBC89" s="45"/>
      <c r="HBD89" s="45"/>
      <c r="HBE89" s="45"/>
      <c r="HBF89" s="45"/>
      <c r="HBG89" s="45"/>
      <c r="HBH89" s="45"/>
      <c r="HBI89" s="45"/>
      <c r="HBJ89" s="45"/>
      <c r="HBK89" s="45"/>
      <c r="HBL89" s="45"/>
      <c r="HBM89" s="45"/>
      <c r="HBN89" s="45"/>
      <c r="HBO89" s="45"/>
      <c r="HBP89" s="45"/>
      <c r="HBQ89" s="45"/>
      <c r="HBR89" s="45"/>
      <c r="HBS89" s="45"/>
      <c r="HBT89" s="45"/>
      <c r="HBU89" s="45"/>
      <c r="HBV89" s="45"/>
      <c r="HBW89" s="45"/>
      <c r="HBX89" s="45"/>
      <c r="HBY89" s="45"/>
      <c r="HBZ89" s="45"/>
      <c r="HCA89" s="45"/>
      <c r="HCB89" s="45"/>
      <c r="HCC89" s="45"/>
      <c r="HCD89" s="45"/>
      <c r="HCE89" s="45"/>
      <c r="HCF89" s="45"/>
      <c r="HCG89" s="45"/>
      <c r="HCH89" s="45"/>
      <c r="HCI89" s="45"/>
      <c r="HCJ89" s="45"/>
      <c r="HCK89" s="45"/>
      <c r="HCL89" s="45"/>
      <c r="HCM89" s="45"/>
      <c r="HCN89" s="45"/>
      <c r="HCO89" s="45"/>
      <c r="HCP89" s="45"/>
      <c r="HCQ89" s="45"/>
      <c r="HCR89" s="45"/>
      <c r="HCS89" s="45"/>
      <c r="HCT89" s="45"/>
      <c r="HCU89" s="45"/>
      <c r="HCV89" s="45"/>
      <c r="HCW89" s="45"/>
      <c r="HCX89" s="45"/>
      <c r="HCY89" s="45"/>
      <c r="HCZ89" s="45"/>
      <c r="HDA89" s="45"/>
      <c r="HDB89" s="45"/>
      <c r="HDC89" s="45"/>
      <c r="HDD89" s="45"/>
      <c r="HDE89" s="45"/>
      <c r="HDF89" s="45"/>
      <c r="HDG89" s="45"/>
      <c r="HDH89" s="45"/>
      <c r="HDI89" s="45"/>
      <c r="HDJ89" s="45"/>
      <c r="HDK89" s="45"/>
      <c r="HDL89" s="45"/>
      <c r="HDM89" s="45"/>
      <c r="HDN89" s="45"/>
      <c r="HDO89" s="45"/>
      <c r="HDP89" s="45"/>
      <c r="HDQ89" s="45"/>
      <c r="HDR89" s="45"/>
      <c r="HDS89" s="45"/>
      <c r="HDT89" s="45"/>
      <c r="HDU89" s="45"/>
      <c r="HDV89" s="45"/>
      <c r="HDW89" s="45"/>
      <c r="HDX89" s="45"/>
      <c r="HDY89" s="45"/>
      <c r="HDZ89" s="45"/>
      <c r="HEA89" s="45"/>
      <c r="HEB89" s="45"/>
      <c r="HEC89" s="45"/>
      <c r="HED89" s="45"/>
      <c r="HEE89" s="45"/>
      <c r="HEF89" s="45"/>
      <c r="HEG89" s="45"/>
      <c r="HEH89" s="45"/>
      <c r="HEI89" s="45"/>
      <c r="HEJ89" s="45"/>
      <c r="HEK89" s="45"/>
      <c r="HEL89" s="45"/>
      <c r="HEM89" s="45"/>
      <c r="HEN89" s="45"/>
      <c r="HEO89" s="45"/>
      <c r="HEP89" s="45"/>
      <c r="HEQ89" s="45"/>
      <c r="HER89" s="45"/>
      <c r="HES89" s="45"/>
      <c r="HET89" s="45"/>
      <c r="HEU89" s="45"/>
      <c r="HEV89" s="45"/>
      <c r="HEW89" s="45"/>
      <c r="HEX89" s="45"/>
      <c r="HEY89" s="45"/>
      <c r="HEZ89" s="45"/>
      <c r="HFA89" s="45"/>
      <c r="HFB89" s="45"/>
      <c r="HFC89" s="45"/>
      <c r="HFD89" s="45"/>
      <c r="HFE89" s="45"/>
      <c r="HFF89" s="45"/>
      <c r="HFG89" s="45"/>
      <c r="HFH89" s="45"/>
      <c r="HFI89" s="45"/>
      <c r="HFJ89" s="45"/>
      <c r="HFK89" s="45"/>
      <c r="HFL89" s="45"/>
      <c r="HFM89" s="45"/>
      <c r="HFN89" s="45"/>
      <c r="HFO89" s="45"/>
      <c r="HFP89" s="45"/>
      <c r="HFQ89" s="45"/>
      <c r="HFR89" s="45"/>
      <c r="HFS89" s="45"/>
      <c r="HFT89" s="45"/>
      <c r="HFU89" s="45"/>
      <c r="HFV89" s="45"/>
      <c r="HFW89" s="45"/>
      <c r="HFX89" s="45"/>
      <c r="HFY89" s="45"/>
      <c r="HFZ89" s="45"/>
      <c r="HGA89" s="45"/>
      <c r="HGB89" s="45"/>
      <c r="HGC89" s="45"/>
      <c r="HGD89" s="45"/>
      <c r="HGE89" s="45"/>
      <c r="HGF89" s="45"/>
      <c r="HGG89" s="45"/>
      <c r="HGH89" s="45"/>
      <c r="HGI89" s="45"/>
      <c r="HGJ89" s="45"/>
      <c r="HGK89" s="45"/>
      <c r="HGL89" s="45"/>
      <c r="HGM89" s="45"/>
      <c r="HGN89" s="45"/>
      <c r="HGO89" s="45"/>
      <c r="HGP89" s="45"/>
      <c r="HGQ89" s="45"/>
      <c r="HGR89" s="45"/>
      <c r="HGS89" s="45"/>
      <c r="HGT89" s="45"/>
      <c r="HGU89" s="45"/>
      <c r="HGV89" s="45"/>
      <c r="HGW89" s="45"/>
      <c r="HGX89" s="45"/>
      <c r="HGY89" s="45"/>
      <c r="HGZ89" s="45"/>
      <c r="HHA89" s="45"/>
      <c r="HHB89" s="45"/>
      <c r="HHC89" s="45"/>
      <c r="HHD89" s="45"/>
      <c r="HHE89" s="45"/>
      <c r="HHF89" s="45"/>
      <c r="HHG89" s="45"/>
      <c r="HHH89" s="45"/>
      <c r="HHI89" s="45"/>
      <c r="HHJ89" s="45"/>
      <c r="HHK89" s="45"/>
      <c r="HHL89" s="45"/>
      <c r="HHM89" s="45"/>
      <c r="HHN89" s="45"/>
      <c r="HHO89" s="45"/>
      <c r="HHP89" s="45"/>
      <c r="HHQ89" s="45"/>
      <c r="HHR89" s="45"/>
      <c r="HHS89" s="45"/>
      <c r="HHT89" s="45"/>
      <c r="HHU89" s="45"/>
      <c r="HHV89" s="45"/>
      <c r="HHW89" s="45"/>
      <c r="HHX89" s="45"/>
      <c r="HHY89" s="45"/>
      <c r="HHZ89" s="45"/>
      <c r="HIA89" s="45"/>
      <c r="HIB89" s="45"/>
      <c r="HIC89" s="45"/>
      <c r="HID89" s="45"/>
      <c r="HIE89" s="45"/>
      <c r="HIF89" s="45"/>
      <c r="HIG89" s="45"/>
      <c r="HIH89" s="45"/>
      <c r="HII89" s="45"/>
      <c r="HIJ89" s="45"/>
      <c r="HIK89" s="45"/>
      <c r="HIL89" s="45"/>
      <c r="HIM89" s="45"/>
      <c r="HIN89" s="45"/>
      <c r="HIO89" s="45"/>
      <c r="HIP89" s="45"/>
      <c r="HIQ89" s="45"/>
      <c r="HIR89" s="45"/>
      <c r="HIS89" s="45"/>
      <c r="HIT89" s="45"/>
      <c r="HIU89" s="45"/>
      <c r="HIV89" s="45"/>
      <c r="HIW89" s="45"/>
      <c r="HIX89" s="45"/>
      <c r="HIY89" s="45"/>
      <c r="HIZ89" s="45"/>
      <c r="HJA89" s="45"/>
      <c r="HJB89" s="45"/>
      <c r="HJC89" s="45"/>
      <c r="HJD89" s="45"/>
      <c r="HJE89" s="45"/>
      <c r="HJF89" s="45"/>
      <c r="HJG89" s="45"/>
      <c r="HJH89" s="45"/>
      <c r="HJI89" s="45"/>
      <c r="HJJ89" s="45"/>
      <c r="HJK89" s="45"/>
      <c r="HJL89" s="45"/>
      <c r="HJM89" s="45"/>
      <c r="HJN89" s="45"/>
      <c r="HJO89" s="45"/>
      <c r="HJP89" s="45"/>
      <c r="HJQ89" s="45"/>
      <c r="HJR89" s="45"/>
      <c r="HJS89" s="45"/>
      <c r="HJT89" s="45"/>
      <c r="HJU89" s="45"/>
      <c r="HJV89" s="45"/>
      <c r="HJW89" s="45"/>
      <c r="HJX89" s="45"/>
      <c r="HJY89" s="45"/>
      <c r="HJZ89" s="45"/>
      <c r="HKA89" s="45"/>
      <c r="HKB89" s="45"/>
      <c r="HKC89" s="45"/>
      <c r="HKD89" s="45"/>
      <c r="HKE89" s="45"/>
      <c r="HKF89" s="45"/>
      <c r="HKG89" s="45"/>
      <c r="HKH89" s="45"/>
      <c r="HKI89" s="45"/>
      <c r="HKJ89" s="45"/>
      <c r="HKK89" s="45"/>
      <c r="HKL89" s="45"/>
      <c r="HKM89" s="45"/>
      <c r="HKN89" s="45"/>
      <c r="HKO89" s="45"/>
      <c r="HKP89" s="45"/>
      <c r="HKQ89" s="45"/>
      <c r="HKR89" s="45"/>
      <c r="HKS89" s="45"/>
      <c r="HKT89" s="45"/>
      <c r="HKU89" s="45"/>
      <c r="HKV89" s="45"/>
      <c r="HKW89" s="45"/>
      <c r="HKX89" s="45"/>
      <c r="HKY89" s="45"/>
      <c r="HKZ89" s="45"/>
      <c r="HLA89" s="45"/>
      <c r="HLB89" s="45"/>
      <c r="HLC89" s="45"/>
      <c r="HLD89" s="45"/>
      <c r="HLE89" s="45"/>
      <c r="HLF89" s="45"/>
      <c r="HLG89" s="45"/>
      <c r="HLH89" s="45"/>
      <c r="HLI89" s="45"/>
      <c r="HLJ89" s="45"/>
      <c r="HLK89" s="45"/>
      <c r="HLL89" s="45"/>
      <c r="HLM89" s="45"/>
      <c r="HLN89" s="45"/>
      <c r="HLO89" s="45"/>
      <c r="HLP89" s="45"/>
      <c r="HLQ89" s="45"/>
      <c r="HLR89" s="45"/>
      <c r="HLS89" s="45"/>
      <c r="HLT89" s="45"/>
      <c r="HLU89" s="45"/>
      <c r="HLV89" s="45"/>
      <c r="HLW89" s="45"/>
      <c r="HLX89" s="45"/>
      <c r="HLY89" s="45"/>
      <c r="HLZ89" s="45"/>
      <c r="HMA89" s="45"/>
      <c r="HMB89" s="45"/>
      <c r="HMC89" s="45"/>
      <c r="HMD89" s="45"/>
      <c r="HME89" s="45"/>
      <c r="HMF89" s="45"/>
      <c r="HMG89" s="45"/>
      <c r="HMH89" s="45"/>
      <c r="HMI89" s="45"/>
      <c r="HMJ89" s="45"/>
      <c r="HMK89" s="45"/>
      <c r="HML89" s="45"/>
      <c r="HMM89" s="45"/>
      <c r="HMN89" s="45"/>
      <c r="HMO89" s="45"/>
      <c r="HMP89" s="45"/>
      <c r="HMQ89" s="45"/>
      <c r="HMR89" s="45"/>
      <c r="HMS89" s="45"/>
      <c r="HMT89" s="45"/>
      <c r="HMU89" s="45"/>
      <c r="HMV89" s="45"/>
      <c r="HMW89" s="45"/>
      <c r="HMX89" s="45"/>
      <c r="HMY89" s="45"/>
      <c r="HMZ89" s="45"/>
      <c r="HNA89" s="45"/>
      <c r="HNB89" s="45"/>
      <c r="HNC89" s="45"/>
      <c r="HND89" s="45"/>
      <c r="HNE89" s="45"/>
      <c r="HNF89" s="45"/>
      <c r="HNG89" s="45"/>
      <c r="HNH89" s="45"/>
      <c r="HNI89" s="45"/>
      <c r="HNJ89" s="45"/>
      <c r="HNK89" s="45"/>
      <c r="HNL89" s="45"/>
      <c r="HNM89" s="45"/>
      <c r="HNN89" s="45"/>
      <c r="HNO89" s="45"/>
      <c r="HNP89" s="45"/>
      <c r="HNQ89" s="45"/>
      <c r="HNR89" s="45"/>
      <c r="HNS89" s="45"/>
      <c r="HNT89" s="45"/>
      <c r="HNU89" s="45"/>
      <c r="HNV89" s="45"/>
      <c r="HNW89" s="45"/>
      <c r="HNX89" s="45"/>
      <c r="HNY89" s="45"/>
      <c r="HNZ89" s="45"/>
      <c r="HOA89" s="45"/>
      <c r="HOB89" s="45"/>
      <c r="HOC89" s="45"/>
      <c r="HOD89" s="45"/>
      <c r="HOE89" s="45"/>
      <c r="HOF89" s="45"/>
      <c r="HOG89" s="45"/>
      <c r="HOH89" s="45"/>
      <c r="HOI89" s="45"/>
      <c r="HOJ89" s="45"/>
      <c r="HOK89" s="45"/>
      <c r="HOL89" s="45"/>
      <c r="HOM89" s="45"/>
      <c r="HON89" s="45"/>
      <c r="HOO89" s="45"/>
      <c r="HOP89" s="45"/>
      <c r="HOQ89" s="45"/>
      <c r="HOR89" s="45"/>
      <c r="HOS89" s="45"/>
      <c r="HOT89" s="45"/>
      <c r="HOU89" s="45"/>
      <c r="HOV89" s="45"/>
      <c r="HOW89" s="45"/>
      <c r="HOX89" s="45"/>
      <c r="HOY89" s="45"/>
      <c r="HOZ89" s="45"/>
      <c r="HPA89" s="45"/>
      <c r="HPB89" s="45"/>
      <c r="HPC89" s="45"/>
      <c r="HPD89" s="45"/>
      <c r="HPE89" s="45"/>
      <c r="HPF89" s="45"/>
      <c r="HPG89" s="45"/>
      <c r="HPH89" s="45"/>
      <c r="HPI89" s="45"/>
      <c r="HPJ89" s="45"/>
      <c r="HPK89" s="45"/>
      <c r="HPL89" s="45"/>
      <c r="HPM89" s="45"/>
      <c r="HPN89" s="45"/>
      <c r="HPO89" s="45"/>
      <c r="HPP89" s="45"/>
      <c r="HPQ89" s="45"/>
      <c r="HPR89" s="45"/>
      <c r="HPS89" s="45"/>
      <c r="HPT89" s="45"/>
      <c r="HPU89" s="45"/>
      <c r="HPV89" s="45"/>
      <c r="HPW89" s="45"/>
      <c r="HPX89" s="45"/>
      <c r="HPY89" s="45"/>
      <c r="HPZ89" s="45"/>
      <c r="HQA89" s="45"/>
      <c r="HQB89" s="45"/>
      <c r="HQC89" s="45"/>
      <c r="HQD89" s="45"/>
      <c r="HQE89" s="45"/>
      <c r="HQF89" s="45"/>
      <c r="HQG89" s="45"/>
      <c r="HQH89" s="45"/>
      <c r="HQI89" s="45"/>
      <c r="HQJ89" s="45"/>
      <c r="HQK89" s="45"/>
      <c r="HQL89" s="45"/>
      <c r="HQM89" s="45"/>
      <c r="HQN89" s="45"/>
      <c r="HQO89" s="45"/>
      <c r="HQP89" s="45"/>
      <c r="HQQ89" s="45"/>
      <c r="HQR89" s="45"/>
      <c r="HQS89" s="45"/>
      <c r="HQT89" s="45"/>
      <c r="HQU89" s="45"/>
      <c r="HQV89" s="45"/>
      <c r="HQW89" s="45"/>
      <c r="HQX89" s="45"/>
      <c r="HQY89" s="45"/>
      <c r="HQZ89" s="45"/>
      <c r="HRA89" s="45"/>
      <c r="HRB89" s="45"/>
      <c r="HRC89" s="45"/>
      <c r="HRD89" s="45"/>
      <c r="HRE89" s="45"/>
      <c r="HRF89" s="45"/>
      <c r="HRG89" s="45"/>
      <c r="HRH89" s="45"/>
      <c r="HRI89" s="45"/>
      <c r="HRJ89" s="45"/>
      <c r="HRK89" s="45"/>
      <c r="HRL89" s="45"/>
      <c r="HRM89" s="45"/>
      <c r="HRN89" s="45"/>
      <c r="HRO89" s="45"/>
      <c r="HRP89" s="45"/>
      <c r="HRQ89" s="45"/>
      <c r="HRR89" s="45"/>
      <c r="HRS89" s="45"/>
      <c r="HRT89" s="45"/>
      <c r="HRU89" s="45"/>
      <c r="HRV89" s="45"/>
      <c r="HRW89" s="45"/>
      <c r="HRX89" s="45"/>
      <c r="HRY89" s="45"/>
      <c r="HRZ89" s="45"/>
      <c r="HSA89" s="45"/>
      <c r="HSB89" s="45"/>
      <c r="HSC89" s="45"/>
      <c r="HSD89" s="45"/>
      <c r="HSE89" s="45"/>
      <c r="HSF89" s="45"/>
      <c r="HSG89" s="45"/>
      <c r="HSH89" s="45"/>
      <c r="HSI89" s="45"/>
      <c r="HSJ89" s="45"/>
      <c r="HSK89" s="45"/>
      <c r="HSL89" s="45"/>
      <c r="HSM89" s="45"/>
      <c r="HSN89" s="45"/>
      <c r="HSO89" s="45"/>
      <c r="HSP89" s="45"/>
      <c r="HSQ89" s="45"/>
      <c r="HSR89" s="45"/>
      <c r="HSS89" s="45"/>
      <c r="HST89" s="45"/>
      <c r="HSU89" s="45"/>
      <c r="HSV89" s="45"/>
      <c r="HSW89" s="45"/>
      <c r="HSX89" s="45"/>
      <c r="HSY89" s="45"/>
      <c r="HSZ89" s="45"/>
      <c r="HTA89" s="45"/>
      <c r="HTB89" s="45"/>
      <c r="HTC89" s="45"/>
      <c r="HTD89" s="45"/>
      <c r="HTE89" s="45"/>
      <c r="HTF89" s="45"/>
      <c r="HTG89" s="45"/>
      <c r="HTH89" s="45"/>
      <c r="HTI89" s="45"/>
      <c r="HTJ89" s="45"/>
      <c r="HTK89" s="45"/>
      <c r="HTL89" s="45"/>
      <c r="HTM89" s="45"/>
      <c r="HTN89" s="45"/>
      <c r="HTO89" s="45"/>
      <c r="HTP89" s="45"/>
      <c r="HTQ89" s="45"/>
      <c r="HTR89" s="45"/>
      <c r="HTS89" s="45"/>
      <c r="HTT89" s="45"/>
      <c r="HTU89" s="45"/>
      <c r="HTV89" s="45"/>
      <c r="HTW89" s="45"/>
      <c r="HTX89" s="45"/>
      <c r="HTY89" s="45"/>
      <c r="HTZ89" s="45"/>
      <c r="HUA89" s="45"/>
      <c r="HUB89" s="45"/>
      <c r="HUC89" s="45"/>
      <c r="HUD89" s="45"/>
      <c r="HUE89" s="45"/>
      <c r="HUF89" s="45"/>
      <c r="HUG89" s="45"/>
      <c r="HUH89" s="45"/>
      <c r="HUI89" s="45"/>
      <c r="HUJ89" s="45"/>
      <c r="HUK89" s="45"/>
      <c r="HUL89" s="45"/>
      <c r="HUM89" s="45"/>
      <c r="HUN89" s="45"/>
      <c r="HUO89" s="45"/>
      <c r="HUP89" s="45"/>
      <c r="HUQ89" s="45"/>
      <c r="HUR89" s="45"/>
      <c r="HUS89" s="45"/>
      <c r="HUT89" s="45"/>
      <c r="HUU89" s="45"/>
      <c r="HUV89" s="45"/>
      <c r="HUW89" s="45"/>
      <c r="HUX89" s="45"/>
      <c r="HUY89" s="45"/>
      <c r="HUZ89" s="45"/>
      <c r="HVA89" s="45"/>
      <c r="HVB89" s="45"/>
      <c r="HVC89" s="45"/>
      <c r="HVD89" s="45"/>
      <c r="HVE89" s="45"/>
      <c r="HVF89" s="45"/>
      <c r="HVG89" s="45"/>
      <c r="HVH89" s="45"/>
      <c r="HVI89" s="45"/>
      <c r="HVJ89" s="45"/>
      <c r="HVK89" s="45"/>
      <c r="HVL89" s="45"/>
      <c r="HVM89" s="45"/>
      <c r="HVN89" s="45"/>
      <c r="HVO89" s="45"/>
      <c r="HVP89" s="45"/>
      <c r="HVQ89" s="45"/>
      <c r="HVR89" s="45"/>
      <c r="HVS89" s="45"/>
      <c r="HVT89" s="45"/>
      <c r="HVU89" s="45"/>
      <c r="HVV89" s="45"/>
      <c r="HVW89" s="45"/>
      <c r="HVX89" s="45"/>
      <c r="HVY89" s="45"/>
      <c r="HVZ89" s="45"/>
      <c r="HWA89" s="45"/>
      <c r="HWB89" s="45"/>
      <c r="HWC89" s="45"/>
      <c r="HWD89" s="45"/>
      <c r="HWE89" s="45"/>
      <c r="HWF89" s="45"/>
      <c r="HWG89" s="45"/>
      <c r="HWH89" s="45"/>
      <c r="HWI89" s="45"/>
      <c r="HWJ89" s="45"/>
      <c r="HWK89" s="45"/>
      <c r="HWL89" s="45"/>
      <c r="HWM89" s="45"/>
      <c r="HWN89" s="45"/>
      <c r="HWO89" s="45"/>
      <c r="HWP89" s="45"/>
      <c r="HWQ89" s="45"/>
      <c r="HWR89" s="45"/>
      <c r="HWS89" s="45"/>
      <c r="HWT89" s="45"/>
      <c r="HWU89" s="45"/>
      <c r="HWV89" s="45"/>
      <c r="HWW89" s="45"/>
      <c r="HWX89" s="45"/>
      <c r="HWY89" s="45"/>
      <c r="HWZ89" s="45"/>
      <c r="HXA89" s="45"/>
      <c r="HXB89" s="45"/>
      <c r="HXC89" s="45"/>
      <c r="HXD89" s="45"/>
      <c r="HXE89" s="45"/>
      <c r="HXF89" s="45"/>
      <c r="HXG89" s="45"/>
      <c r="HXH89" s="45"/>
      <c r="HXI89" s="45"/>
      <c r="HXJ89" s="45"/>
      <c r="HXK89" s="45"/>
      <c r="HXL89" s="45"/>
      <c r="HXM89" s="45"/>
      <c r="HXN89" s="45"/>
      <c r="HXO89" s="45"/>
      <c r="HXP89" s="45"/>
      <c r="HXQ89" s="45"/>
      <c r="HXR89" s="45"/>
      <c r="HXS89" s="45"/>
      <c r="HXT89" s="45"/>
      <c r="HXU89" s="45"/>
      <c r="HXV89" s="45"/>
      <c r="HXW89" s="45"/>
      <c r="HXX89" s="45"/>
      <c r="HXY89" s="45"/>
      <c r="HXZ89" s="45"/>
      <c r="HYA89" s="45"/>
      <c r="HYB89" s="45"/>
      <c r="HYC89" s="45"/>
      <c r="HYD89" s="45"/>
      <c r="HYE89" s="45"/>
      <c r="HYF89" s="45"/>
      <c r="HYG89" s="45"/>
      <c r="HYH89" s="45"/>
      <c r="HYI89" s="45"/>
      <c r="HYJ89" s="45"/>
      <c r="HYK89" s="45"/>
      <c r="HYL89" s="45"/>
      <c r="HYM89" s="45"/>
      <c r="HYN89" s="45"/>
      <c r="HYO89" s="45"/>
      <c r="HYP89" s="45"/>
      <c r="HYQ89" s="45"/>
      <c r="HYR89" s="45"/>
      <c r="HYS89" s="45"/>
      <c r="HYT89" s="45"/>
      <c r="HYU89" s="45"/>
      <c r="HYV89" s="45"/>
      <c r="HYW89" s="45"/>
      <c r="HYX89" s="45"/>
      <c r="HYY89" s="45"/>
      <c r="HYZ89" s="45"/>
      <c r="HZA89" s="45"/>
      <c r="HZB89" s="45"/>
      <c r="HZC89" s="45"/>
      <c r="HZD89" s="45"/>
      <c r="HZE89" s="45"/>
      <c r="HZF89" s="45"/>
      <c r="HZG89" s="45"/>
      <c r="HZH89" s="45"/>
      <c r="HZI89" s="45"/>
      <c r="HZJ89" s="45"/>
      <c r="HZK89" s="45"/>
      <c r="HZL89" s="45"/>
      <c r="HZM89" s="45"/>
      <c r="HZN89" s="45"/>
      <c r="HZO89" s="45"/>
      <c r="HZP89" s="45"/>
      <c r="HZQ89" s="45"/>
      <c r="HZR89" s="45"/>
      <c r="HZS89" s="45"/>
      <c r="HZT89" s="45"/>
      <c r="HZU89" s="45"/>
      <c r="HZV89" s="45"/>
      <c r="HZW89" s="45"/>
      <c r="HZX89" s="45"/>
      <c r="HZY89" s="45"/>
      <c r="HZZ89" s="45"/>
      <c r="IAA89" s="45"/>
      <c r="IAB89" s="45"/>
      <c r="IAC89" s="45"/>
      <c r="IAD89" s="45"/>
      <c r="IAE89" s="45"/>
      <c r="IAF89" s="45"/>
      <c r="IAG89" s="45"/>
      <c r="IAH89" s="45"/>
      <c r="IAI89" s="45"/>
      <c r="IAJ89" s="45"/>
      <c r="IAK89" s="45"/>
      <c r="IAL89" s="45"/>
      <c r="IAM89" s="45"/>
      <c r="IAN89" s="45"/>
      <c r="IAO89" s="45"/>
      <c r="IAP89" s="45"/>
      <c r="IAQ89" s="45"/>
      <c r="IAR89" s="45"/>
      <c r="IAS89" s="45"/>
      <c r="IAT89" s="45"/>
      <c r="IAU89" s="45"/>
      <c r="IAV89" s="45"/>
      <c r="IAW89" s="45"/>
      <c r="IAX89" s="45"/>
      <c r="IAY89" s="45"/>
      <c r="IAZ89" s="45"/>
      <c r="IBA89" s="45"/>
      <c r="IBB89" s="45"/>
      <c r="IBC89" s="45"/>
      <c r="IBD89" s="45"/>
      <c r="IBE89" s="45"/>
      <c r="IBF89" s="45"/>
      <c r="IBG89" s="45"/>
      <c r="IBH89" s="45"/>
      <c r="IBI89" s="45"/>
      <c r="IBJ89" s="45"/>
      <c r="IBK89" s="45"/>
      <c r="IBL89" s="45"/>
      <c r="IBM89" s="45"/>
      <c r="IBN89" s="45"/>
      <c r="IBO89" s="45"/>
      <c r="IBP89" s="45"/>
      <c r="IBQ89" s="45"/>
      <c r="IBR89" s="45"/>
      <c r="IBS89" s="45"/>
      <c r="IBT89" s="45"/>
      <c r="IBU89" s="45"/>
      <c r="IBV89" s="45"/>
      <c r="IBW89" s="45"/>
      <c r="IBX89" s="45"/>
      <c r="IBY89" s="45"/>
      <c r="IBZ89" s="45"/>
      <c r="ICA89" s="45"/>
      <c r="ICB89" s="45"/>
      <c r="ICC89" s="45"/>
      <c r="ICD89" s="45"/>
      <c r="ICE89" s="45"/>
      <c r="ICF89" s="45"/>
      <c r="ICG89" s="45"/>
      <c r="ICH89" s="45"/>
      <c r="ICI89" s="45"/>
      <c r="ICJ89" s="45"/>
      <c r="ICK89" s="45"/>
      <c r="ICL89" s="45"/>
      <c r="ICM89" s="45"/>
      <c r="ICN89" s="45"/>
      <c r="ICO89" s="45"/>
      <c r="ICP89" s="45"/>
      <c r="ICQ89" s="45"/>
      <c r="ICR89" s="45"/>
      <c r="ICS89" s="45"/>
      <c r="ICT89" s="45"/>
      <c r="ICU89" s="45"/>
      <c r="ICV89" s="45"/>
      <c r="ICW89" s="45"/>
      <c r="ICX89" s="45"/>
      <c r="ICY89" s="45"/>
      <c r="ICZ89" s="45"/>
      <c r="IDA89" s="45"/>
      <c r="IDB89" s="45"/>
      <c r="IDC89" s="45"/>
      <c r="IDD89" s="45"/>
      <c r="IDE89" s="45"/>
      <c r="IDF89" s="45"/>
      <c r="IDG89" s="45"/>
      <c r="IDH89" s="45"/>
      <c r="IDI89" s="45"/>
      <c r="IDJ89" s="45"/>
      <c r="IDK89" s="45"/>
      <c r="IDL89" s="45"/>
      <c r="IDM89" s="45"/>
      <c r="IDN89" s="45"/>
      <c r="IDO89" s="45"/>
      <c r="IDP89" s="45"/>
      <c r="IDQ89" s="45"/>
      <c r="IDR89" s="45"/>
      <c r="IDS89" s="45"/>
      <c r="IDT89" s="45"/>
      <c r="IDU89" s="45"/>
      <c r="IDV89" s="45"/>
      <c r="IDW89" s="45"/>
      <c r="IDX89" s="45"/>
      <c r="IDY89" s="45"/>
      <c r="IDZ89" s="45"/>
      <c r="IEA89" s="45"/>
      <c r="IEB89" s="45"/>
      <c r="IEC89" s="45"/>
      <c r="IED89" s="45"/>
      <c r="IEE89" s="45"/>
      <c r="IEF89" s="45"/>
      <c r="IEG89" s="45"/>
      <c r="IEH89" s="45"/>
      <c r="IEI89" s="45"/>
      <c r="IEJ89" s="45"/>
      <c r="IEK89" s="45"/>
      <c r="IEL89" s="45"/>
      <c r="IEM89" s="45"/>
      <c r="IEN89" s="45"/>
      <c r="IEO89" s="45"/>
      <c r="IEP89" s="45"/>
      <c r="IEQ89" s="45"/>
      <c r="IER89" s="45"/>
      <c r="IES89" s="45"/>
      <c r="IET89" s="45"/>
      <c r="IEU89" s="45"/>
      <c r="IEV89" s="45"/>
      <c r="IEW89" s="45"/>
      <c r="IEX89" s="45"/>
      <c r="IEY89" s="45"/>
      <c r="IEZ89" s="45"/>
      <c r="IFA89" s="45"/>
      <c r="IFB89" s="45"/>
      <c r="IFC89" s="45"/>
      <c r="IFD89" s="45"/>
      <c r="IFE89" s="45"/>
      <c r="IFF89" s="45"/>
      <c r="IFG89" s="45"/>
      <c r="IFH89" s="45"/>
      <c r="IFI89" s="45"/>
      <c r="IFJ89" s="45"/>
      <c r="IFK89" s="45"/>
      <c r="IFL89" s="45"/>
      <c r="IFM89" s="45"/>
      <c r="IFN89" s="45"/>
      <c r="IFO89" s="45"/>
      <c r="IFP89" s="45"/>
      <c r="IFQ89" s="45"/>
      <c r="IFR89" s="45"/>
      <c r="IFS89" s="45"/>
      <c r="IFT89" s="45"/>
      <c r="IFU89" s="45"/>
      <c r="IFV89" s="45"/>
      <c r="IFW89" s="45"/>
      <c r="IFX89" s="45"/>
      <c r="IFY89" s="45"/>
      <c r="IFZ89" s="45"/>
      <c r="IGA89" s="45"/>
      <c r="IGB89" s="45"/>
      <c r="IGC89" s="45"/>
      <c r="IGD89" s="45"/>
      <c r="IGE89" s="45"/>
      <c r="IGF89" s="45"/>
      <c r="IGG89" s="45"/>
      <c r="IGH89" s="45"/>
      <c r="IGI89" s="45"/>
      <c r="IGJ89" s="45"/>
      <c r="IGK89" s="45"/>
      <c r="IGL89" s="45"/>
      <c r="IGM89" s="45"/>
      <c r="IGN89" s="45"/>
      <c r="IGO89" s="45"/>
      <c r="IGP89" s="45"/>
      <c r="IGQ89" s="45"/>
      <c r="IGR89" s="45"/>
      <c r="IGS89" s="45"/>
      <c r="IGT89" s="45"/>
      <c r="IGU89" s="45"/>
      <c r="IGV89" s="45"/>
      <c r="IGW89" s="45"/>
      <c r="IGX89" s="45"/>
      <c r="IGY89" s="45"/>
      <c r="IGZ89" s="45"/>
      <c r="IHA89" s="45"/>
      <c r="IHB89" s="45"/>
      <c r="IHC89" s="45"/>
      <c r="IHD89" s="45"/>
      <c r="IHE89" s="45"/>
      <c r="IHF89" s="45"/>
      <c r="IHG89" s="45"/>
      <c r="IHH89" s="45"/>
      <c r="IHI89" s="45"/>
      <c r="IHJ89" s="45"/>
      <c r="IHK89" s="45"/>
      <c r="IHL89" s="45"/>
      <c r="IHM89" s="45"/>
      <c r="IHN89" s="45"/>
      <c r="IHO89" s="45"/>
      <c r="IHP89" s="45"/>
      <c r="IHQ89" s="45"/>
      <c r="IHR89" s="45"/>
      <c r="IHS89" s="45"/>
      <c r="IHT89" s="45"/>
      <c r="IHU89" s="45"/>
      <c r="IHV89" s="45"/>
      <c r="IHW89" s="45"/>
      <c r="IHX89" s="45"/>
      <c r="IHY89" s="45"/>
      <c r="IHZ89" s="45"/>
      <c r="IIA89" s="45"/>
      <c r="IIB89" s="45"/>
      <c r="IIC89" s="45"/>
      <c r="IID89" s="45"/>
      <c r="IIE89" s="45"/>
      <c r="IIF89" s="45"/>
      <c r="IIG89" s="45"/>
      <c r="IIH89" s="45"/>
      <c r="III89" s="45"/>
      <c r="IIJ89" s="45"/>
      <c r="IIK89" s="45"/>
      <c r="IIL89" s="45"/>
      <c r="IIM89" s="45"/>
      <c r="IIN89" s="45"/>
      <c r="IIO89" s="45"/>
      <c r="IIP89" s="45"/>
      <c r="IIQ89" s="45"/>
      <c r="IIR89" s="45"/>
      <c r="IIS89" s="45"/>
      <c r="IIT89" s="45"/>
      <c r="IIU89" s="45"/>
      <c r="IIV89" s="45"/>
      <c r="IIW89" s="45"/>
      <c r="IIX89" s="45"/>
      <c r="IIY89" s="45"/>
      <c r="IIZ89" s="45"/>
      <c r="IJA89" s="45"/>
      <c r="IJB89" s="45"/>
      <c r="IJC89" s="45"/>
      <c r="IJD89" s="45"/>
      <c r="IJE89" s="45"/>
      <c r="IJF89" s="45"/>
      <c r="IJG89" s="45"/>
      <c r="IJH89" s="45"/>
      <c r="IJI89" s="45"/>
      <c r="IJJ89" s="45"/>
      <c r="IJK89" s="45"/>
      <c r="IJL89" s="45"/>
      <c r="IJM89" s="45"/>
      <c r="IJN89" s="45"/>
      <c r="IJO89" s="45"/>
      <c r="IJP89" s="45"/>
      <c r="IJQ89" s="45"/>
      <c r="IJR89" s="45"/>
      <c r="IJS89" s="45"/>
      <c r="IJT89" s="45"/>
      <c r="IJU89" s="45"/>
      <c r="IJV89" s="45"/>
      <c r="IJW89" s="45"/>
      <c r="IJX89" s="45"/>
      <c r="IJY89" s="45"/>
      <c r="IJZ89" s="45"/>
      <c r="IKA89" s="45"/>
      <c r="IKB89" s="45"/>
      <c r="IKC89" s="45"/>
      <c r="IKD89" s="45"/>
      <c r="IKE89" s="45"/>
      <c r="IKF89" s="45"/>
      <c r="IKG89" s="45"/>
      <c r="IKH89" s="45"/>
      <c r="IKI89" s="45"/>
      <c r="IKJ89" s="45"/>
      <c r="IKK89" s="45"/>
      <c r="IKL89" s="45"/>
      <c r="IKM89" s="45"/>
      <c r="IKN89" s="45"/>
      <c r="IKO89" s="45"/>
      <c r="IKP89" s="45"/>
      <c r="IKQ89" s="45"/>
      <c r="IKR89" s="45"/>
      <c r="IKS89" s="45"/>
      <c r="IKT89" s="45"/>
      <c r="IKU89" s="45"/>
      <c r="IKV89" s="45"/>
      <c r="IKW89" s="45"/>
      <c r="IKX89" s="45"/>
      <c r="IKY89" s="45"/>
      <c r="IKZ89" s="45"/>
      <c r="ILA89" s="45"/>
      <c r="ILB89" s="45"/>
      <c r="ILC89" s="45"/>
      <c r="ILD89" s="45"/>
      <c r="ILE89" s="45"/>
      <c r="ILF89" s="45"/>
      <c r="ILG89" s="45"/>
      <c r="ILH89" s="45"/>
      <c r="ILI89" s="45"/>
      <c r="ILJ89" s="45"/>
      <c r="ILK89" s="45"/>
      <c r="ILL89" s="45"/>
      <c r="ILM89" s="45"/>
      <c r="ILN89" s="45"/>
      <c r="ILO89" s="45"/>
      <c r="ILP89" s="45"/>
      <c r="ILQ89" s="45"/>
      <c r="ILR89" s="45"/>
      <c r="ILS89" s="45"/>
      <c r="ILT89" s="45"/>
      <c r="ILU89" s="45"/>
      <c r="ILV89" s="45"/>
      <c r="ILW89" s="45"/>
      <c r="ILX89" s="45"/>
      <c r="ILY89" s="45"/>
      <c r="ILZ89" s="45"/>
      <c r="IMA89" s="45"/>
      <c r="IMB89" s="45"/>
      <c r="IMC89" s="45"/>
      <c r="IMD89" s="45"/>
      <c r="IME89" s="45"/>
      <c r="IMF89" s="45"/>
      <c r="IMG89" s="45"/>
      <c r="IMH89" s="45"/>
      <c r="IMI89" s="45"/>
      <c r="IMJ89" s="45"/>
      <c r="IMK89" s="45"/>
      <c r="IML89" s="45"/>
      <c r="IMM89" s="45"/>
      <c r="IMN89" s="45"/>
      <c r="IMO89" s="45"/>
      <c r="IMP89" s="45"/>
      <c r="IMQ89" s="45"/>
      <c r="IMR89" s="45"/>
      <c r="IMS89" s="45"/>
      <c r="IMT89" s="45"/>
      <c r="IMU89" s="45"/>
      <c r="IMV89" s="45"/>
      <c r="IMW89" s="45"/>
      <c r="IMX89" s="45"/>
      <c r="IMY89" s="45"/>
      <c r="IMZ89" s="45"/>
      <c r="INA89" s="45"/>
      <c r="INB89" s="45"/>
      <c r="INC89" s="45"/>
      <c r="IND89" s="45"/>
      <c r="INE89" s="45"/>
      <c r="INF89" s="45"/>
      <c r="ING89" s="45"/>
      <c r="INH89" s="45"/>
      <c r="INI89" s="45"/>
      <c r="INJ89" s="45"/>
      <c r="INK89" s="45"/>
      <c r="INL89" s="45"/>
      <c r="INM89" s="45"/>
      <c r="INN89" s="45"/>
      <c r="INO89" s="45"/>
      <c r="INP89" s="45"/>
      <c r="INQ89" s="45"/>
      <c r="INR89" s="45"/>
      <c r="INS89" s="45"/>
      <c r="INT89" s="45"/>
      <c r="INU89" s="45"/>
      <c r="INV89" s="45"/>
      <c r="INW89" s="45"/>
      <c r="INX89" s="45"/>
      <c r="INY89" s="45"/>
      <c r="INZ89" s="45"/>
      <c r="IOA89" s="45"/>
      <c r="IOB89" s="45"/>
      <c r="IOC89" s="45"/>
      <c r="IOD89" s="45"/>
      <c r="IOE89" s="45"/>
      <c r="IOF89" s="45"/>
      <c r="IOG89" s="45"/>
      <c r="IOH89" s="45"/>
      <c r="IOI89" s="45"/>
      <c r="IOJ89" s="45"/>
      <c r="IOK89" s="45"/>
      <c r="IOL89" s="45"/>
      <c r="IOM89" s="45"/>
      <c r="ION89" s="45"/>
      <c r="IOO89" s="45"/>
      <c r="IOP89" s="45"/>
      <c r="IOQ89" s="45"/>
      <c r="IOR89" s="45"/>
      <c r="IOS89" s="45"/>
      <c r="IOT89" s="45"/>
      <c r="IOU89" s="45"/>
      <c r="IOV89" s="45"/>
      <c r="IOW89" s="45"/>
      <c r="IOX89" s="45"/>
      <c r="IOY89" s="45"/>
      <c r="IOZ89" s="45"/>
      <c r="IPA89" s="45"/>
      <c r="IPB89" s="45"/>
      <c r="IPC89" s="45"/>
      <c r="IPD89" s="45"/>
      <c r="IPE89" s="45"/>
      <c r="IPF89" s="45"/>
      <c r="IPG89" s="45"/>
      <c r="IPH89" s="45"/>
      <c r="IPI89" s="45"/>
      <c r="IPJ89" s="45"/>
      <c r="IPK89" s="45"/>
      <c r="IPL89" s="45"/>
      <c r="IPM89" s="45"/>
      <c r="IPN89" s="45"/>
      <c r="IPO89" s="45"/>
      <c r="IPP89" s="45"/>
      <c r="IPQ89" s="45"/>
      <c r="IPR89" s="45"/>
      <c r="IPS89" s="45"/>
      <c r="IPT89" s="45"/>
      <c r="IPU89" s="45"/>
      <c r="IPV89" s="45"/>
      <c r="IPW89" s="45"/>
      <c r="IPX89" s="45"/>
      <c r="IPY89" s="45"/>
      <c r="IPZ89" s="45"/>
      <c r="IQA89" s="45"/>
      <c r="IQB89" s="45"/>
      <c r="IQC89" s="45"/>
      <c r="IQD89" s="45"/>
      <c r="IQE89" s="45"/>
      <c r="IQF89" s="45"/>
      <c r="IQG89" s="45"/>
      <c r="IQH89" s="45"/>
      <c r="IQI89" s="45"/>
      <c r="IQJ89" s="45"/>
      <c r="IQK89" s="45"/>
      <c r="IQL89" s="45"/>
      <c r="IQM89" s="45"/>
      <c r="IQN89" s="45"/>
      <c r="IQO89" s="45"/>
      <c r="IQP89" s="45"/>
      <c r="IQQ89" s="45"/>
      <c r="IQR89" s="45"/>
      <c r="IQS89" s="45"/>
      <c r="IQT89" s="45"/>
      <c r="IQU89" s="45"/>
      <c r="IQV89" s="45"/>
      <c r="IQW89" s="45"/>
      <c r="IQX89" s="45"/>
      <c r="IQY89" s="45"/>
      <c r="IQZ89" s="45"/>
      <c r="IRA89" s="45"/>
      <c r="IRB89" s="45"/>
      <c r="IRC89" s="45"/>
      <c r="IRD89" s="45"/>
      <c r="IRE89" s="45"/>
      <c r="IRF89" s="45"/>
      <c r="IRG89" s="45"/>
      <c r="IRH89" s="45"/>
      <c r="IRI89" s="45"/>
      <c r="IRJ89" s="45"/>
      <c r="IRK89" s="45"/>
      <c r="IRL89" s="45"/>
      <c r="IRM89" s="45"/>
      <c r="IRN89" s="45"/>
      <c r="IRO89" s="45"/>
      <c r="IRP89" s="45"/>
      <c r="IRQ89" s="45"/>
      <c r="IRR89" s="45"/>
      <c r="IRS89" s="45"/>
      <c r="IRT89" s="45"/>
      <c r="IRU89" s="45"/>
      <c r="IRV89" s="45"/>
      <c r="IRW89" s="45"/>
      <c r="IRX89" s="45"/>
      <c r="IRY89" s="45"/>
      <c r="IRZ89" s="45"/>
      <c r="ISA89" s="45"/>
      <c r="ISB89" s="45"/>
      <c r="ISC89" s="45"/>
      <c r="ISD89" s="45"/>
      <c r="ISE89" s="45"/>
      <c r="ISF89" s="45"/>
      <c r="ISG89" s="45"/>
      <c r="ISH89" s="45"/>
      <c r="ISI89" s="45"/>
      <c r="ISJ89" s="45"/>
      <c r="ISK89" s="45"/>
      <c r="ISL89" s="45"/>
      <c r="ISM89" s="45"/>
      <c r="ISN89" s="45"/>
      <c r="ISO89" s="45"/>
      <c r="ISP89" s="45"/>
      <c r="ISQ89" s="45"/>
      <c r="ISR89" s="45"/>
      <c r="ISS89" s="45"/>
      <c r="IST89" s="45"/>
      <c r="ISU89" s="45"/>
      <c r="ISV89" s="45"/>
      <c r="ISW89" s="45"/>
      <c r="ISX89" s="45"/>
      <c r="ISY89" s="45"/>
      <c r="ISZ89" s="45"/>
      <c r="ITA89" s="45"/>
      <c r="ITB89" s="45"/>
      <c r="ITC89" s="45"/>
      <c r="ITD89" s="45"/>
      <c r="ITE89" s="45"/>
      <c r="ITF89" s="45"/>
      <c r="ITG89" s="45"/>
      <c r="ITH89" s="45"/>
      <c r="ITI89" s="45"/>
      <c r="ITJ89" s="45"/>
      <c r="ITK89" s="45"/>
      <c r="ITL89" s="45"/>
      <c r="ITM89" s="45"/>
      <c r="ITN89" s="45"/>
      <c r="ITO89" s="45"/>
      <c r="ITP89" s="45"/>
      <c r="ITQ89" s="45"/>
      <c r="ITR89" s="45"/>
      <c r="ITS89" s="45"/>
      <c r="ITT89" s="45"/>
      <c r="ITU89" s="45"/>
      <c r="ITV89" s="45"/>
      <c r="ITW89" s="45"/>
      <c r="ITX89" s="45"/>
      <c r="ITY89" s="45"/>
      <c r="ITZ89" s="45"/>
      <c r="IUA89" s="45"/>
      <c r="IUB89" s="45"/>
      <c r="IUC89" s="45"/>
      <c r="IUD89" s="45"/>
      <c r="IUE89" s="45"/>
      <c r="IUF89" s="45"/>
      <c r="IUG89" s="45"/>
      <c r="IUH89" s="45"/>
      <c r="IUI89" s="45"/>
      <c r="IUJ89" s="45"/>
      <c r="IUK89" s="45"/>
      <c r="IUL89" s="45"/>
      <c r="IUM89" s="45"/>
      <c r="IUN89" s="45"/>
      <c r="IUO89" s="45"/>
      <c r="IUP89" s="45"/>
      <c r="IUQ89" s="45"/>
      <c r="IUR89" s="45"/>
      <c r="IUS89" s="45"/>
      <c r="IUT89" s="45"/>
      <c r="IUU89" s="45"/>
      <c r="IUV89" s="45"/>
      <c r="IUW89" s="45"/>
      <c r="IUX89" s="45"/>
      <c r="IUY89" s="45"/>
      <c r="IUZ89" s="45"/>
      <c r="IVA89" s="45"/>
      <c r="IVB89" s="45"/>
      <c r="IVC89" s="45"/>
      <c r="IVD89" s="45"/>
      <c r="IVE89" s="45"/>
      <c r="IVF89" s="45"/>
      <c r="IVG89" s="45"/>
      <c r="IVH89" s="45"/>
      <c r="IVI89" s="45"/>
      <c r="IVJ89" s="45"/>
      <c r="IVK89" s="45"/>
      <c r="IVL89" s="45"/>
      <c r="IVM89" s="45"/>
      <c r="IVN89" s="45"/>
      <c r="IVO89" s="45"/>
      <c r="IVP89" s="45"/>
      <c r="IVQ89" s="45"/>
      <c r="IVR89" s="45"/>
      <c r="IVS89" s="45"/>
      <c r="IVT89" s="45"/>
      <c r="IVU89" s="45"/>
      <c r="IVV89" s="45"/>
      <c r="IVW89" s="45"/>
      <c r="IVX89" s="45"/>
      <c r="IVY89" s="45"/>
      <c r="IVZ89" s="45"/>
      <c r="IWA89" s="45"/>
      <c r="IWB89" s="45"/>
      <c r="IWC89" s="45"/>
      <c r="IWD89" s="45"/>
      <c r="IWE89" s="45"/>
      <c r="IWF89" s="45"/>
      <c r="IWG89" s="45"/>
      <c r="IWH89" s="45"/>
      <c r="IWI89" s="45"/>
      <c r="IWJ89" s="45"/>
      <c r="IWK89" s="45"/>
      <c r="IWL89" s="45"/>
      <c r="IWM89" s="45"/>
      <c r="IWN89" s="45"/>
      <c r="IWO89" s="45"/>
      <c r="IWP89" s="45"/>
      <c r="IWQ89" s="45"/>
      <c r="IWR89" s="45"/>
      <c r="IWS89" s="45"/>
      <c r="IWT89" s="45"/>
      <c r="IWU89" s="45"/>
      <c r="IWV89" s="45"/>
      <c r="IWW89" s="45"/>
      <c r="IWX89" s="45"/>
      <c r="IWY89" s="45"/>
      <c r="IWZ89" s="45"/>
      <c r="IXA89" s="45"/>
      <c r="IXB89" s="45"/>
      <c r="IXC89" s="45"/>
      <c r="IXD89" s="45"/>
      <c r="IXE89" s="45"/>
      <c r="IXF89" s="45"/>
      <c r="IXG89" s="45"/>
      <c r="IXH89" s="45"/>
      <c r="IXI89" s="45"/>
      <c r="IXJ89" s="45"/>
      <c r="IXK89" s="45"/>
      <c r="IXL89" s="45"/>
      <c r="IXM89" s="45"/>
      <c r="IXN89" s="45"/>
      <c r="IXO89" s="45"/>
      <c r="IXP89" s="45"/>
      <c r="IXQ89" s="45"/>
      <c r="IXR89" s="45"/>
      <c r="IXS89" s="45"/>
      <c r="IXT89" s="45"/>
      <c r="IXU89" s="45"/>
      <c r="IXV89" s="45"/>
      <c r="IXW89" s="45"/>
      <c r="IXX89" s="45"/>
      <c r="IXY89" s="45"/>
      <c r="IXZ89" s="45"/>
      <c r="IYA89" s="45"/>
      <c r="IYB89" s="45"/>
      <c r="IYC89" s="45"/>
      <c r="IYD89" s="45"/>
      <c r="IYE89" s="45"/>
      <c r="IYF89" s="45"/>
      <c r="IYG89" s="45"/>
      <c r="IYH89" s="45"/>
      <c r="IYI89" s="45"/>
      <c r="IYJ89" s="45"/>
      <c r="IYK89" s="45"/>
      <c r="IYL89" s="45"/>
      <c r="IYM89" s="45"/>
      <c r="IYN89" s="45"/>
      <c r="IYO89" s="45"/>
      <c r="IYP89" s="45"/>
      <c r="IYQ89" s="45"/>
      <c r="IYR89" s="45"/>
      <c r="IYS89" s="45"/>
      <c r="IYT89" s="45"/>
      <c r="IYU89" s="45"/>
      <c r="IYV89" s="45"/>
      <c r="IYW89" s="45"/>
      <c r="IYX89" s="45"/>
      <c r="IYY89" s="45"/>
      <c r="IYZ89" s="45"/>
      <c r="IZA89" s="45"/>
      <c r="IZB89" s="45"/>
      <c r="IZC89" s="45"/>
      <c r="IZD89" s="45"/>
      <c r="IZE89" s="45"/>
      <c r="IZF89" s="45"/>
      <c r="IZG89" s="45"/>
      <c r="IZH89" s="45"/>
      <c r="IZI89" s="45"/>
      <c r="IZJ89" s="45"/>
      <c r="IZK89" s="45"/>
      <c r="IZL89" s="45"/>
      <c r="IZM89" s="45"/>
      <c r="IZN89" s="45"/>
      <c r="IZO89" s="45"/>
      <c r="IZP89" s="45"/>
      <c r="IZQ89" s="45"/>
      <c r="IZR89" s="45"/>
      <c r="IZS89" s="45"/>
      <c r="IZT89" s="45"/>
      <c r="IZU89" s="45"/>
      <c r="IZV89" s="45"/>
      <c r="IZW89" s="45"/>
      <c r="IZX89" s="45"/>
      <c r="IZY89" s="45"/>
      <c r="IZZ89" s="45"/>
      <c r="JAA89" s="45"/>
      <c r="JAB89" s="45"/>
      <c r="JAC89" s="45"/>
      <c r="JAD89" s="45"/>
      <c r="JAE89" s="45"/>
      <c r="JAF89" s="45"/>
      <c r="JAG89" s="45"/>
      <c r="JAH89" s="45"/>
      <c r="JAI89" s="45"/>
      <c r="JAJ89" s="45"/>
      <c r="JAK89" s="45"/>
      <c r="JAL89" s="45"/>
      <c r="JAM89" s="45"/>
      <c r="JAN89" s="45"/>
      <c r="JAO89" s="45"/>
      <c r="JAP89" s="45"/>
      <c r="JAQ89" s="45"/>
      <c r="JAR89" s="45"/>
      <c r="JAS89" s="45"/>
      <c r="JAT89" s="45"/>
      <c r="JAU89" s="45"/>
      <c r="JAV89" s="45"/>
      <c r="JAW89" s="45"/>
      <c r="JAX89" s="45"/>
      <c r="JAY89" s="45"/>
      <c r="JAZ89" s="45"/>
      <c r="JBA89" s="45"/>
      <c r="JBB89" s="45"/>
      <c r="JBC89" s="45"/>
      <c r="JBD89" s="45"/>
      <c r="JBE89" s="45"/>
      <c r="JBF89" s="45"/>
      <c r="JBG89" s="45"/>
      <c r="JBH89" s="45"/>
      <c r="JBI89" s="45"/>
      <c r="JBJ89" s="45"/>
      <c r="JBK89" s="45"/>
      <c r="JBL89" s="45"/>
      <c r="JBM89" s="45"/>
      <c r="JBN89" s="45"/>
      <c r="JBO89" s="45"/>
      <c r="JBP89" s="45"/>
      <c r="JBQ89" s="45"/>
      <c r="JBR89" s="45"/>
      <c r="JBS89" s="45"/>
      <c r="JBT89" s="45"/>
      <c r="JBU89" s="45"/>
      <c r="JBV89" s="45"/>
      <c r="JBW89" s="45"/>
      <c r="JBX89" s="45"/>
      <c r="JBY89" s="45"/>
      <c r="JBZ89" s="45"/>
      <c r="JCA89" s="45"/>
      <c r="JCB89" s="45"/>
      <c r="JCC89" s="45"/>
      <c r="JCD89" s="45"/>
      <c r="JCE89" s="45"/>
      <c r="JCF89" s="45"/>
      <c r="JCG89" s="45"/>
      <c r="JCH89" s="45"/>
      <c r="JCI89" s="45"/>
      <c r="JCJ89" s="45"/>
      <c r="JCK89" s="45"/>
      <c r="JCL89" s="45"/>
      <c r="JCM89" s="45"/>
      <c r="JCN89" s="45"/>
      <c r="JCO89" s="45"/>
      <c r="JCP89" s="45"/>
      <c r="JCQ89" s="45"/>
      <c r="JCR89" s="45"/>
      <c r="JCS89" s="45"/>
      <c r="JCT89" s="45"/>
      <c r="JCU89" s="45"/>
      <c r="JCV89" s="45"/>
      <c r="JCW89" s="45"/>
      <c r="JCX89" s="45"/>
      <c r="JCY89" s="45"/>
      <c r="JCZ89" s="45"/>
      <c r="JDA89" s="45"/>
      <c r="JDB89" s="45"/>
      <c r="JDC89" s="45"/>
      <c r="JDD89" s="45"/>
      <c r="JDE89" s="45"/>
      <c r="JDF89" s="45"/>
      <c r="JDG89" s="45"/>
      <c r="JDH89" s="45"/>
      <c r="JDI89" s="45"/>
      <c r="JDJ89" s="45"/>
      <c r="JDK89" s="45"/>
      <c r="JDL89" s="45"/>
      <c r="JDM89" s="45"/>
      <c r="JDN89" s="45"/>
      <c r="JDO89" s="45"/>
      <c r="JDP89" s="45"/>
      <c r="JDQ89" s="45"/>
      <c r="JDR89" s="45"/>
      <c r="JDS89" s="45"/>
      <c r="JDT89" s="45"/>
      <c r="JDU89" s="45"/>
      <c r="JDV89" s="45"/>
      <c r="JDW89" s="45"/>
      <c r="JDX89" s="45"/>
      <c r="JDY89" s="45"/>
      <c r="JDZ89" s="45"/>
      <c r="JEA89" s="45"/>
      <c r="JEB89" s="45"/>
      <c r="JEC89" s="45"/>
      <c r="JED89" s="45"/>
      <c r="JEE89" s="45"/>
      <c r="JEF89" s="45"/>
      <c r="JEG89" s="45"/>
      <c r="JEH89" s="45"/>
      <c r="JEI89" s="45"/>
      <c r="JEJ89" s="45"/>
      <c r="JEK89" s="45"/>
      <c r="JEL89" s="45"/>
      <c r="JEM89" s="45"/>
      <c r="JEN89" s="45"/>
      <c r="JEO89" s="45"/>
      <c r="JEP89" s="45"/>
      <c r="JEQ89" s="45"/>
      <c r="JER89" s="45"/>
      <c r="JES89" s="45"/>
      <c r="JET89" s="45"/>
      <c r="JEU89" s="45"/>
      <c r="JEV89" s="45"/>
      <c r="JEW89" s="45"/>
      <c r="JEX89" s="45"/>
      <c r="JEY89" s="45"/>
      <c r="JEZ89" s="45"/>
      <c r="JFA89" s="45"/>
      <c r="JFB89" s="45"/>
      <c r="JFC89" s="45"/>
      <c r="JFD89" s="45"/>
      <c r="JFE89" s="45"/>
      <c r="JFF89" s="45"/>
      <c r="JFG89" s="45"/>
      <c r="JFH89" s="45"/>
      <c r="JFI89" s="45"/>
      <c r="JFJ89" s="45"/>
      <c r="JFK89" s="45"/>
      <c r="JFL89" s="45"/>
      <c r="JFM89" s="45"/>
      <c r="JFN89" s="45"/>
      <c r="JFO89" s="45"/>
      <c r="JFP89" s="45"/>
      <c r="JFQ89" s="45"/>
      <c r="JFR89" s="45"/>
      <c r="JFS89" s="45"/>
      <c r="JFT89" s="45"/>
      <c r="JFU89" s="45"/>
      <c r="JFV89" s="45"/>
      <c r="JFW89" s="45"/>
      <c r="JFX89" s="45"/>
      <c r="JFY89" s="45"/>
      <c r="JFZ89" s="45"/>
      <c r="JGA89" s="45"/>
      <c r="JGB89" s="45"/>
      <c r="JGC89" s="45"/>
      <c r="JGD89" s="45"/>
      <c r="JGE89" s="45"/>
      <c r="JGF89" s="45"/>
      <c r="JGG89" s="45"/>
      <c r="JGH89" s="45"/>
      <c r="JGI89" s="45"/>
      <c r="JGJ89" s="45"/>
      <c r="JGK89" s="45"/>
      <c r="JGL89" s="45"/>
      <c r="JGM89" s="45"/>
      <c r="JGN89" s="45"/>
      <c r="JGO89" s="45"/>
      <c r="JGP89" s="45"/>
      <c r="JGQ89" s="45"/>
      <c r="JGR89" s="45"/>
      <c r="JGS89" s="45"/>
      <c r="JGT89" s="45"/>
      <c r="JGU89" s="45"/>
      <c r="JGV89" s="45"/>
      <c r="JGW89" s="45"/>
      <c r="JGX89" s="45"/>
      <c r="JGY89" s="45"/>
      <c r="JGZ89" s="45"/>
      <c r="JHA89" s="45"/>
      <c r="JHB89" s="45"/>
      <c r="JHC89" s="45"/>
      <c r="JHD89" s="45"/>
      <c r="JHE89" s="45"/>
      <c r="JHF89" s="45"/>
      <c r="JHG89" s="45"/>
      <c r="JHH89" s="45"/>
      <c r="JHI89" s="45"/>
      <c r="JHJ89" s="45"/>
      <c r="JHK89" s="45"/>
      <c r="JHL89" s="45"/>
      <c r="JHM89" s="45"/>
      <c r="JHN89" s="45"/>
      <c r="JHO89" s="45"/>
      <c r="JHP89" s="45"/>
      <c r="JHQ89" s="45"/>
      <c r="JHR89" s="45"/>
      <c r="JHS89" s="45"/>
      <c r="JHT89" s="45"/>
      <c r="JHU89" s="45"/>
      <c r="JHV89" s="45"/>
      <c r="JHW89" s="45"/>
      <c r="JHX89" s="45"/>
      <c r="JHY89" s="45"/>
      <c r="JHZ89" s="45"/>
      <c r="JIA89" s="45"/>
      <c r="JIB89" s="45"/>
      <c r="JIC89" s="45"/>
      <c r="JID89" s="45"/>
      <c r="JIE89" s="45"/>
      <c r="JIF89" s="45"/>
      <c r="JIG89" s="45"/>
      <c r="JIH89" s="45"/>
      <c r="JII89" s="45"/>
      <c r="JIJ89" s="45"/>
      <c r="JIK89" s="45"/>
      <c r="JIL89" s="45"/>
      <c r="JIM89" s="45"/>
      <c r="JIN89" s="45"/>
      <c r="JIO89" s="45"/>
      <c r="JIP89" s="45"/>
      <c r="JIQ89" s="45"/>
      <c r="JIR89" s="45"/>
      <c r="JIS89" s="45"/>
      <c r="JIT89" s="45"/>
      <c r="JIU89" s="45"/>
      <c r="JIV89" s="45"/>
      <c r="JIW89" s="45"/>
      <c r="JIX89" s="45"/>
      <c r="JIY89" s="45"/>
      <c r="JIZ89" s="45"/>
      <c r="JJA89" s="45"/>
      <c r="JJB89" s="45"/>
      <c r="JJC89" s="45"/>
      <c r="JJD89" s="45"/>
      <c r="JJE89" s="45"/>
      <c r="JJF89" s="45"/>
      <c r="JJG89" s="45"/>
      <c r="JJH89" s="45"/>
      <c r="JJI89" s="45"/>
      <c r="JJJ89" s="45"/>
      <c r="JJK89" s="45"/>
      <c r="JJL89" s="45"/>
      <c r="JJM89" s="45"/>
      <c r="JJN89" s="45"/>
      <c r="JJO89" s="45"/>
      <c r="JJP89" s="45"/>
      <c r="JJQ89" s="45"/>
      <c r="JJR89" s="45"/>
      <c r="JJS89" s="45"/>
      <c r="JJT89" s="45"/>
      <c r="JJU89" s="45"/>
      <c r="JJV89" s="45"/>
      <c r="JJW89" s="45"/>
      <c r="JJX89" s="45"/>
      <c r="JJY89" s="45"/>
      <c r="JJZ89" s="45"/>
      <c r="JKA89" s="45"/>
      <c r="JKB89" s="45"/>
      <c r="JKC89" s="45"/>
      <c r="JKD89" s="45"/>
      <c r="JKE89" s="45"/>
      <c r="JKF89" s="45"/>
      <c r="JKG89" s="45"/>
      <c r="JKH89" s="45"/>
      <c r="JKI89" s="45"/>
      <c r="JKJ89" s="45"/>
      <c r="JKK89" s="45"/>
      <c r="JKL89" s="45"/>
      <c r="JKM89" s="45"/>
      <c r="JKN89" s="45"/>
      <c r="JKO89" s="45"/>
      <c r="JKP89" s="45"/>
      <c r="JKQ89" s="45"/>
      <c r="JKR89" s="45"/>
      <c r="JKS89" s="45"/>
      <c r="JKT89" s="45"/>
      <c r="JKU89" s="45"/>
      <c r="JKV89" s="45"/>
      <c r="JKW89" s="45"/>
      <c r="JKX89" s="45"/>
      <c r="JKY89" s="45"/>
      <c r="JKZ89" s="45"/>
      <c r="JLA89" s="45"/>
      <c r="JLB89" s="45"/>
      <c r="JLC89" s="45"/>
      <c r="JLD89" s="45"/>
      <c r="JLE89" s="45"/>
      <c r="JLF89" s="45"/>
      <c r="JLG89" s="45"/>
      <c r="JLH89" s="45"/>
      <c r="JLI89" s="45"/>
      <c r="JLJ89" s="45"/>
      <c r="JLK89" s="45"/>
      <c r="JLL89" s="45"/>
      <c r="JLM89" s="45"/>
      <c r="JLN89" s="45"/>
      <c r="JLO89" s="45"/>
      <c r="JLP89" s="45"/>
      <c r="JLQ89" s="45"/>
      <c r="JLR89" s="45"/>
      <c r="JLS89" s="45"/>
      <c r="JLT89" s="45"/>
      <c r="JLU89" s="45"/>
      <c r="JLV89" s="45"/>
      <c r="JLW89" s="45"/>
      <c r="JLX89" s="45"/>
      <c r="JLY89" s="45"/>
      <c r="JLZ89" s="45"/>
      <c r="JMA89" s="45"/>
      <c r="JMB89" s="45"/>
      <c r="JMC89" s="45"/>
      <c r="JMD89" s="45"/>
      <c r="JME89" s="45"/>
      <c r="JMF89" s="45"/>
      <c r="JMG89" s="45"/>
      <c r="JMH89" s="45"/>
      <c r="JMI89" s="45"/>
      <c r="JMJ89" s="45"/>
      <c r="JMK89" s="45"/>
      <c r="JML89" s="45"/>
      <c r="JMM89" s="45"/>
      <c r="JMN89" s="45"/>
      <c r="JMO89" s="45"/>
      <c r="JMP89" s="45"/>
      <c r="JMQ89" s="45"/>
      <c r="JMR89" s="45"/>
      <c r="JMS89" s="45"/>
      <c r="JMT89" s="45"/>
      <c r="JMU89" s="45"/>
      <c r="JMV89" s="45"/>
      <c r="JMW89" s="45"/>
      <c r="JMX89" s="45"/>
      <c r="JMY89" s="45"/>
      <c r="JMZ89" s="45"/>
      <c r="JNA89" s="45"/>
      <c r="JNB89" s="45"/>
      <c r="JNC89" s="45"/>
      <c r="JND89" s="45"/>
      <c r="JNE89" s="45"/>
      <c r="JNF89" s="45"/>
      <c r="JNG89" s="45"/>
      <c r="JNH89" s="45"/>
      <c r="JNI89" s="45"/>
      <c r="JNJ89" s="45"/>
      <c r="JNK89" s="45"/>
      <c r="JNL89" s="45"/>
      <c r="JNM89" s="45"/>
      <c r="JNN89" s="45"/>
      <c r="JNO89" s="45"/>
      <c r="JNP89" s="45"/>
      <c r="JNQ89" s="45"/>
      <c r="JNR89" s="45"/>
      <c r="JNS89" s="45"/>
      <c r="JNT89" s="45"/>
      <c r="JNU89" s="45"/>
      <c r="JNV89" s="45"/>
      <c r="JNW89" s="45"/>
      <c r="JNX89" s="45"/>
      <c r="JNY89" s="45"/>
      <c r="JNZ89" s="45"/>
      <c r="JOA89" s="45"/>
      <c r="JOB89" s="45"/>
      <c r="JOC89" s="45"/>
      <c r="JOD89" s="45"/>
      <c r="JOE89" s="45"/>
      <c r="JOF89" s="45"/>
      <c r="JOG89" s="45"/>
      <c r="JOH89" s="45"/>
      <c r="JOI89" s="45"/>
      <c r="JOJ89" s="45"/>
      <c r="JOK89" s="45"/>
      <c r="JOL89" s="45"/>
      <c r="JOM89" s="45"/>
      <c r="JON89" s="45"/>
      <c r="JOO89" s="45"/>
      <c r="JOP89" s="45"/>
      <c r="JOQ89" s="45"/>
      <c r="JOR89" s="45"/>
      <c r="JOS89" s="45"/>
      <c r="JOT89" s="45"/>
      <c r="JOU89" s="45"/>
      <c r="JOV89" s="45"/>
      <c r="JOW89" s="45"/>
      <c r="JOX89" s="45"/>
      <c r="JOY89" s="45"/>
      <c r="JOZ89" s="45"/>
      <c r="JPA89" s="45"/>
      <c r="JPB89" s="45"/>
      <c r="JPC89" s="45"/>
      <c r="JPD89" s="45"/>
      <c r="JPE89" s="45"/>
      <c r="JPF89" s="45"/>
      <c r="JPG89" s="45"/>
      <c r="JPH89" s="45"/>
      <c r="JPI89" s="45"/>
      <c r="JPJ89" s="45"/>
      <c r="JPK89" s="45"/>
      <c r="JPL89" s="45"/>
      <c r="JPM89" s="45"/>
      <c r="JPN89" s="45"/>
      <c r="JPO89" s="45"/>
      <c r="JPP89" s="45"/>
      <c r="JPQ89" s="45"/>
      <c r="JPR89" s="45"/>
      <c r="JPS89" s="45"/>
      <c r="JPT89" s="45"/>
      <c r="JPU89" s="45"/>
      <c r="JPV89" s="45"/>
      <c r="JPW89" s="45"/>
      <c r="JPX89" s="45"/>
      <c r="JPY89" s="45"/>
      <c r="JPZ89" s="45"/>
      <c r="JQA89" s="45"/>
      <c r="JQB89" s="45"/>
      <c r="JQC89" s="45"/>
      <c r="JQD89" s="45"/>
      <c r="JQE89" s="45"/>
      <c r="JQF89" s="45"/>
      <c r="JQG89" s="45"/>
      <c r="JQH89" s="45"/>
      <c r="JQI89" s="45"/>
      <c r="JQJ89" s="45"/>
      <c r="JQK89" s="45"/>
      <c r="JQL89" s="45"/>
      <c r="JQM89" s="45"/>
      <c r="JQN89" s="45"/>
      <c r="JQO89" s="45"/>
      <c r="JQP89" s="45"/>
      <c r="JQQ89" s="45"/>
      <c r="JQR89" s="45"/>
      <c r="JQS89" s="45"/>
      <c r="JQT89" s="45"/>
      <c r="JQU89" s="45"/>
      <c r="JQV89" s="45"/>
      <c r="JQW89" s="45"/>
      <c r="JQX89" s="45"/>
      <c r="JQY89" s="45"/>
      <c r="JQZ89" s="45"/>
      <c r="JRA89" s="45"/>
      <c r="JRB89" s="45"/>
      <c r="JRC89" s="45"/>
      <c r="JRD89" s="45"/>
      <c r="JRE89" s="45"/>
      <c r="JRF89" s="45"/>
      <c r="JRG89" s="45"/>
      <c r="JRH89" s="45"/>
      <c r="JRI89" s="45"/>
      <c r="JRJ89" s="45"/>
      <c r="JRK89" s="45"/>
      <c r="JRL89" s="45"/>
      <c r="JRM89" s="45"/>
      <c r="JRN89" s="45"/>
      <c r="JRO89" s="45"/>
      <c r="JRP89" s="45"/>
      <c r="JRQ89" s="45"/>
      <c r="JRR89" s="45"/>
      <c r="JRS89" s="45"/>
      <c r="JRT89" s="45"/>
      <c r="JRU89" s="45"/>
      <c r="JRV89" s="45"/>
      <c r="JRW89" s="45"/>
      <c r="JRX89" s="45"/>
      <c r="JRY89" s="45"/>
      <c r="JRZ89" s="45"/>
      <c r="JSA89" s="45"/>
      <c r="JSB89" s="45"/>
      <c r="JSC89" s="45"/>
      <c r="JSD89" s="45"/>
      <c r="JSE89" s="45"/>
      <c r="JSF89" s="45"/>
      <c r="JSG89" s="45"/>
      <c r="JSH89" s="45"/>
      <c r="JSI89" s="45"/>
      <c r="JSJ89" s="45"/>
      <c r="JSK89" s="45"/>
      <c r="JSL89" s="45"/>
      <c r="JSM89" s="45"/>
      <c r="JSN89" s="45"/>
      <c r="JSO89" s="45"/>
      <c r="JSP89" s="45"/>
      <c r="JSQ89" s="45"/>
      <c r="JSR89" s="45"/>
      <c r="JSS89" s="45"/>
      <c r="JST89" s="45"/>
      <c r="JSU89" s="45"/>
      <c r="JSV89" s="45"/>
      <c r="JSW89" s="45"/>
      <c r="JSX89" s="45"/>
      <c r="JSY89" s="45"/>
      <c r="JSZ89" s="45"/>
      <c r="JTA89" s="45"/>
      <c r="JTB89" s="45"/>
      <c r="JTC89" s="45"/>
      <c r="JTD89" s="45"/>
      <c r="JTE89" s="45"/>
      <c r="JTF89" s="45"/>
      <c r="JTG89" s="45"/>
      <c r="JTH89" s="45"/>
      <c r="JTI89" s="45"/>
      <c r="JTJ89" s="45"/>
      <c r="JTK89" s="45"/>
      <c r="JTL89" s="45"/>
      <c r="JTM89" s="45"/>
      <c r="JTN89" s="45"/>
      <c r="JTO89" s="45"/>
      <c r="JTP89" s="45"/>
      <c r="JTQ89" s="45"/>
      <c r="JTR89" s="45"/>
      <c r="JTS89" s="45"/>
      <c r="JTT89" s="45"/>
      <c r="JTU89" s="45"/>
      <c r="JTV89" s="45"/>
      <c r="JTW89" s="45"/>
      <c r="JTX89" s="45"/>
      <c r="JTY89" s="45"/>
      <c r="JTZ89" s="45"/>
      <c r="JUA89" s="45"/>
      <c r="JUB89" s="45"/>
      <c r="JUC89" s="45"/>
      <c r="JUD89" s="45"/>
      <c r="JUE89" s="45"/>
      <c r="JUF89" s="45"/>
      <c r="JUG89" s="45"/>
      <c r="JUH89" s="45"/>
      <c r="JUI89" s="45"/>
      <c r="JUJ89" s="45"/>
      <c r="JUK89" s="45"/>
      <c r="JUL89" s="45"/>
      <c r="JUM89" s="45"/>
      <c r="JUN89" s="45"/>
      <c r="JUO89" s="45"/>
      <c r="JUP89" s="45"/>
      <c r="JUQ89" s="45"/>
      <c r="JUR89" s="45"/>
      <c r="JUS89" s="45"/>
      <c r="JUT89" s="45"/>
      <c r="JUU89" s="45"/>
      <c r="JUV89" s="45"/>
      <c r="JUW89" s="45"/>
      <c r="JUX89" s="45"/>
      <c r="JUY89" s="45"/>
      <c r="JUZ89" s="45"/>
      <c r="JVA89" s="45"/>
      <c r="JVB89" s="45"/>
      <c r="JVC89" s="45"/>
      <c r="JVD89" s="45"/>
      <c r="JVE89" s="45"/>
      <c r="JVF89" s="45"/>
      <c r="JVG89" s="45"/>
      <c r="JVH89" s="45"/>
      <c r="JVI89" s="45"/>
      <c r="JVJ89" s="45"/>
      <c r="JVK89" s="45"/>
      <c r="JVL89" s="45"/>
      <c r="JVM89" s="45"/>
      <c r="JVN89" s="45"/>
      <c r="JVO89" s="45"/>
      <c r="JVP89" s="45"/>
      <c r="JVQ89" s="45"/>
      <c r="JVR89" s="45"/>
      <c r="JVS89" s="45"/>
      <c r="JVT89" s="45"/>
      <c r="JVU89" s="45"/>
      <c r="JVV89" s="45"/>
      <c r="JVW89" s="45"/>
      <c r="JVX89" s="45"/>
      <c r="JVY89" s="45"/>
      <c r="JVZ89" s="45"/>
      <c r="JWA89" s="45"/>
      <c r="JWB89" s="45"/>
      <c r="JWC89" s="45"/>
      <c r="JWD89" s="45"/>
      <c r="JWE89" s="45"/>
      <c r="JWF89" s="45"/>
      <c r="JWG89" s="45"/>
      <c r="JWH89" s="45"/>
      <c r="JWI89" s="45"/>
      <c r="JWJ89" s="45"/>
      <c r="JWK89" s="45"/>
      <c r="JWL89" s="45"/>
      <c r="JWM89" s="45"/>
      <c r="JWN89" s="45"/>
      <c r="JWO89" s="45"/>
      <c r="JWP89" s="45"/>
      <c r="JWQ89" s="45"/>
      <c r="JWR89" s="45"/>
      <c r="JWS89" s="45"/>
      <c r="JWT89" s="45"/>
      <c r="JWU89" s="45"/>
      <c r="JWV89" s="45"/>
      <c r="JWW89" s="45"/>
      <c r="JWX89" s="45"/>
      <c r="JWY89" s="45"/>
      <c r="JWZ89" s="45"/>
      <c r="JXA89" s="45"/>
      <c r="JXB89" s="45"/>
      <c r="JXC89" s="45"/>
      <c r="JXD89" s="45"/>
      <c r="JXE89" s="45"/>
      <c r="JXF89" s="45"/>
      <c r="JXG89" s="45"/>
      <c r="JXH89" s="45"/>
      <c r="JXI89" s="45"/>
      <c r="JXJ89" s="45"/>
      <c r="JXK89" s="45"/>
      <c r="JXL89" s="45"/>
      <c r="JXM89" s="45"/>
      <c r="JXN89" s="45"/>
      <c r="JXO89" s="45"/>
      <c r="JXP89" s="45"/>
      <c r="JXQ89" s="45"/>
      <c r="JXR89" s="45"/>
      <c r="JXS89" s="45"/>
      <c r="JXT89" s="45"/>
      <c r="JXU89" s="45"/>
      <c r="JXV89" s="45"/>
      <c r="JXW89" s="45"/>
      <c r="JXX89" s="45"/>
      <c r="JXY89" s="45"/>
      <c r="JXZ89" s="45"/>
      <c r="JYA89" s="45"/>
      <c r="JYB89" s="45"/>
      <c r="JYC89" s="45"/>
      <c r="JYD89" s="45"/>
      <c r="JYE89" s="45"/>
      <c r="JYF89" s="45"/>
      <c r="JYG89" s="45"/>
      <c r="JYH89" s="45"/>
      <c r="JYI89" s="45"/>
      <c r="JYJ89" s="45"/>
      <c r="JYK89" s="45"/>
      <c r="JYL89" s="45"/>
      <c r="JYM89" s="45"/>
      <c r="JYN89" s="45"/>
      <c r="JYO89" s="45"/>
      <c r="JYP89" s="45"/>
      <c r="JYQ89" s="45"/>
      <c r="JYR89" s="45"/>
      <c r="JYS89" s="45"/>
      <c r="JYT89" s="45"/>
      <c r="JYU89" s="45"/>
      <c r="JYV89" s="45"/>
      <c r="JYW89" s="45"/>
      <c r="JYX89" s="45"/>
      <c r="JYY89" s="45"/>
      <c r="JYZ89" s="45"/>
      <c r="JZA89" s="45"/>
      <c r="JZB89" s="45"/>
      <c r="JZC89" s="45"/>
      <c r="JZD89" s="45"/>
      <c r="JZE89" s="45"/>
      <c r="JZF89" s="45"/>
      <c r="JZG89" s="45"/>
      <c r="JZH89" s="45"/>
      <c r="JZI89" s="45"/>
      <c r="JZJ89" s="45"/>
      <c r="JZK89" s="45"/>
      <c r="JZL89" s="45"/>
      <c r="JZM89" s="45"/>
      <c r="JZN89" s="45"/>
      <c r="JZO89" s="45"/>
      <c r="JZP89" s="45"/>
      <c r="JZQ89" s="45"/>
      <c r="JZR89" s="45"/>
      <c r="JZS89" s="45"/>
      <c r="JZT89" s="45"/>
      <c r="JZU89" s="45"/>
      <c r="JZV89" s="45"/>
      <c r="JZW89" s="45"/>
      <c r="JZX89" s="45"/>
      <c r="JZY89" s="45"/>
      <c r="JZZ89" s="45"/>
      <c r="KAA89" s="45"/>
      <c r="KAB89" s="45"/>
      <c r="KAC89" s="45"/>
      <c r="KAD89" s="45"/>
      <c r="KAE89" s="45"/>
      <c r="KAF89" s="45"/>
      <c r="KAG89" s="45"/>
      <c r="KAH89" s="45"/>
      <c r="KAI89" s="45"/>
      <c r="KAJ89" s="45"/>
      <c r="KAK89" s="45"/>
      <c r="KAL89" s="45"/>
      <c r="KAM89" s="45"/>
      <c r="KAN89" s="45"/>
      <c r="KAO89" s="45"/>
      <c r="KAP89" s="45"/>
      <c r="KAQ89" s="45"/>
      <c r="KAR89" s="45"/>
      <c r="KAS89" s="45"/>
      <c r="KAT89" s="45"/>
      <c r="KAU89" s="45"/>
      <c r="KAV89" s="45"/>
      <c r="KAW89" s="45"/>
      <c r="KAX89" s="45"/>
      <c r="KAY89" s="45"/>
      <c r="KAZ89" s="45"/>
      <c r="KBA89" s="45"/>
      <c r="KBB89" s="45"/>
      <c r="KBC89" s="45"/>
      <c r="KBD89" s="45"/>
      <c r="KBE89" s="45"/>
      <c r="KBF89" s="45"/>
      <c r="KBG89" s="45"/>
      <c r="KBH89" s="45"/>
      <c r="KBI89" s="45"/>
      <c r="KBJ89" s="45"/>
      <c r="KBK89" s="45"/>
      <c r="KBL89" s="45"/>
      <c r="KBM89" s="45"/>
      <c r="KBN89" s="45"/>
      <c r="KBO89" s="45"/>
      <c r="KBP89" s="45"/>
      <c r="KBQ89" s="45"/>
      <c r="KBR89" s="45"/>
      <c r="KBS89" s="45"/>
      <c r="KBT89" s="45"/>
      <c r="KBU89" s="45"/>
      <c r="KBV89" s="45"/>
      <c r="KBW89" s="45"/>
      <c r="KBX89" s="45"/>
      <c r="KBY89" s="45"/>
      <c r="KBZ89" s="45"/>
      <c r="KCA89" s="45"/>
      <c r="KCB89" s="45"/>
      <c r="KCC89" s="45"/>
      <c r="KCD89" s="45"/>
      <c r="KCE89" s="45"/>
      <c r="KCF89" s="45"/>
      <c r="KCG89" s="45"/>
      <c r="KCH89" s="45"/>
      <c r="KCI89" s="45"/>
      <c r="KCJ89" s="45"/>
      <c r="KCK89" s="45"/>
      <c r="KCL89" s="45"/>
      <c r="KCM89" s="45"/>
      <c r="KCN89" s="45"/>
      <c r="KCO89" s="45"/>
      <c r="KCP89" s="45"/>
      <c r="KCQ89" s="45"/>
      <c r="KCR89" s="45"/>
      <c r="KCS89" s="45"/>
      <c r="KCT89" s="45"/>
      <c r="KCU89" s="45"/>
      <c r="KCV89" s="45"/>
      <c r="KCW89" s="45"/>
      <c r="KCX89" s="45"/>
      <c r="KCY89" s="45"/>
      <c r="KCZ89" s="45"/>
      <c r="KDA89" s="45"/>
      <c r="KDB89" s="45"/>
      <c r="KDC89" s="45"/>
      <c r="KDD89" s="45"/>
      <c r="KDE89" s="45"/>
      <c r="KDF89" s="45"/>
      <c r="KDG89" s="45"/>
      <c r="KDH89" s="45"/>
      <c r="KDI89" s="45"/>
      <c r="KDJ89" s="45"/>
      <c r="KDK89" s="45"/>
      <c r="KDL89" s="45"/>
      <c r="KDM89" s="45"/>
      <c r="KDN89" s="45"/>
      <c r="KDO89" s="45"/>
      <c r="KDP89" s="45"/>
      <c r="KDQ89" s="45"/>
      <c r="KDR89" s="45"/>
      <c r="KDS89" s="45"/>
      <c r="KDT89" s="45"/>
      <c r="KDU89" s="45"/>
      <c r="KDV89" s="45"/>
      <c r="KDW89" s="45"/>
      <c r="KDX89" s="45"/>
      <c r="KDY89" s="45"/>
      <c r="KDZ89" s="45"/>
      <c r="KEA89" s="45"/>
      <c r="KEB89" s="45"/>
      <c r="KEC89" s="45"/>
      <c r="KED89" s="45"/>
      <c r="KEE89" s="45"/>
      <c r="KEF89" s="45"/>
      <c r="KEG89" s="45"/>
      <c r="KEH89" s="45"/>
      <c r="KEI89" s="45"/>
      <c r="KEJ89" s="45"/>
      <c r="KEK89" s="45"/>
      <c r="KEL89" s="45"/>
      <c r="KEM89" s="45"/>
      <c r="KEN89" s="45"/>
      <c r="KEO89" s="45"/>
      <c r="KEP89" s="45"/>
      <c r="KEQ89" s="45"/>
      <c r="KER89" s="45"/>
      <c r="KES89" s="45"/>
      <c r="KET89" s="45"/>
      <c r="KEU89" s="45"/>
      <c r="KEV89" s="45"/>
      <c r="KEW89" s="45"/>
      <c r="KEX89" s="45"/>
      <c r="KEY89" s="45"/>
      <c r="KEZ89" s="45"/>
      <c r="KFA89" s="45"/>
      <c r="KFB89" s="45"/>
      <c r="KFC89" s="45"/>
      <c r="KFD89" s="45"/>
      <c r="KFE89" s="45"/>
      <c r="KFF89" s="45"/>
      <c r="KFG89" s="45"/>
      <c r="KFH89" s="45"/>
      <c r="KFI89" s="45"/>
      <c r="KFJ89" s="45"/>
      <c r="KFK89" s="45"/>
      <c r="KFL89" s="45"/>
      <c r="KFM89" s="45"/>
      <c r="KFN89" s="45"/>
      <c r="KFO89" s="45"/>
      <c r="KFP89" s="45"/>
      <c r="KFQ89" s="45"/>
      <c r="KFR89" s="45"/>
      <c r="KFS89" s="45"/>
      <c r="KFT89" s="45"/>
      <c r="KFU89" s="45"/>
      <c r="KFV89" s="45"/>
      <c r="KFW89" s="45"/>
      <c r="KFX89" s="45"/>
      <c r="KFY89" s="45"/>
      <c r="KFZ89" s="45"/>
      <c r="KGA89" s="45"/>
      <c r="KGB89" s="45"/>
      <c r="KGC89" s="45"/>
      <c r="KGD89" s="45"/>
      <c r="KGE89" s="45"/>
      <c r="KGF89" s="45"/>
      <c r="KGG89" s="45"/>
      <c r="KGH89" s="45"/>
      <c r="KGI89" s="45"/>
      <c r="KGJ89" s="45"/>
      <c r="KGK89" s="45"/>
      <c r="KGL89" s="45"/>
      <c r="KGM89" s="45"/>
      <c r="KGN89" s="45"/>
      <c r="KGO89" s="45"/>
      <c r="KGP89" s="45"/>
      <c r="KGQ89" s="45"/>
      <c r="KGR89" s="45"/>
      <c r="KGS89" s="45"/>
      <c r="KGT89" s="45"/>
      <c r="KGU89" s="45"/>
      <c r="KGV89" s="45"/>
      <c r="KGW89" s="45"/>
      <c r="KGX89" s="45"/>
      <c r="KGY89" s="45"/>
      <c r="KGZ89" s="45"/>
      <c r="KHA89" s="45"/>
      <c r="KHB89" s="45"/>
      <c r="KHC89" s="45"/>
      <c r="KHD89" s="45"/>
      <c r="KHE89" s="45"/>
      <c r="KHF89" s="45"/>
      <c r="KHG89" s="45"/>
      <c r="KHH89" s="45"/>
      <c r="KHI89" s="45"/>
      <c r="KHJ89" s="45"/>
      <c r="KHK89" s="45"/>
      <c r="KHL89" s="45"/>
      <c r="KHM89" s="45"/>
      <c r="KHN89" s="45"/>
      <c r="KHO89" s="45"/>
      <c r="KHP89" s="45"/>
      <c r="KHQ89" s="45"/>
      <c r="KHR89" s="45"/>
      <c r="KHS89" s="45"/>
      <c r="KHT89" s="45"/>
      <c r="KHU89" s="45"/>
      <c r="KHV89" s="45"/>
      <c r="KHW89" s="45"/>
      <c r="KHX89" s="45"/>
      <c r="KHY89" s="45"/>
      <c r="KHZ89" s="45"/>
      <c r="KIA89" s="45"/>
      <c r="KIB89" s="45"/>
      <c r="KIC89" s="45"/>
      <c r="KID89" s="45"/>
      <c r="KIE89" s="45"/>
      <c r="KIF89" s="45"/>
      <c r="KIG89" s="45"/>
      <c r="KIH89" s="45"/>
      <c r="KII89" s="45"/>
      <c r="KIJ89" s="45"/>
      <c r="KIK89" s="45"/>
      <c r="KIL89" s="45"/>
      <c r="KIM89" s="45"/>
      <c r="KIN89" s="45"/>
      <c r="KIO89" s="45"/>
      <c r="KIP89" s="45"/>
      <c r="KIQ89" s="45"/>
      <c r="KIR89" s="45"/>
      <c r="KIS89" s="45"/>
      <c r="KIT89" s="45"/>
      <c r="KIU89" s="45"/>
      <c r="KIV89" s="45"/>
      <c r="KIW89" s="45"/>
      <c r="KIX89" s="45"/>
      <c r="KIY89" s="45"/>
      <c r="KIZ89" s="45"/>
      <c r="KJA89" s="45"/>
      <c r="KJB89" s="45"/>
      <c r="KJC89" s="45"/>
      <c r="KJD89" s="45"/>
      <c r="KJE89" s="45"/>
      <c r="KJF89" s="45"/>
      <c r="KJG89" s="45"/>
      <c r="KJH89" s="45"/>
      <c r="KJI89" s="45"/>
      <c r="KJJ89" s="45"/>
      <c r="KJK89" s="45"/>
      <c r="KJL89" s="45"/>
      <c r="KJM89" s="45"/>
      <c r="KJN89" s="45"/>
      <c r="KJO89" s="45"/>
      <c r="KJP89" s="45"/>
      <c r="KJQ89" s="45"/>
      <c r="KJR89" s="45"/>
      <c r="KJS89" s="45"/>
      <c r="KJT89" s="45"/>
      <c r="KJU89" s="45"/>
      <c r="KJV89" s="45"/>
      <c r="KJW89" s="45"/>
      <c r="KJX89" s="45"/>
      <c r="KJY89" s="45"/>
      <c r="KJZ89" s="45"/>
      <c r="KKA89" s="45"/>
      <c r="KKB89" s="45"/>
      <c r="KKC89" s="45"/>
      <c r="KKD89" s="45"/>
      <c r="KKE89" s="45"/>
      <c r="KKF89" s="45"/>
      <c r="KKG89" s="45"/>
      <c r="KKH89" s="45"/>
      <c r="KKI89" s="45"/>
      <c r="KKJ89" s="45"/>
      <c r="KKK89" s="45"/>
      <c r="KKL89" s="45"/>
      <c r="KKM89" s="45"/>
      <c r="KKN89" s="45"/>
      <c r="KKO89" s="45"/>
      <c r="KKP89" s="45"/>
      <c r="KKQ89" s="45"/>
      <c r="KKR89" s="45"/>
      <c r="KKS89" s="45"/>
      <c r="KKT89" s="45"/>
      <c r="KKU89" s="45"/>
      <c r="KKV89" s="45"/>
      <c r="KKW89" s="45"/>
      <c r="KKX89" s="45"/>
      <c r="KKY89" s="45"/>
      <c r="KKZ89" s="45"/>
      <c r="KLA89" s="45"/>
      <c r="KLB89" s="45"/>
      <c r="KLC89" s="45"/>
      <c r="KLD89" s="45"/>
      <c r="KLE89" s="45"/>
      <c r="KLF89" s="45"/>
      <c r="KLG89" s="45"/>
      <c r="KLH89" s="45"/>
      <c r="KLI89" s="45"/>
      <c r="KLJ89" s="45"/>
      <c r="KLK89" s="45"/>
      <c r="KLL89" s="45"/>
      <c r="KLM89" s="45"/>
      <c r="KLN89" s="45"/>
      <c r="KLO89" s="45"/>
      <c r="KLP89" s="45"/>
      <c r="KLQ89" s="45"/>
      <c r="KLR89" s="45"/>
      <c r="KLS89" s="45"/>
      <c r="KLT89" s="45"/>
      <c r="KLU89" s="45"/>
      <c r="KLV89" s="45"/>
      <c r="KLW89" s="45"/>
      <c r="KLX89" s="45"/>
      <c r="KLY89" s="45"/>
      <c r="KLZ89" s="45"/>
      <c r="KMA89" s="45"/>
      <c r="KMB89" s="45"/>
      <c r="KMC89" s="45"/>
      <c r="KMD89" s="45"/>
      <c r="KME89" s="45"/>
      <c r="KMF89" s="45"/>
      <c r="KMG89" s="45"/>
      <c r="KMH89" s="45"/>
      <c r="KMI89" s="45"/>
      <c r="KMJ89" s="45"/>
      <c r="KMK89" s="45"/>
      <c r="KML89" s="45"/>
      <c r="KMM89" s="45"/>
      <c r="KMN89" s="45"/>
      <c r="KMO89" s="45"/>
      <c r="KMP89" s="45"/>
      <c r="KMQ89" s="45"/>
      <c r="KMR89" s="45"/>
      <c r="KMS89" s="45"/>
      <c r="KMT89" s="45"/>
      <c r="KMU89" s="45"/>
      <c r="KMV89" s="45"/>
      <c r="KMW89" s="45"/>
      <c r="KMX89" s="45"/>
      <c r="KMY89" s="45"/>
      <c r="KMZ89" s="45"/>
      <c r="KNA89" s="45"/>
      <c r="KNB89" s="45"/>
      <c r="KNC89" s="45"/>
      <c r="KND89" s="45"/>
      <c r="KNE89" s="45"/>
      <c r="KNF89" s="45"/>
      <c r="KNG89" s="45"/>
      <c r="KNH89" s="45"/>
      <c r="KNI89" s="45"/>
      <c r="KNJ89" s="45"/>
      <c r="KNK89" s="45"/>
      <c r="KNL89" s="45"/>
      <c r="KNM89" s="45"/>
      <c r="KNN89" s="45"/>
      <c r="KNO89" s="45"/>
      <c r="KNP89" s="45"/>
      <c r="KNQ89" s="45"/>
      <c r="KNR89" s="45"/>
      <c r="KNS89" s="45"/>
      <c r="KNT89" s="45"/>
      <c r="KNU89" s="45"/>
      <c r="KNV89" s="45"/>
      <c r="KNW89" s="45"/>
      <c r="KNX89" s="45"/>
      <c r="KNY89" s="45"/>
      <c r="KNZ89" s="45"/>
      <c r="KOA89" s="45"/>
      <c r="KOB89" s="45"/>
      <c r="KOC89" s="45"/>
      <c r="KOD89" s="45"/>
      <c r="KOE89" s="45"/>
      <c r="KOF89" s="45"/>
      <c r="KOG89" s="45"/>
      <c r="KOH89" s="45"/>
      <c r="KOI89" s="45"/>
      <c r="KOJ89" s="45"/>
      <c r="KOK89" s="45"/>
      <c r="KOL89" s="45"/>
      <c r="KOM89" s="45"/>
      <c r="KON89" s="45"/>
      <c r="KOO89" s="45"/>
      <c r="KOP89" s="45"/>
      <c r="KOQ89" s="45"/>
      <c r="KOR89" s="45"/>
      <c r="KOS89" s="45"/>
      <c r="KOT89" s="45"/>
      <c r="KOU89" s="45"/>
      <c r="KOV89" s="45"/>
      <c r="KOW89" s="45"/>
      <c r="KOX89" s="45"/>
      <c r="KOY89" s="45"/>
      <c r="KOZ89" s="45"/>
      <c r="KPA89" s="45"/>
      <c r="KPB89" s="45"/>
      <c r="KPC89" s="45"/>
      <c r="KPD89" s="45"/>
      <c r="KPE89" s="45"/>
      <c r="KPF89" s="45"/>
      <c r="KPG89" s="45"/>
      <c r="KPH89" s="45"/>
      <c r="KPI89" s="45"/>
      <c r="KPJ89" s="45"/>
      <c r="KPK89" s="45"/>
      <c r="KPL89" s="45"/>
      <c r="KPM89" s="45"/>
      <c r="KPN89" s="45"/>
      <c r="KPO89" s="45"/>
      <c r="KPP89" s="45"/>
      <c r="KPQ89" s="45"/>
      <c r="KPR89" s="45"/>
      <c r="KPS89" s="45"/>
      <c r="KPT89" s="45"/>
      <c r="KPU89" s="45"/>
      <c r="KPV89" s="45"/>
      <c r="KPW89" s="45"/>
      <c r="KPX89" s="45"/>
      <c r="KPY89" s="45"/>
      <c r="KPZ89" s="45"/>
      <c r="KQA89" s="45"/>
      <c r="KQB89" s="45"/>
      <c r="KQC89" s="45"/>
      <c r="KQD89" s="45"/>
      <c r="KQE89" s="45"/>
      <c r="KQF89" s="45"/>
      <c r="KQG89" s="45"/>
      <c r="KQH89" s="45"/>
      <c r="KQI89" s="45"/>
      <c r="KQJ89" s="45"/>
      <c r="KQK89" s="45"/>
      <c r="KQL89" s="45"/>
      <c r="KQM89" s="45"/>
      <c r="KQN89" s="45"/>
      <c r="KQO89" s="45"/>
      <c r="KQP89" s="45"/>
      <c r="KQQ89" s="45"/>
      <c r="KQR89" s="45"/>
      <c r="KQS89" s="45"/>
      <c r="KQT89" s="45"/>
      <c r="KQU89" s="45"/>
      <c r="KQV89" s="45"/>
      <c r="KQW89" s="45"/>
      <c r="KQX89" s="45"/>
      <c r="KQY89" s="45"/>
      <c r="KQZ89" s="45"/>
      <c r="KRA89" s="45"/>
      <c r="KRB89" s="45"/>
      <c r="KRC89" s="45"/>
      <c r="KRD89" s="45"/>
      <c r="KRE89" s="45"/>
      <c r="KRF89" s="45"/>
      <c r="KRG89" s="45"/>
      <c r="KRH89" s="45"/>
      <c r="KRI89" s="45"/>
      <c r="KRJ89" s="45"/>
      <c r="KRK89" s="45"/>
      <c r="KRL89" s="45"/>
      <c r="KRM89" s="45"/>
      <c r="KRN89" s="45"/>
      <c r="KRO89" s="45"/>
      <c r="KRP89" s="45"/>
      <c r="KRQ89" s="45"/>
      <c r="KRR89" s="45"/>
      <c r="KRS89" s="45"/>
      <c r="KRT89" s="45"/>
      <c r="KRU89" s="45"/>
      <c r="KRV89" s="45"/>
      <c r="KRW89" s="45"/>
      <c r="KRX89" s="45"/>
      <c r="KRY89" s="45"/>
      <c r="KRZ89" s="45"/>
      <c r="KSA89" s="45"/>
      <c r="KSB89" s="45"/>
      <c r="KSC89" s="45"/>
      <c r="KSD89" s="45"/>
      <c r="KSE89" s="45"/>
      <c r="KSF89" s="45"/>
      <c r="KSG89" s="45"/>
      <c r="KSH89" s="45"/>
      <c r="KSI89" s="45"/>
      <c r="KSJ89" s="45"/>
      <c r="KSK89" s="45"/>
      <c r="KSL89" s="45"/>
      <c r="KSM89" s="45"/>
      <c r="KSN89" s="45"/>
      <c r="KSO89" s="45"/>
      <c r="KSP89" s="45"/>
      <c r="KSQ89" s="45"/>
      <c r="KSR89" s="45"/>
      <c r="KSS89" s="45"/>
      <c r="KST89" s="45"/>
      <c r="KSU89" s="45"/>
      <c r="KSV89" s="45"/>
      <c r="KSW89" s="45"/>
      <c r="KSX89" s="45"/>
      <c r="KSY89" s="45"/>
      <c r="KSZ89" s="45"/>
      <c r="KTA89" s="45"/>
      <c r="KTB89" s="45"/>
      <c r="KTC89" s="45"/>
      <c r="KTD89" s="45"/>
      <c r="KTE89" s="45"/>
      <c r="KTF89" s="45"/>
      <c r="KTG89" s="45"/>
      <c r="KTH89" s="45"/>
      <c r="KTI89" s="45"/>
      <c r="KTJ89" s="45"/>
      <c r="KTK89" s="45"/>
      <c r="KTL89" s="45"/>
      <c r="KTM89" s="45"/>
      <c r="KTN89" s="45"/>
      <c r="KTO89" s="45"/>
      <c r="KTP89" s="45"/>
      <c r="KTQ89" s="45"/>
      <c r="KTR89" s="45"/>
      <c r="KTS89" s="45"/>
      <c r="KTT89" s="45"/>
      <c r="KTU89" s="45"/>
      <c r="KTV89" s="45"/>
      <c r="KTW89" s="45"/>
      <c r="KTX89" s="45"/>
      <c r="KTY89" s="45"/>
      <c r="KTZ89" s="45"/>
      <c r="KUA89" s="45"/>
      <c r="KUB89" s="45"/>
      <c r="KUC89" s="45"/>
      <c r="KUD89" s="45"/>
      <c r="KUE89" s="45"/>
      <c r="KUF89" s="45"/>
      <c r="KUG89" s="45"/>
      <c r="KUH89" s="45"/>
      <c r="KUI89" s="45"/>
      <c r="KUJ89" s="45"/>
      <c r="KUK89" s="45"/>
      <c r="KUL89" s="45"/>
      <c r="KUM89" s="45"/>
      <c r="KUN89" s="45"/>
      <c r="KUO89" s="45"/>
      <c r="KUP89" s="45"/>
      <c r="KUQ89" s="45"/>
      <c r="KUR89" s="45"/>
      <c r="KUS89" s="45"/>
      <c r="KUT89" s="45"/>
      <c r="KUU89" s="45"/>
      <c r="KUV89" s="45"/>
      <c r="KUW89" s="45"/>
      <c r="KUX89" s="45"/>
      <c r="KUY89" s="45"/>
      <c r="KUZ89" s="45"/>
      <c r="KVA89" s="45"/>
      <c r="KVB89" s="45"/>
      <c r="KVC89" s="45"/>
      <c r="KVD89" s="45"/>
      <c r="KVE89" s="45"/>
      <c r="KVF89" s="45"/>
      <c r="KVG89" s="45"/>
      <c r="KVH89" s="45"/>
      <c r="KVI89" s="45"/>
      <c r="KVJ89" s="45"/>
      <c r="KVK89" s="45"/>
      <c r="KVL89" s="45"/>
      <c r="KVM89" s="45"/>
      <c r="KVN89" s="45"/>
      <c r="KVO89" s="45"/>
      <c r="KVP89" s="45"/>
      <c r="KVQ89" s="45"/>
      <c r="KVR89" s="45"/>
      <c r="KVS89" s="45"/>
      <c r="KVT89" s="45"/>
      <c r="KVU89" s="45"/>
      <c r="KVV89" s="45"/>
      <c r="KVW89" s="45"/>
      <c r="KVX89" s="45"/>
      <c r="KVY89" s="45"/>
      <c r="KVZ89" s="45"/>
      <c r="KWA89" s="45"/>
      <c r="KWB89" s="45"/>
      <c r="KWC89" s="45"/>
      <c r="KWD89" s="45"/>
      <c r="KWE89" s="45"/>
      <c r="KWF89" s="45"/>
      <c r="KWG89" s="45"/>
      <c r="KWH89" s="45"/>
      <c r="KWI89" s="45"/>
      <c r="KWJ89" s="45"/>
      <c r="KWK89" s="45"/>
      <c r="KWL89" s="45"/>
      <c r="KWM89" s="45"/>
      <c r="KWN89" s="45"/>
      <c r="KWO89" s="45"/>
      <c r="KWP89" s="45"/>
      <c r="KWQ89" s="45"/>
      <c r="KWR89" s="45"/>
      <c r="KWS89" s="45"/>
      <c r="KWT89" s="45"/>
      <c r="KWU89" s="45"/>
      <c r="KWV89" s="45"/>
      <c r="KWW89" s="45"/>
      <c r="KWX89" s="45"/>
      <c r="KWY89" s="45"/>
      <c r="KWZ89" s="45"/>
      <c r="KXA89" s="45"/>
      <c r="KXB89" s="45"/>
      <c r="KXC89" s="45"/>
      <c r="KXD89" s="45"/>
      <c r="KXE89" s="45"/>
      <c r="KXF89" s="45"/>
      <c r="KXG89" s="45"/>
      <c r="KXH89" s="45"/>
      <c r="KXI89" s="45"/>
      <c r="KXJ89" s="45"/>
      <c r="KXK89" s="45"/>
      <c r="KXL89" s="45"/>
      <c r="KXM89" s="45"/>
      <c r="KXN89" s="45"/>
      <c r="KXO89" s="45"/>
      <c r="KXP89" s="45"/>
      <c r="KXQ89" s="45"/>
      <c r="KXR89" s="45"/>
      <c r="KXS89" s="45"/>
      <c r="KXT89" s="45"/>
      <c r="KXU89" s="45"/>
      <c r="KXV89" s="45"/>
      <c r="KXW89" s="45"/>
      <c r="KXX89" s="45"/>
      <c r="KXY89" s="45"/>
      <c r="KXZ89" s="45"/>
      <c r="KYA89" s="45"/>
      <c r="KYB89" s="45"/>
      <c r="KYC89" s="45"/>
      <c r="KYD89" s="45"/>
      <c r="KYE89" s="45"/>
      <c r="KYF89" s="45"/>
      <c r="KYG89" s="45"/>
      <c r="KYH89" s="45"/>
      <c r="KYI89" s="45"/>
      <c r="KYJ89" s="45"/>
      <c r="KYK89" s="45"/>
      <c r="KYL89" s="45"/>
      <c r="KYM89" s="45"/>
      <c r="KYN89" s="45"/>
      <c r="KYO89" s="45"/>
      <c r="KYP89" s="45"/>
      <c r="KYQ89" s="45"/>
      <c r="KYR89" s="45"/>
      <c r="KYS89" s="45"/>
      <c r="KYT89" s="45"/>
      <c r="KYU89" s="45"/>
      <c r="KYV89" s="45"/>
      <c r="KYW89" s="45"/>
      <c r="KYX89" s="45"/>
      <c r="KYY89" s="45"/>
      <c r="KYZ89" s="45"/>
      <c r="KZA89" s="45"/>
      <c r="KZB89" s="45"/>
      <c r="KZC89" s="45"/>
      <c r="KZD89" s="45"/>
      <c r="KZE89" s="45"/>
      <c r="KZF89" s="45"/>
      <c r="KZG89" s="45"/>
      <c r="KZH89" s="45"/>
      <c r="KZI89" s="45"/>
      <c r="KZJ89" s="45"/>
      <c r="KZK89" s="45"/>
      <c r="KZL89" s="45"/>
      <c r="KZM89" s="45"/>
      <c r="KZN89" s="45"/>
      <c r="KZO89" s="45"/>
      <c r="KZP89" s="45"/>
      <c r="KZQ89" s="45"/>
      <c r="KZR89" s="45"/>
      <c r="KZS89" s="45"/>
      <c r="KZT89" s="45"/>
      <c r="KZU89" s="45"/>
      <c r="KZV89" s="45"/>
      <c r="KZW89" s="45"/>
      <c r="KZX89" s="45"/>
      <c r="KZY89" s="45"/>
      <c r="KZZ89" s="45"/>
      <c r="LAA89" s="45"/>
      <c r="LAB89" s="45"/>
      <c r="LAC89" s="45"/>
      <c r="LAD89" s="45"/>
      <c r="LAE89" s="45"/>
      <c r="LAF89" s="45"/>
      <c r="LAG89" s="45"/>
      <c r="LAH89" s="45"/>
      <c r="LAI89" s="45"/>
      <c r="LAJ89" s="45"/>
      <c r="LAK89" s="45"/>
      <c r="LAL89" s="45"/>
      <c r="LAM89" s="45"/>
      <c r="LAN89" s="45"/>
      <c r="LAO89" s="45"/>
      <c r="LAP89" s="45"/>
      <c r="LAQ89" s="45"/>
      <c r="LAR89" s="45"/>
      <c r="LAS89" s="45"/>
      <c r="LAT89" s="45"/>
      <c r="LAU89" s="45"/>
      <c r="LAV89" s="45"/>
      <c r="LAW89" s="45"/>
      <c r="LAX89" s="45"/>
      <c r="LAY89" s="45"/>
      <c r="LAZ89" s="45"/>
      <c r="LBA89" s="45"/>
      <c r="LBB89" s="45"/>
      <c r="LBC89" s="45"/>
      <c r="LBD89" s="45"/>
      <c r="LBE89" s="45"/>
      <c r="LBF89" s="45"/>
      <c r="LBG89" s="45"/>
      <c r="LBH89" s="45"/>
      <c r="LBI89" s="45"/>
      <c r="LBJ89" s="45"/>
      <c r="LBK89" s="45"/>
      <c r="LBL89" s="45"/>
      <c r="LBM89" s="45"/>
      <c r="LBN89" s="45"/>
      <c r="LBO89" s="45"/>
      <c r="LBP89" s="45"/>
      <c r="LBQ89" s="45"/>
      <c r="LBR89" s="45"/>
      <c r="LBS89" s="45"/>
      <c r="LBT89" s="45"/>
      <c r="LBU89" s="45"/>
      <c r="LBV89" s="45"/>
      <c r="LBW89" s="45"/>
      <c r="LBX89" s="45"/>
      <c r="LBY89" s="45"/>
      <c r="LBZ89" s="45"/>
      <c r="LCA89" s="45"/>
      <c r="LCB89" s="45"/>
      <c r="LCC89" s="45"/>
      <c r="LCD89" s="45"/>
      <c r="LCE89" s="45"/>
      <c r="LCF89" s="45"/>
      <c r="LCG89" s="45"/>
      <c r="LCH89" s="45"/>
      <c r="LCI89" s="45"/>
      <c r="LCJ89" s="45"/>
      <c r="LCK89" s="45"/>
      <c r="LCL89" s="45"/>
      <c r="LCM89" s="45"/>
      <c r="LCN89" s="45"/>
      <c r="LCO89" s="45"/>
      <c r="LCP89" s="45"/>
      <c r="LCQ89" s="45"/>
      <c r="LCR89" s="45"/>
      <c r="LCS89" s="45"/>
      <c r="LCT89" s="45"/>
      <c r="LCU89" s="45"/>
      <c r="LCV89" s="45"/>
      <c r="LCW89" s="45"/>
      <c r="LCX89" s="45"/>
      <c r="LCY89" s="45"/>
      <c r="LCZ89" s="45"/>
      <c r="LDA89" s="45"/>
      <c r="LDB89" s="45"/>
      <c r="LDC89" s="45"/>
      <c r="LDD89" s="45"/>
      <c r="LDE89" s="45"/>
      <c r="LDF89" s="45"/>
      <c r="LDG89" s="45"/>
      <c r="LDH89" s="45"/>
      <c r="LDI89" s="45"/>
      <c r="LDJ89" s="45"/>
      <c r="LDK89" s="45"/>
      <c r="LDL89" s="45"/>
      <c r="LDM89" s="45"/>
      <c r="LDN89" s="45"/>
      <c r="LDO89" s="45"/>
      <c r="LDP89" s="45"/>
      <c r="LDQ89" s="45"/>
      <c r="LDR89" s="45"/>
      <c r="LDS89" s="45"/>
      <c r="LDT89" s="45"/>
      <c r="LDU89" s="45"/>
      <c r="LDV89" s="45"/>
      <c r="LDW89" s="45"/>
      <c r="LDX89" s="45"/>
      <c r="LDY89" s="45"/>
      <c r="LDZ89" s="45"/>
      <c r="LEA89" s="45"/>
      <c r="LEB89" s="45"/>
      <c r="LEC89" s="45"/>
      <c r="LED89" s="45"/>
      <c r="LEE89" s="45"/>
      <c r="LEF89" s="45"/>
      <c r="LEG89" s="45"/>
      <c r="LEH89" s="45"/>
      <c r="LEI89" s="45"/>
      <c r="LEJ89" s="45"/>
      <c r="LEK89" s="45"/>
      <c r="LEL89" s="45"/>
      <c r="LEM89" s="45"/>
      <c r="LEN89" s="45"/>
      <c r="LEO89" s="45"/>
      <c r="LEP89" s="45"/>
      <c r="LEQ89" s="45"/>
      <c r="LER89" s="45"/>
      <c r="LES89" s="45"/>
      <c r="LET89" s="45"/>
      <c r="LEU89" s="45"/>
      <c r="LEV89" s="45"/>
      <c r="LEW89" s="45"/>
      <c r="LEX89" s="45"/>
      <c r="LEY89" s="45"/>
      <c r="LEZ89" s="45"/>
      <c r="LFA89" s="45"/>
      <c r="LFB89" s="45"/>
      <c r="LFC89" s="45"/>
      <c r="LFD89" s="45"/>
      <c r="LFE89" s="45"/>
      <c r="LFF89" s="45"/>
      <c r="LFG89" s="45"/>
      <c r="LFH89" s="45"/>
      <c r="LFI89" s="45"/>
      <c r="LFJ89" s="45"/>
      <c r="LFK89" s="45"/>
      <c r="LFL89" s="45"/>
      <c r="LFM89" s="45"/>
      <c r="LFN89" s="45"/>
      <c r="LFO89" s="45"/>
      <c r="LFP89" s="45"/>
      <c r="LFQ89" s="45"/>
      <c r="LFR89" s="45"/>
      <c r="LFS89" s="45"/>
      <c r="LFT89" s="45"/>
      <c r="LFU89" s="45"/>
      <c r="LFV89" s="45"/>
      <c r="LFW89" s="45"/>
      <c r="LFX89" s="45"/>
      <c r="LFY89" s="45"/>
      <c r="LFZ89" s="45"/>
      <c r="LGA89" s="45"/>
      <c r="LGB89" s="45"/>
      <c r="LGC89" s="45"/>
      <c r="LGD89" s="45"/>
      <c r="LGE89" s="45"/>
      <c r="LGF89" s="45"/>
      <c r="LGG89" s="45"/>
      <c r="LGH89" s="45"/>
      <c r="LGI89" s="45"/>
      <c r="LGJ89" s="45"/>
      <c r="LGK89" s="45"/>
      <c r="LGL89" s="45"/>
      <c r="LGM89" s="45"/>
      <c r="LGN89" s="45"/>
      <c r="LGO89" s="45"/>
      <c r="LGP89" s="45"/>
      <c r="LGQ89" s="45"/>
      <c r="LGR89" s="45"/>
      <c r="LGS89" s="45"/>
      <c r="LGT89" s="45"/>
      <c r="LGU89" s="45"/>
      <c r="LGV89" s="45"/>
      <c r="LGW89" s="45"/>
      <c r="LGX89" s="45"/>
      <c r="LGY89" s="45"/>
      <c r="LGZ89" s="45"/>
      <c r="LHA89" s="45"/>
      <c r="LHB89" s="45"/>
      <c r="LHC89" s="45"/>
      <c r="LHD89" s="45"/>
      <c r="LHE89" s="45"/>
      <c r="LHF89" s="45"/>
      <c r="LHG89" s="45"/>
      <c r="LHH89" s="45"/>
      <c r="LHI89" s="45"/>
      <c r="LHJ89" s="45"/>
      <c r="LHK89" s="45"/>
      <c r="LHL89" s="45"/>
      <c r="LHM89" s="45"/>
      <c r="LHN89" s="45"/>
      <c r="LHO89" s="45"/>
      <c r="LHP89" s="45"/>
      <c r="LHQ89" s="45"/>
      <c r="LHR89" s="45"/>
      <c r="LHS89" s="45"/>
      <c r="LHT89" s="45"/>
      <c r="LHU89" s="45"/>
      <c r="LHV89" s="45"/>
      <c r="LHW89" s="45"/>
      <c r="LHX89" s="45"/>
      <c r="LHY89" s="45"/>
      <c r="LHZ89" s="45"/>
      <c r="LIA89" s="45"/>
      <c r="LIB89" s="45"/>
      <c r="LIC89" s="45"/>
      <c r="LID89" s="45"/>
      <c r="LIE89" s="45"/>
      <c r="LIF89" s="45"/>
      <c r="LIG89" s="45"/>
      <c r="LIH89" s="45"/>
      <c r="LII89" s="45"/>
      <c r="LIJ89" s="45"/>
      <c r="LIK89" s="45"/>
      <c r="LIL89" s="45"/>
      <c r="LIM89" s="45"/>
      <c r="LIN89" s="45"/>
      <c r="LIO89" s="45"/>
      <c r="LIP89" s="45"/>
      <c r="LIQ89" s="45"/>
      <c r="LIR89" s="45"/>
      <c r="LIS89" s="45"/>
      <c r="LIT89" s="45"/>
      <c r="LIU89" s="45"/>
      <c r="LIV89" s="45"/>
      <c r="LIW89" s="45"/>
      <c r="LIX89" s="45"/>
      <c r="LIY89" s="45"/>
      <c r="LIZ89" s="45"/>
      <c r="LJA89" s="45"/>
      <c r="LJB89" s="45"/>
      <c r="LJC89" s="45"/>
      <c r="LJD89" s="45"/>
      <c r="LJE89" s="45"/>
      <c r="LJF89" s="45"/>
      <c r="LJG89" s="45"/>
      <c r="LJH89" s="45"/>
      <c r="LJI89" s="45"/>
      <c r="LJJ89" s="45"/>
      <c r="LJK89" s="45"/>
      <c r="LJL89" s="45"/>
      <c r="LJM89" s="45"/>
      <c r="LJN89" s="45"/>
      <c r="LJO89" s="45"/>
      <c r="LJP89" s="45"/>
      <c r="LJQ89" s="45"/>
      <c r="LJR89" s="45"/>
      <c r="LJS89" s="45"/>
      <c r="LJT89" s="45"/>
      <c r="LJU89" s="45"/>
      <c r="LJV89" s="45"/>
      <c r="LJW89" s="45"/>
      <c r="LJX89" s="45"/>
      <c r="LJY89" s="45"/>
      <c r="LJZ89" s="45"/>
      <c r="LKA89" s="45"/>
      <c r="LKB89" s="45"/>
      <c r="LKC89" s="45"/>
      <c r="LKD89" s="45"/>
      <c r="LKE89" s="45"/>
      <c r="LKF89" s="45"/>
      <c r="LKG89" s="45"/>
      <c r="LKH89" s="45"/>
      <c r="LKI89" s="45"/>
      <c r="LKJ89" s="45"/>
      <c r="LKK89" s="45"/>
      <c r="LKL89" s="45"/>
      <c r="LKM89" s="45"/>
      <c r="LKN89" s="45"/>
      <c r="LKO89" s="45"/>
      <c r="LKP89" s="45"/>
      <c r="LKQ89" s="45"/>
      <c r="LKR89" s="45"/>
      <c r="LKS89" s="45"/>
      <c r="LKT89" s="45"/>
      <c r="LKU89" s="45"/>
      <c r="LKV89" s="45"/>
      <c r="LKW89" s="45"/>
      <c r="LKX89" s="45"/>
      <c r="LKY89" s="45"/>
      <c r="LKZ89" s="45"/>
      <c r="LLA89" s="45"/>
      <c r="LLB89" s="45"/>
      <c r="LLC89" s="45"/>
      <c r="LLD89" s="45"/>
      <c r="LLE89" s="45"/>
      <c r="LLF89" s="45"/>
      <c r="LLG89" s="45"/>
      <c r="LLH89" s="45"/>
      <c r="LLI89" s="45"/>
      <c r="LLJ89" s="45"/>
      <c r="LLK89" s="45"/>
      <c r="LLL89" s="45"/>
      <c r="LLM89" s="45"/>
      <c r="LLN89" s="45"/>
      <c r="LLO89" s="45"/>
      <c r="LLP89" s="45"/>
      <c r="LLQ89" s="45"/>
      <c r="LLR89" s="45"/>
      <c r="LLS89" s="45"/>
      <c r="LLT89" s="45"/>
      <c r="LLU89" s="45"/>
      <c r="LLV89" s="45"/>
      <c r="LLW89" s="45"/>
      <c r="LLX89" s="45"/>
      <c r="LLY89" s="45"/>
      <c r="LLZ89" s="45"/>
      <c r="LMA89" s="45"/>
      <c r="LMB89" s="45"/>
      <c r="LMC89" s="45"/>
      <c r="LMD89" s="45"/>
      <c r="LME89" s="45"/>
      <c r="LMF89" s="45"/>
      <c r="LMG89" s="45"/>
      <c r="LMH89" s="45"/>
      <c r="LMI89" s="45"/>
      <c r="LMJ89" s="45"/>
      <c r="LMK89" s="45"/>
      <c r="LML89" s="45"/>
      <c r="LMM89" s="45"/>
      <c r="LMN89" s="45"/>
      <c r="LMO89" s="45"/>
      <c r="LMP89" s="45"/>
      <c r="LMQ89" s="45"/>
      <c r="LMR89" s="45"/>
      <c r="LMS89" s="45"/>
      <c r="LMT89" s="45"/>
      <c r="LMU89" s="45"/>
      <c r="LMV89" s="45"/>
      <c r="LMW89" s="45"/>
      <c r="LMX89" s="45"/>
      <c r="LMY89" s="45"/>
      <c r="LMZ89" s="45"/>
      <c r="LNA89" s="45"/>
      <c r="LNB89" s="45"/>
      <c r="LNC89" s="45"/>
      <c r="LND89" s="45"/>
      <c r="LNE89" s="45"/>
      <c r="LNF89" s="45"/>
      <c r="LNG89" s="45"/>
      <c r="LNH89" s="45"/>
      <c r="LNI89" s="45"/>
      <c r="LNJ89" s="45"/>
      <c r="LNK89" s="45"/>
      <c r="LNL89" s="45"/>
      <c r="LNM89" s="45"/>
      <c r="LNN89" s="45"/>
      <c r="LNO89" s="45"/>
      <c r="LNP89" s="45"/>
      <c r="LNQ89" s="45"/>
      <c r="LNR89" s="45"/>
      <c r="LNS89" s="45"/>
      <c r="LNT89" s="45"/>
      <c r="LNU89" s="45"/>
      <c r="LNV89" s="45"/>
      <c r="LNW89" s="45"/>
      <c r="LNX89" s="45"/>
      <c r="LNY89" s="45"/>
      <c r="LNZ89" s="45"/>
      <c r="LOA89" s="45"/>
      <c r="LOB89" s="45"/>
      <c r="LOC89" s="45"/>
      <c r="LOD89" s="45"/>
      <c r="LOE89" s="45"/>
      <c r="LOF89" s="45"/>
      <c r="LOG89" s="45"/>
      <c r="LOH89" s="45"/>
      <c r="LOI89" s="45"/>
      <c r="LOJ89" s="45"/>
      <c r="LOK89" s="45"/>
      <c r="LOL89" s="45"/>
      <c r="LOM89" s="45"/>
      <c r="LON89" s="45"/>
      <c r="LOO89" s="45"/>
      <c r="LOP89" s="45"/>
      <c r="LOQ89" s="45"/>
      <c r="LOR89" s="45"/>
      <c r="LOS89" s="45"/>
      <c r="LOT89" s="45"/>
      <c r="LOU89" s="45"/>
      <c r="LOV89" s="45"/>
      <c r="LOW89" s="45"/>
      <c r="LOX89" s="45"/>
      <c r="LOY89" s="45"/>
      <c r="LOZ89" s="45"/>
      <c r="LPA89" s="45"/>
      <c r="LPB89" s="45"/>
      <c r="LPC89" s="45"/>
      <c r="LPD89" s="45"/>
      <c r="LPE89" s="45"/>
      <c r="LPF89" s="45"/>
      <c r="LPG89" s="45"/>
      <c r="LPH89" s="45"/>
      <c r="LPI89" s="45"/>
      <c r="LPJ89" s="45"/>
      <c r="LPK89" s="45"/>
      <c r="LPL89" s="45"/>
      <c r="LPM89" s="45"/>
      <c r="LPN89" s="45"/>
      <c r="LPO89" s="45"/>
      <c r="LPP89" s="45"/>
      <c r="LPQ89" s="45"/>
      <c r="LPR89" s="45"/>
      <c r="LPS89" s="45"/>
      <c r="LPT89" s="45"/>
      <c r="LPU89" s="45"/>
      <c r="LPV89" s="45"/>
      <c r="LPW89" s="45"/>
      <c r="LPX89" s="45"/>
      <c r="LPY89" s="45"/>
      <c r="LPZ89" s="45"/>
      <c r="LQA89" s="45"/>
      <c r="LQB89" s="45"/>
      <c r="LQC89" s="45"/>
      <c r="LQD89" s="45"/>
      <c r="LQE89" s="45"/>
      <c r="LQF89" s="45"/>
      <c r="LQG89" s="45"/>
      <c r="LQH89" s="45"/>
      <c r="LQI89" s="45"/>
      <c r="LQJ89" s="45"/>
      <c r="LQK89" s="45"/>
      <c r="LQL89" s="45"/>
      <c r="LQM89" s="45"/>
      <c r="LQN89" s="45"/>
      <c r="LQO89" s="45"/>
      <c r="LQP89" s="45"/>
      <c r="LQQ89" s="45"/>
      <c r="LQR89" s="45"/>
      <c r="LQS89" s="45"/>
      <c r="LQT89" s="45"/>
      <c r="LQU89" s="45"/>
      <c r="LQV89" s="45"/>
      <c r="LQW89" s="45"/>
      <c r="LQX89" s="45"/>
      <c r="LQY89" s="45"/>
      <c r="LQZ89" s="45"/>
      <c r="LRA89" s="45"/>
      <c r="LRB89" s="45"/>
      <c r="LRC89" s="45"/>
      <c r="LRD89" s="45"/>
      <c r="LRE89" s="45"/>
      <c r="LRF89" s="45"/>
      <c r="LRG89" s="45"/>
      <c r="LRH89" s="45"/>
      <c r="LRI89" s="45"/>
      <c r="LRJ89" s="45"/>
      <c r="LRK89" s="45"/>
      <c r="LRL89" s="45"/>
      <c r="LRM89" s="45"/>
      <c r="LRN89" s="45"/>
      <c r="LRO89" s="45"/>
      <c r="LRP89" s="45"/>
      <c r="LRQ89" s="45"/>
      <c r="LRR89" s="45"/>
      <c r="LRS89" s="45"/>
      <c r="LRT89" s="45"/>
      <c r="LRU89" s="45"/>
      <c r="LRV89" s="45"/>
      <c r="LRW89" s="45"/>
      <c r="LRX89" s="45"/>
      <c r="LRY89" s="45"/>
      <c r="LRZ89" s="45"/>
      <c r="LSA89" s="45"/>
      <c r="LSB89" s="45"/>
      <c r="LSC89" s="45"/>
      <c r="LSD89" s="45"/>
      <c r="LSE89" s="45"/>
      <c r="LSF89" s="45"/>
      <c r="LSG89" s="45"/>
      <c r="LSH89" s="45"/>
      <c r="LSI89" s="45"/>
      <c r="LSJ89" s="45"/>
      <c r="LSK89" s="45"/>
      <c r="LSL89" s="45"/>
      <c r="LSM89" s="45"/>
      <c r="LSN89" s="45"/>
      <c r="LSO89" s="45"/>
      <c r="LSP89" s="45"/>
      <c r="LSQ89" s="45"/>
      <c r="LSR89" s="45"/>
      <c r="LSS89" s="45"/>
      <c r="LST89" s="45"/>
      <c r="LSU89" s="45"/>
      <c r="LSV89" s="45"/>
      <c r="LSW89" s="45"/>
      <c r="LSX89" s="45"/>
      <c r="LSY89" s="45"/>
      <c r="LSZ89" s="45"/>
      <c r="LTA89" s="45"/>
      <c r="LTB89" s="45"/>
      <c r="LTC89" s="45"/>
      <c r="LTD89" s="45"/>
      <c r="LTE89" s="45"/>
      <c r="LTF89" s="45"/>
      <c r="LTG89" s="45"/>
      <c r="LTH89" s="45"/>
      <c r="LTI89" s="45"/>
      <c r="LTJ89" s="45"/>
      <c r="LTK89" s="45"/>
      <c r="LTL89" s="45"/>
      <c r="LTM89" s="45"/>
      <c r="LTN89" s="45"/>
      <c r="LTO89" s="45"/>
      <c r="LTP89" s="45"/>
      <c r="LTQ89" s="45"/>
      <c r="LTR89" s="45"/>
      <c r="LTS89" s="45"/>
      <c r="LTT89" s="45"/>
      <c r="LTU89" s="45"/>
      <c r="LTV89" s="45"/>
      <c r="LTW89" s="45"/>
      <c r="LTX89" s="45"/>
      <c r="LTY89" s="45"/>
      <c r="LTZ89" s="45"/>
      <c r="LUA89" s="45"/>
      <c r="LUB89" s="45"/>
      <c r="LUC89" s="45"/>
      <c r="LUD89" s="45"/>
      <c r="LUE89" s="45"/>
      <c r="LUF89" s="45"/>
      <c r="LUG89" s="45"/>
      <c r="LUH89" s="45"/>
      <c r="LUI89" s="45"/>
      <c r="LUJ89" s="45"/>
      <c r="LUK89" s="45"/>
      <c r="LUL89" s="45"/>
      <c r="LUM89" s="45"/>
      <c r="LUN89" s="45"/>
      <c r="LUO89" s="45"/>
      <c r="LUP89" s="45"/>
      <c r="LUQ89" s="45"/>
      <c r="LUR89" s="45"/>
      <c r="LUS89" s="45"/>
      <c r="LUT89" s="45"/>
      <c r="LUU89" s="45"/>
      <c r="LUV89" s="45"/>
      <c r="LUW89" s="45"/>
      <c r="LUX89" s="45"/>
      <c r="LUY89" s="45"/>
      <c r="LUZ89" s="45"/>
      <c r="LVA89" s="45"/>
      <c r="LVB89" s="45"/>
      <c r="LVC89" s="45"/>
      <c r="LVD89" s="45"/>
      <c r="LVE89" s="45"/>
      <c r="LVF89" s="45"/>
      <c r="LVG89" s="45"/>
      <c r="LVH89" s="45"/>
      <c r="LVI89" s="45"/>
      <c r="LVJ89" s="45"/>
      <c r="LVK89" s="45"/>
      <c r="LVL89" s="45"/>
      <c r="LVM89" s="45"/>
      <c r="LVN89" s="45"/>
      <c r="LVO89" s="45"/>
      <c r="LVP89" s="45"/>
      <c r="LVQ89" s="45"/>
      <c r="LVR89" s="45"/>
      <c r="LVS89" s="45"/>
      <c r="LVT89" s="45"/>
      <c r="LVU89" s="45"/>
      <c r="LVV89" s="45"/>
      <c r="LVW89" s="45"/>
      <c r="LVX89" s="45"/>
      <c r="LVY89" s="45"/>
      <c r="LVZ89" s="45"/>
      <c r="LWA89" s="45"/>
      <c r="LWB89" s="45"/>
      <c r="LWC89" s="45"/>
      <c r="LWD89" s="45"/>
      <c r="LWE89" s="45"/>
      <c r="LWF89" s="45"/>
      <c r="LWG89" s="45"/>
      <c r="LWH89" s="45"/>
      <c r="LWI89" s="45"/>
      <c r="LWJ89" s="45"/>
      <c r="LWK89" s="45"/>
      <c r="LWL89" s="45"/>
      <c r="LWM89" s="45"/>
      <c r="LWN89" s="45"/>
      <c r="LWO89" s="45"/>
      <c r="LWP89" s="45"/>
      <c r="LWQ89" s="45"/>
      <c r="LWR89" s="45"/>
      <c r="LWS89" s="45"/>
      <c r="LWT89" s="45"/>
      <c r="LWU89" s="45"/>
      <c r="LWV89" s="45"/>
      <c r="LWW89" s="45"/>
      <c r="LWX89" s="45"/>
      <c r="LWY89" s="45"/>
      <c r="LWZ89" s="45"/>
      <c r="LXA89" s="45"/>
      <c r="LXB89" s="45"/>
      <c r="LXC89" s="45"/>
      <c r="LXD89" s="45"/>
      <c r="LXE89" s="45"/>
      <c r="LXF89" s="45"/>
      <c r="LXG89" s="45"/>
      <c r="LXH89" s="45"/>
      <c r="LXI89" s="45"/>
      <c r="LXJ89" s="45"/>
      <c r="LXK89" s="45"/>
      <c r="LXL89" s="45"/>
      <c r="LXM89" s="45"/>
      <c r="LXN89" s="45"/>
      <c r="LXO89" s="45"/>
      <c r="LXP89" s="45"/>
      <c r="LXQ89" s="45"/>
      <c r="LXR89" s="45"/>
      <c r="LXS89" s="45"/>
      <c r="LXT89" s="45"/>
      <c r="LXU89" s="45"/>
      <c r="LXV89" s="45"/>
      <c r="LXW89" s="45"/>
      <c r="LXX89" s="45"/>
      <c r="LXY89" s="45"/>
      <c r="LXZ89" s="45"/>
      <c r="LYA89" s="45"/>
      <c r="LYB89" s="45"/>
      <c r="LYC89" s="45"/>
      <c r="LYD89" s="45"/>
      <c r="LYE89" s="45"/>
      <c r="LYF89" s="45"/>
      <c r="LYG89" s="45"/>
      <c r="LYH89" s="45"/>
      <c r="LYI89" s="45"/>
      <c r="LYJ89" s="45"/>
      <c r="LYK89" s="45"/>
      <c r="LYL89" s="45"/>
      <c r="LYM89" s="45"/>
      <c r="LYN89" s="45"/>
      <c r="LYO89" s="45"/>
      <c r="LYP89" s="45"/>
      <c r="LYQ89" s="45"/>
      <c r="LYR89" s="45"/>
      <c r="LYS89" s="45"/>
      <c r="LYT89" s="45"/>
      <c r="LYU89" s="45"/>
      <c r="LYV89" s="45"/>
      <c r="LYW89" s="45"/>
      <c r="LYX89" s="45"/>
      <c r="LYY89" s="45"/>
      <c r="LYZ89" s="45"/>
      <c r="LZA89" s="45"/>
      <c r="LZB89" s="45"/>
      <c r="LZC89" s="45"/>
      <c r="LZD89" s="45"/>
      <c r="LZE89" s="45"/>
      <c r="LZF89" s="45"/>
      <c r="LZG89" s="45"/>
      <c r="LZH89" s="45"/>
      <c r="LZI89" s="45"/>
      <c r="LZJ89" s="45"/>
      <c r="LZK89" s="45"/>
      <c r="LZL89" s="45"/>
      <c r="LZM89" s="45"/>
      <c r="LZN89" s="45"/>
      <c r="LZO89" s="45"/>
      <c r="LZP89" s="45"/>
      <c r="LZQ89" s="45"/>
      <c r="LZR89" s="45"/>
      <c r="LZS89" s="45"/>
      <c r="LZT89" s="45"/>
      <c r="LZU89" s="45"/>
      <c r="LZV89" s="45"/>
      <c r="LZW89" s="45"/>
      <c r="LZX89" s="45"/>
      <c r="LZY89" s="45"/>
      <c r="LZZ89" s="45"/>
      <c r="MAA89" s="45"/>
      <c r="MAB89" s="45"/>
      <c r="MAC89" s="45"/>
      <c r="MAD89" s="45"/>
      <c r="MAE89" s="45"/>
      <c r="MAF89" s="45"/>
      <c r="MAG89" s="45"/>
      <c r="MAH89" s="45"/>
      <c r="MAI89" s="45"/>
      <c r="MAJ89" s="45"/>
      <c r="MAK89" s="45"/>
      <c r="MAL89" s="45"/>
      <c r="MAM89" s="45"/>
      <c r="MAN89" s="45"/>
      <c r="MAO89" s="45"/>
      <c r="MAP89" s="45"/>
      <c r="MAQ89" s="45"/>
      <c r="MAR89" s="45"/>
      <c r="MAS89" s="45"/>
      <c r="MAT89" s="45"/>
      <c r="MAU89" s="45"/>
      <c r="MAV89" s="45"/>
      <c r="MAW89" s="45"/>
      <c r="MAX89" s="45"/>
      <c r="MAY89" s="45"/>
      <c r="MAZ89" s="45"/>
      <c r="MBA89" s="45"/>
      <c r="MBB89" s="45"/>
      <c r="MBC89" s="45"/>
      <c r="MBD89" s="45"/>
      <c r="MBE89" s="45"/>
      <c r="MBF89" s="45"/>
      <c r="MBG89" s="45"/>
      <c r="MBH89" s="45"/>
      <c r="MBI89" s="45"/>
      <c r="MBJ89" s="45"/>
      <c r="MBK89" s="45"/>
      <c r="MBL89" s="45"/>
      <c r="MBM89" s="45"/>
      <c r="MBN89" s="45"/>
      <c r="MBO89" s="45"/>
      <c r="MBP89" s="45"/>
      <c r="MBQ89" s="45"/>
      <c r="MBR89" s="45"/>
      <c r="MBS89" s="45"/>
      <c r="MBT89" s="45"/>
      <c r="MBU89" s="45"/>
      <c r="MBV89" s="45"/>
      <c r="MBW89" s="45"/>
      <c r="MBX89" s="45"/>
      <c r="MBY89" s="45"/>
      <c r="MBZ89" s="45"/>
      <c r="MCA89" s="45"/>
      <c r="MCB89" s="45"/>
      <c r="MCC89" s="45"/>
      <c r="MCD89" s="45"/>
      <c r="MCE89" s="45"/>
      <c r="MCF89" s="45"/>
      <c r="MCG89" s="45"/>
      <c r="MCH89" s="45"/>
      <c r="MCI89" s="45"/>
      <c r="MCJ89" s="45"/>
      <c r="MCK89" s="45"/>
      <c r="MCL89" s="45"/>
      <c r="MCM89" s="45"/>
      <c r="MCN89" s="45"/>
      <c r="MCO89" s="45"/>
      <c r="MCP89" s="45"/>
      <c r="MCQ89" s="45"/>
      <c r="MCR89" s="45"/>
      <c r="MCS89" s="45"/>
      <c r="MCT89" s="45"/>
      <c r="MCU89" s="45"/>
      <c r="MCV89" s="45"/>
      <c r="MCW89" s="45"/>
      <c r="MCX89" s="45"/>
      <c r="MCY89" s="45"/>
      <c r="MCZ89" s="45"/>
      <c r="MDA89" s="45"/>
      <c r="MDB89" s="45"/>
      <c r="MDC89" s="45"/>
      <c r="MDD89" s="45"/>
      <c r="MDE89" s="45"/>
      <c r="MDF89" s="45"/>
      <c r="MDG89" s="45"/>
      <c r="MDH89" s="45"/>
      <c r="MDI89" s="45"/>
      <c r="MDJ89" s="45"/>
      <c r="MDK89" s="45"/>
      <c r="MDL89" s="45"/>
      <c r="MDM89" s="45"/>
      <c r="MDN89" s="45"/>
      <c r="MDO89" s="45"/>
      <c r="MDP89" s="45"/>
      <c r="MDQ89" s="45"/>
      <c r="MDR89" s="45"/>
      <c r="MDS89" s="45"/>
      <c r="MDT89" s="45"/>
      <c r="MDU89" s="45"/>
      <c r="MDV89" s="45"/>
      <c r="MDW89" s="45"/>
      <c r="MDX89" s="45"/>
      <c r="MDY89" s="45"/>
      <c r="MDZ89" s="45"/>
      <c r="MEA89" s="45"/>
      <c r="MEB89" s="45"/>
      <c r="MEC89" s="45"/>
      <c r="MED89" s="45"/>
      <c r="MEE89" s="45"/>
      <c r="MEF89" s="45"/>
      <c r="MEG89" s="45"/>
      <c r="MEH89" s="45"/>
      <c r="MEI89" s="45"/>
      <c r="MEJ89" s="45"/>
      <c r="MEK89" s="45"/>
      <c r="MEL89" s="45"/>
      <c r="MEM89" s="45"/>
      <c r="MEN89" s="45"/>
      <c r="MEO89" s="45"/>
      <c r="MEP89" s="45"/>
      <c r="MEQ89" s="45"/>
      <c r="MER89" s="45"/>
      <c r="MES89" s="45"/>
      <c r="MET89" s="45"/>
      <c r="MEU89" s="45"/>
      <c r="MEV89" s="45"/>
      <c r="MEW89" s="45"/>
      <c r="MEX89" s="45"/>
      <c r="MEY89" s="45"/>
      <c r="MEZ89" s="45"/>
      <c r="MFA89" s="45"/>
      <c r="MFB89" s="45"/>
      <c r="MFC89" s="45"/>
      <c r="MFD89" s="45"/>
      <c r="MFE89" s="45"/>
      <c r="MFF89" s="45"/>
      <c r="MFG89" s="45"/>
      <c r="MFH89" s="45"/>
      <c r="MFI89" s="45"/>
      <c r="MFJ89" s="45"/>
      <c r="MFK89" s="45"/>
      <c r="MFL89" s="45"/>
      <c r="MFM89" s="45"/>
      <c r="MFN89" s="45"/>
      <c r="MFO89" s="45"/>
      <c r="MFP89" s="45"/>
      <c r="MFQ89" s="45"/>
      <c r="MFR89" s="45"/>
      <c r="MFS89" s="45"/>
      <c r="MFT89" s="45"/>
      <c r="MFU89" s="45"/>
      <c r="MFV89" s="45"/>
      <c r="MFW89" s="45"/>
      <c r="MFX89" s="45"/>
      <c r="MFY89" s="45"/>
      <c r="MFZ89" s="45"/>
      <c r="MGA89" s="45"/>
      <c r="MGB89" s="45"/>
      <c r="MGC89" s="45"/>
      <c r="MGD89" s="45"/>
      <c r="MGE89" s="45"/>
      <c r="MGF89" s="45"/>
      <c r="MGG89" s="45"/>
      <c r="MGH89" s="45"/>
      <c r="MGI89" s="45"/>
      <c r="MGJ89" s="45"/>
      <c r="MGK89" s="45"/>
      <c r="MGL89" s="45"/>
      <c r="MGM89" s="45"/>
      <c r="MGN89" s="45"/>
      <c r="MGO89" s="45"/>
      <c r="MGP89" s="45"/>
      <c r="MGQ89" s="45"/>
      <c r="MGR89" s="45"/>
      <c r="MGS89" s="45"/>
      <c r="MGT89" s="45"/>
      <c r="MGU89" s="45"/>
      <c r="MGV89" s="45"/>
      <c r="MGW89" s="45"/>
      <c r="MGX89" s="45"/>
      <c r="MGY89" s="45"/>
      <c r="MGZ89" s="45"/>
      <c r="MHA89" s="45"/>
      <c r="MHB89" s="45"/>
      <c r="MHC89" s="45"/>
      <c r="MHD89" s="45"/>
      <c r="MHE89" s="45"/>
      <c r="MHF89" s="45"/>
      <c r="MHG89" s="45"/>
      <c r="MHH89" s="45"/>
      <c r="MHI89" s="45"/>
      <c r="MHJ89" s="45"/>
      <c r="MHK89" s="45"/>
      <c r="MHL89" s="45"/>
      <c r="MHM89" s="45"/>
      <c r="MHN89" s="45"/>
      <c r="MHO89" s="45"/>
      <c r="MHP89" s="45"/>
      <c r="MHQ89" s="45"/>
      <c r="MHR89" s="45"/>
      <c r="MHS89" s="45"/>
      <c r="MHT89" s="45"/>
      <c r="MHU89" s="45"/>
      <c r="MHV89" s="45"/>
      <c r="MHW89" s="45"/>
      <c r="MHX89" s="45"/>
      <c r="MHY89" s="45"/>
      <c r="MHZ89" s="45"/>
      <c r="MIA89" s="45"/>
      <c r="MIB89" s="45"/>
      <c r="MIC89" s="45"/>
      <c r="MID89" s="45"/>
      <c r="MIE89" s="45"/>
      <c r="MIF89" s="45"/>
      <c r="MIG89" s="45"/>
      <c r="MIH89" s="45"/>
      <c r="MII89" s="45"/>
      <c r="MIJ89" s="45"/>
      <c r="MIK89" s="45"/>
      <c r="MIL89" s="45"/>
      <c r="MIM89" s="45"/>
      <c r="MIN89" s="45"/>
      <c r="MIO89" s="45"/>
      <c r="MIP89" s="45"/>
      <c r="MIQ89" s="45"/>
      <c r="MIR89" s="45"/>
      <c r="MIS89" s="45"/>
      <c r="MIT89" s="45"/>
      <c r="MIU89" s="45"/>
      <c r="MIV89" s="45"/>
      <c r="MIW89" s="45"/>
      <c r="MIX89" s="45"/>
      <c r="MIY89" s="45"/>
      <c r="MIZ89" s="45"/>
      <c r="MJA89" s="45"/>
      <c r="MJB89" s="45"/>
      <c r="MJC89" s="45"/>
      <c r="MJD89" s="45"/>
      <c r="MJE89" s="45"/>
      <c r="MJF89" s="45"/>
      <c r="MJG89" s="45"/>
      <c r="MJH89" s="45"/>
      <c r="MJI89" s="45"/>
      <c r="MJJ89" s="45"/>
      <c r="MJK89" s="45"/>
      <c r="MJL89" s="45"/>
      <c r="MJM89" s="45"/>
      <c r="MJN89" s="45"/>
      <c r="MJO89" s="45"/>
      <c r="MJP89" s="45"/>
      <c r="MJQ89" s="45"/>
      <c r="MJR89" s="45"/>
      <c r="MJS89" s="45"/>
      <c r="MJT89" s="45"/>
      <c r="MJU89" s="45"/>
      <c r="MJV89" s="45"/>
      <c r="MJW89" s="45"/>
      <c r="MJX89" s="45"/>
      <c r="MJY89" s="45"/>
      <c r="MJZ89" s="45"/>
      <c r="MKA89" s="45"/>
      <c r="MKB89" s="45"/>
      <c r="MKC89" s="45"/>
      <c r="MKD89" s="45"/>
      <c r="MKE89" s="45"/>
      <c r="MKF89" s="45"/>
      <c r="MKG89" s="45"/>
      <c r="MKH89" s="45"/>
      <c r="MKI89" s="45"/>
      <c r="MKJ89" s="45"/>
      <c r="MKK89" s="45"/>
      <c r="MKL89" s="45"/>
      <c r="MKM89" s="45"/>
      <c r="MKN89" s="45"/>
      <c r="MKO89" s="45"/>
      <c r="MKP89" s="45"/>
      <c r="MKQ89" s="45"/>
      <c r="MKR89" s="45"/>
      <c r="MKS89" s="45"/>
      <c r="MKT89" s="45"/>
      <c r="MKU89" s="45"/>
      <c r="MKV89" s="45"/>
      <c r="MKW89" s="45"/>
      <c r="MKX89" s="45"/>
      <c r="MKY89" s="45"/>
      <c r="MKZ89" s="45"/>
      <c r="MLA89" s="45"/>
      <c r="MLB89" s="45"/>
      <c r="MLC89" s="45"/>
      <c r="MLD89" s="45"/>
      <c r="MLE89" s="45"/>
      <c r="MLF89" s="45"/>
      <c r="MLG89" s="45"/>
      <c r="MLH89" s="45"/>
      <c r="MLI89" s="45"/>
      <c r="MLJ89" s="45"/>
      <c r="MLK89" s="45"/>
      <c r="MLL89" s="45"/>
      <c r="MLM89" s="45"/>
      <c r="MLN89" s="45"/>
      <c r="MLO89" s="45"/>
      <c r="MLP89" s="45"/>
      <c r="MLQ89" s="45"/>
      <c r="MLR89" s="45"/>
      <c r="MLS89" s="45"/>
      <c r="MLT89" s="45"/>
      <c r="MLU89" s="45"/>
      <c r="MLV89" s="45"/>
      <c r="MLW89" s="45"/>
      <c r="MLX89" s="45"/>
      <c r="MLY89" s="45"/>
      <c r="MLZ89" s="45"/>
      <c r="MMA89" s="45"/>
      <c r="MMB89" s="45"/>
      <c r="MMC89" s="45"/>
      <c r="MMD89" s="45"/>
      <c r="MME89" s="45"/>
      <c r="MMF89" s="45"/>
      <c r="MMG89" s="45"/>
      <c r="MMH89" s="45"/>
      <c r="MMI89" s="45"/>
      <c r="MMJ89" s="45"/>
      <c r="MMK89" s="45"/>
      <c r="MML89" s="45"/>
      <c r="MMM89" s="45"/>
      <c r="MMN89" s="45"/>
      <c r="MMO89" s="45"/>
      <c r="MMP89" s="45"/>
      <c r="MMQ89" s="45"/>
      <c r="MMR89" s="45"/>
      <c r="MMS89" s="45"/>
      <c r="MMT89" s="45"/>
      <c r="MMU89" s="45"/>
      <c r="MMV89" s="45"/>
      <c r="MMW89" s="45"/>
      <c r="MMX89" s="45"/>
      <c r="MMY89" s="45"/>
      <c r="MMZ89" s="45"/>
      <c r="MNA89" s="45"/>
      <c r="MNB89" s="45"/>
      <c r="MNC89" s="45"/>
      <c r="MND89" s="45"/>
      <c r="MNE89" s="45"/>
      <c r="MNF89" s="45"/>
      <c r="MNG89" s="45"/>
      <c r="MNH89" s="45"/>
      <c r="MNI89" s="45"/>
      <c r="MNJ89" s="45"/>
      <c r="MNK89" s="45"/>
      <c r="MNL89" s="45"/>
      <c r="MNM89" s="45"/>
      <c r="MNN89" s="45"/>
      <c r="MNO89" s="45"/>
      <c r="MNP89" s="45"/>
      <c r="MNQ89" s="45"/>
      <c r="MNR89" s="45"/>
      <c r="MNS89" s="45"/>
      <c r="MNT89" s="45"/>
      <c r="MNU89" s="45"/>
      <c r="MNV89" s="45"/>
      <c r="MNW89" s="45"/>
      <c r="MNX89" s="45"/>
      <c r="MNY89" s="45"/>
      <c r="MNZ89" s="45"/>
      <c r="MOA89" s="45"/>
      <c r="MOB89" s="45"/>
      <c r="MOC89" s="45"/>
      <c r="MOD89" s="45"/>
      <c r="MOE89" s="45"/>
      <c r="MOF89" s="45"/>
      <c r="MOG89" s="45"/>
      <c r="MOH89" s="45"/>
      <c r="MOI89" s="45"/>
      <c r="MOJ89" s="45"/>
      <c r="MOK89" s="45"/>
      <c r="MOL89" s="45"/>
      <c r="MOM89" s="45"/>
      <c r="MON89" s="45"/>
      <c r="MOO89" s="45"/>
      <c r="MOP89" s="45"/>
      <c r="MOQ89" s="45"/>
      <c r="MOR89" s="45"/>
      <c r="MOS89" s="45"/>
      <c r="MOT89" s="45"/>
      <c r="MOU89" s="45"/>
      <c r="MOV89" s="45"/>
      <c r="MOW89" s="45"/>
      <c r="MOX89" s="45"/>
      <c r="MOY89" s="45"/>
      <c r="MOZ89" s="45"/>
      <c r="MPA89" s="45"/>
      <c r="MPB89" s="45"/>
      <c r="MPC89" s="45"/>
      <c r="MPD89" s="45"/>
      <c r="MPE89" s="45"/>
      <c r="MPF89" s="45"/>
      <c r="MPG89" s="45"/>
      <c r="MPH89" s="45"/>
      <c r="MPI89" s="45"/>
      <c r="MPJ89" s="45"/>
      <c r="MPK89" s="45"/>
      <c r="MPL89" s="45"/>
      <c r="MPM89" s="45"/>
      <c r="MPN89" s="45"/>
      <c r="MPO89" s="45"/>
      <c r="MPP89" s="45"/>
      <c r="MPQ89" s="45"/>
      <c r="MPR89" s="45"/>
      <c r="MPS89" s="45"/>
      <c r="MPT89" s="45"/>
      <c r="MPU89" s="45"/>
      <c r="MPV89" s="45"/>
      <c r="MPW89" s="45"/>
      <c r="MPX89" s="45"/>
      <c r="MPY89" s="45"/>
      <c r="MPZ89" s="45"/>
      <c r="MQA89" s="45"/>
      <c r="MQB89" s="45"/>
      <c r="MQC89" s="45"/>
      <c r="MQD89" s="45"/>
      <c r="MQE89" s="45"/>
      <c r="MQF89" s="45"/>
      <c r="MQG89" s="45"/>
      <c r="MQH89" s="45"/>
      <c r="MQI89" s="45"/>
      <c r="MQJ89" s="45"/>
      <c r="MQK89" s="45"/>
      <c r="MQL89" s="45"/>
      <c r="MQM89" s="45"/>
      <c r="MQN89" s="45"/>
      <c r="MQO89" s="45"/>
      <c r="MQP89" s="45"/>
      <c r="MQQ89" s="45"/>
      <c r="MQR89" s="45"/>
      <c r="MQS89" s="45"/>
      <c r="MQT89" s="45"/>
      <c r="MQU89" s="45"/>
      <c r="MQV89" s="45"/>
      <c r="MQW89" s="45"/>
      <c r="MQX89" s="45"/>
      <c r="MQY89" s="45"/>
      <c r="MQZ89" s="45"/>
      <c r="MRA89" s="45"/>
      <c r="MRB89" s="45"/>
      <c r="MRC89" s="45"/>
      <c r="MRD89" s="45"/>
      <c r="MRE89" s="45"/>
      <c r="MRF89" s="45"/>
      <c r="MRG89" s="45"/>
      <c r="MRH89" s="45"/>
      <c r="MRI89" s="45"/>
      <c r="MRJ89" s="45"/>
      <c r="MRK89" s="45"/>
      <c r="MRL89" s="45"/>
      <c r="MRM89" s="45"/>
      <c r="MRN89" s="45"/>
      <c r="MRO89" s="45"/>
      <c r="MRP89" s="45"/>
      <c r="MRQ89" s="45"/>
      <c r="MRR89" s="45"/>
      <c r="MRS89" s="45"/>
      <c r="MRT89" s="45"/>
      <c r="MRU89" s="45"/>
      <c r="MRV89" s="45"/>
      <c r="MRW89" s="45"/>
      <c r="MRX89" s="45"/>
      <c r="MRY89" s="45"/>
      <c r="MRZ89" s="45"/>
      <c r="MSA89" s="45"/>
      <c r="MSB89" s="45"/>
      <c r="MSC89" s="45"/>
      <c r="MSD89" s="45"/>
      <c r="MSE89" s="45"/>
      <c r="MSF89" s="45"/>
      <c r="MSG89" s="45"/>
      <c r="MSH89" s="45"/>
      <c r="MSI89" s="45"/>
      <c r="MSJ89" s="45"/>
      <c r="MSK89" s="45"/>
      <c r="MSL89" s="45"/>
      <c r="MSM89" s="45"/>
      <c r="MSN89" s="45"/>
      <c r="MSO89" s="45"/>
      <c r="MSP89" s="45"/>
      <c r="MSQ89" s="45"/>
      <c r="MSR89" s="45"/>
      <c r="MSS89" s="45"/>
      <c r="MST89" s="45"/>
      <c r="MSU89" s="45"/>
      <c r="MSV89" s="45"/>
      <c r="MSW89" s="45"/>
      <c r="MSX89" s="45"/>
      <c r="MSY89" s="45"/>
      <c r="MSZ89" s="45"/>
      <c r="MTA89" s="45"/>
      <c r="MTB89" s="45"/>
      <c r="MTC89" s="45"/>
      <c r="MTD89" s="45"/>
      <c r="MTE89" s="45"/>
      <c r="MTF89" s="45"/>
      <c r="MTG89" s="45"/>
      <c r="MTH89" s="45"/>
      <c r="MTI89" s="45"/>
      <c r="MTJ89" s="45"/>
      <c r="MTK89" s="45"/>
      <c r="MTL89" s="45"/>
      <c r="MTM89" s="45"/>
      <c r="MTN89" s="45"/>
      <c r="MTO89" s="45"/>
      <c r="MTP89" s="45"/>
      <c r="MTQ89" s="45"/>
      <c r="MTR89" s="45"/>
      <c r="MTS89" s="45"/>
      <c r="MTT89" s="45"/>
      <c r="MTU89" s="45"/>
      <c r="MTV89" s="45"/>
      <c r="MTW89" s="45"/>
      <c r="MTX89" s="45"/>
      <c r="MTY89" s="45"/>
      <c r="MTZ89" s="45"/>
      <c r="MUA89" s="45"/>
      <c r="MUB89" s="45"/>
      <c r="MUC89" s="45"/>
      <c r="MUD89" s="45"/>
      <c r="MUE89" s="45"/>
      <c r="MUF89" s="45"/>
      <c r="MUG89" s="45"/>
      <c r="MUH89" s="45"/>
      <c r="MUI89" s="45"/>
      <c r="MUJ89" s="45"/>
      <c r="MUK89" s="45"/>
      <c r="MUL89" s="45"/>
      <c r="MUM89" s="45"/>
      <c r="MUN89" s="45"/>
      <c r="MUO89" s="45"/>
      <c r="MUP89" s="45"/>
      <c r="MUQ89" s="45"/>
      <c r="MUR89" s="45"/>
      <c r="MUS89" s="45"/>
      <c r="MUT89" s="45"/>
      <c r="MUU89" s="45"/>
      <c r="MUV89" s="45"/>
      <c r="MUW89" s="45"/>
      <c r="MUX89" s="45"/>
      <c r="MUY89" s="45"/>
      <c r="MUZ89" s="45"/>
      <c r="MVA89" s="45"/>
      <c r="MVB89" s="45"/>
      <c r="MVC89" s="45"/>
      <c r="MVD89" s="45"/>
      <c r="MVE89" s="45"/>
      <c r="MVF89" s="45"/>
      <c r="MVG89" s="45"/>
      <c r="MVH89" s="45"/>
      <c r="MVI89" s="45"/>
      <c r="MVJ89" s="45"/>
      <c r="MVK89" s="45"/>
      <c r="MVL89" s="45"/>
      <c r="MVM89" s="45"/>
      <c r="MVN89" s="45"/>
      <c r="MVO89" s="45"/>
      <c r="MVP89" s="45"/>
      <c r="MVQ89" s="45"/>
      <c r="MVR89" s="45"/>
      <c r="MVS89" s="45"/>
      <c r="MVT89" s="45"/>
      <c r="MVU89" s="45"/>
      <c r="MVV89" s="45"/>
      <c r="MVW89" s="45"/>
      <c r="MVX89" s="45"/>
      <c r="MVY89" s="45"/>
      <c r="MVZ89" s="45"/>
      <c r="MWA89" s="45"/>
      <c r="MWB89" s="45"/>
      <c r="MWC89" s="45"/>
      <c r="MWD89" s="45"/>
      <c r="MWE89" s="45"/>
      <c r="MWF89" s="45"/>
      <c r="MWG89" s="45"/>
      <c r="MWH89" s="45"/>
      <c r="MWI89" s="45"/>
      <c r="MWJ89" s="45"/>
      <c r="MWK89" s="45"/>
      <c r="MWL89" s="45"/>
      <c r="MWM89" s="45"/>
      <c r="MWN89" s="45"/>
      <c r="MWO89" s="45"/>
      <c r="MWP89" s="45"/>
      <c r="MWQ89" s="45"/>
      <c r="MWR89" s="45"/>
      <c r="MWS89" s="45"/>
      <c r="MWT89" s="45"/>
      <c r="MWU89" s="45"/>
      <c r="MWV89" s="45"/>
      <c r="MWW89" s="45"/>
      <c r="MWX89" s="45"/>
      <c r="MWY89" s="45"/>
      <c r="MWZ89" s="45"/>
      <c r="MXA89" s="45"/>
      <c r="MXB89" s="45"/>
      <c r="MXC89" s="45"/>
      <c r="MXD89" s="45"/>
      <c r="MXE89" s="45"/>
      <c r="MXF89" s="45"/>
      <c r="MXG89" s="45"/>
      <c r="MXH89" s="45"/>
      <c r="MXI89" s="45"/>
      <c r="MXJ89" s="45"/>
      <c r="MXK89" s="45"/>
      <c r="MXL89" s="45"/>
      <c r="MXM89" s="45"/>
      <c r="MXN89" s="45"/>
      <c r="MXO89" s="45"/>
      <c r="MXP89" s="45"/>
      <c r="MXQ89" s="45"/>
      <c r="MXR89" s="45"/>
      <c r="MXS89" s="45"/>
      <c r="MXT89" s="45"/>
      <c r="MXU89" s="45"/>
      <c r="MXV89" s="45"/>
      <c r="MXW89" s="45"/>
      <c r="MXX89" s="45"/>
      <c r="MXY89" s="45"/>
      <c r="MXZ89" s="45"/>
      <c r="MYA89" s="45"/>
      <c r="MYB89" s="45"/>
      <c r="MYC89" s="45"/>
      <c r="MYD89" s="45"/>
      <c r="MYE89" s="45"/>
      <c r="MYF89" s="45"/>
      <c r="MYG89" s="45"/>
      <c r="MYH89" s="45"/>
      <c r="MYI89" s="45"/>
      <c r="MYJ89" s="45"/>
      <c r="MYK89" s="45"/>
      <c r="MYL89" s="45"/>
      <c r="MYM89" s="45"/>
      <c r="MYN89" s="45"/>
      <c r="MYO89" s="45"/>
      <c r="MYP89" s="45"/>
      <c r="MYQ89" s="45"/>
      <c r="MYR89" s="45"/>
      <c r="MYS89" s="45"/>
      <c r="MYT89" s="45"/>
      <c r="MYU89" s="45"/>
      <c r="MYV89" s="45"/>
      <c r="MYW89" s="45"/>
      <c r="MYX89" s="45"/>
      <c r="MYY89" s="45"/>
      <c r="MYZ89" s="45"/>
      <c r="MZA89" s="45"/>
      <c r="MZB89" s="45"/>
      <c r="MZC89" s="45"/>
      <c r="MZD89" s="45"/>
      <c r="MZE89" s="45"/>
      <c r="MZF89" s="45"/>
      <c r="MZG89" s="45"/>
      <c r="MZH89" s="45"/>
      <c r="MZI89" s="45"/>
      <c r="MZJ89" s="45"/>
      <c r="MZK89" s="45"/>
      <c r="MZL89" s="45"/>
      <c r="MZM89" s="45"/>
      <c r="MZN89" s="45"/>
      <c r="MZO89" s="45"/>
      <c r="MZP89" s="45"/>
      <c r="MZQ89" s="45"/>
      <c r="MZR89" s="45"/>
      <c r="MZS89" s="45"/>
      <c r="MZT89" s="45"/>
      <c r="MZU89" s="45"/>
      <c r="MZV89" s="45"/>
      <c r="MZW89" s="45"/>
      <c r="MZX89" s="45"/>
      <c r="MZY89" s="45"/>
      <c r="MZZ89" s="45"/>
      <c r="NAA89" s="45"/>
      <c r="NAB89" s="45"/>
      <c r="NAC89" s="45"/>
      <c r="NAD89" s="45"/>
      <c r="NAE89" s="45"/>
      <c r="NAF89" s="45"/>
      <c r="NAG89" s="45"/>
      <c r="NAH89" s="45"/>
      <c r="NAI89" s="45"/>
      <c r="NAJ89" s="45"/>
      <c r="NAK89" s="45"/>
      <c r="NAL89" s="45"/>
      <c r="NAM89" s="45"/>
      <c r="NAN89" s="45"/>
      <c r="NAO89" s="45"/>
      <c r="NAP89" s="45"/>
      <c r="NAQ89" s="45"/>
      <c r="NAR89" s="45"/>
      <c r="NAS89" s="45"/>
      <c r="NAT89" s="45"/>
      <c r="NAU89" s="45"/>
      <c r="NAV89" s="45"/>
      <c r="NAW89" s="45"/>
      <c r="NAX89" s="45"/>
      <c r="NAY89" s="45"/>
      <c r="NAZ89" s="45"/>
      <c r="NBA89" s="45"/>
      <c r="NBB89" s="45"/>
      <c r="NBC89" s="45"/>
      <c r="NBD89" s="45"/>
      <c r="NBE89" s="45"/>
      <c r="NBF89" s="45"/>
      <c r="NBG89" s="45"/>
      <c r="NBH89" s="45"/>
      <c r="NBI89" s="45"/>
      <c r="NBJ89" s="45"/>
      <c r="NBK89" s="45"/>
      <c r="NBL89" s="45"/>
      <c r="NBM89" s="45"/>
      <c r="NBN89" s="45"/>
      <c r="NBO89" s="45"/>
      <c r="NBP89" s="45"/>
      <c r="NBQ89" s="45"/>
      <c r="NBR89" s="45"/>
      <c r="NBS89" s="45"/>
      <c r="NBT89" s="45"/>
      <c r="NBU89" s="45"/>
      <c r="NBV89" s="45"/>
      <c r="NBW89" s="45"/>
      <c r="NBX89" s="45"/>
      <c r="NBY89" s="45"/>
      <c r="NBZ89" s="45"/>
      <c r="NCA89" s="45"/>
      <c r="NCB89" s="45"/>
      <c r="NCC89" s="45"/>
      <c r="NCD89" s="45"/>
      <c r="NCE89" s="45"/>
      <c r="NCF89" s="45"/>
      <c r="NCG89" s="45"/>
      <c r="NCH89" s="45"/>
      <c r="NCI89" s="45"/>
      <c r="NCJ89" s="45"/>
      <c r="NCK89" s="45"/>
      <c r="NCL89" s="45"/>
      <c r="NCM89" s="45"/>
      <c r="NCN89" s="45"/>
      <c r="NCO89" s="45"/>
      <c r="NCP89" s="45"/>
      <c r="NCQ89" s="45"/>
      <c r="NCR89" s="45"/>
      <c r="NCS89" s="45"/>
      <c r="NCT89" s="45"/>
      <c r="NCU89" s="45"/>
      <c r="NCV89" s="45"/>
      <c r="NCW89" s="45"/>
      <c r="NCX89" s="45"/>
      <c r="NCY89" s="45"/>
      <c r="NCZ89" s="45"/>
      <c r="NDA89" s="45"/>
      <c r="NDB89" s="45"/>
      <c r="NDC89" s="45"/>
      <c r="NDD89" s="45"/>
      <c r="NDE89" s="45"/>
      <c r="NDF89" s="45"/>
      <c r="NDG89" s="45"/>
      <c r="NDH89" s="45"/>
      <c r="NDI89" s="45"/>
      <c r="NDJ89" s="45"/>
      <c r="NDK89" s="45"/>
      <c r="NDL89" s="45"/>
      <c r="NDM89" s="45"/>
      <c r="NDN89" s="45"/>
      <c r="NDO89" s="45"/>
      <c r="NDP89" s="45"/>
      <c r="NDQ89" s="45"/>
      <c r="NDR89" s="45"/>
      <c r="NDS89" s="45"/>
      <c r="NDT89" s="45"/>
      <c r="NDU89" s="45"/>
      <c r="NDV89" s="45"/>
      <c r="NDW89" s="45"/>
      <c r="NDX89" s="45"/>
      <c r="NDY89" s="45"/>
      <c r="NDZ89" s="45"/>
      <c r="NEA89" s="45"/>
      <c r="NEB89" s="45"/>
      <c r="NEC89" s="45"/>
      <c r="NED89" s="45"/>
      <c r="NEE89" s="45"/>
      <c r="NEF89" s="45"/>
      <c r="NEG89" s="45"/>
      <c r="NEH89" s="45"/>
      <c r="NEI89" s="45"/>
      <c r="NEJ89" s="45"/>
      <c r="NEK89" s="45"/>
      <c r="NEL89" s="45"/>
      <c r="NEM89" s="45"/>
      <c r="NEN89" s="45"/>
      <c r="NEO89" s="45"/>
      <c r="NEP89" s="45"/>
      <c r="NEQ89" s="45"/>
      <c r="NER89" s="45"/>
      <c r="NES89" s="45"/>
      <c r="NET89" s="45"/>
      <c r="NEU89" s="45"/>
      <c r="NEV89" s="45"/>
      <c r="NEW89" s="45"/>
      <c r="NEX89" s="45"/>
      <c r="NEY89" s="45"/>
      <c r="NEZ89" s="45"/>
      <c r="NFA89" s="45"/>
      <c r="NFB89" s="45"/>
      <c r="NFC89" s="45"/>
      <c r="NFD89" s="45"/>
      <c r="NFE89" s="45"/>
      <c r="NFF89" s="45"/>
      <c r="NFG89" s="45"/>
      <c r="NFH89" s="45"/>
      <c r="NFI89" s="45"/>
      <c r="NFJ89" s="45"/>
      <c r="NFK89" s="45"/>
      <c r="NFL89" s="45"/>
      <c r="NFM89" s="45"/>
      <c r="NFN89" s="45"/>
      <c r="NFO89" s="45"/>
      <c r="NFP89" s="45"/>
      <c r="NFQ89" s="45"/>
      <c r="NFR89" s="45"/>
      <c r="NFS89" s="45"/>
      <c r="NFT89" s="45"/>
      <c r="NFU89" s="45"/>
      <c r="NFV89" s="45"/>
      <c r="NFW89" s="45"/>
      <c r="NFX89" s="45"/>
      <c r="NFY89" s="45"/>
      <c r="NFZ89" s="45"/>
      <c r="NGA89" s="45"/>
      <c r="NGB89" s="45"/>
      <c r="NGC89" s="45"/>
      <c r="NGD89" s="45"/>
      <c r="NGE89" s="45"/>
      <c r="NGF89" s="45"/>
      <c r="NGG89" s="45"/>
      <c r="NGH89" s="45"/>
      <c r="NGI89" s="45"/>
      <c r="NGJ89" s="45"/>
      <c r="NGK89" s="45"/>
      <c r="NGL89" s="45"/>
      <c r="NGM89" s="45"/>
      <c r="NGN89" s="45"/>
      <c r="NGO89" s="45"/>
      <c r="NGP89" s="45"/>
      <c r="NGQ89" s="45"/>
      <c r="NGR89" s="45"/>
      <c r="NGS89" s="45"/>
      <c r="NGT89" s="45"/>
      <c r="NGU89" s="45"/>
      <c r="NGV89" s="45"/>
      <c r="NGW89" s="45"/>
      <c r="NGX89" s="45"/>
      <c r="NGY89" s="45"/>
      <c r="NGZ89" s="45"/>
      <c r="NHA89" s="45"/>
      <c r="NHB89" s="45"/>
      <c r="NHC89" s="45"/>
      <c r="NHD89" s="45"/>
      <c r="NHE89" s="45"/>
      <c r="NHF89" s="45"/>
      <c r="NHG89" s="45"/>
      <c r="NHH89" s="45"/>
      <c r="NHI89" s="45"/>
      <c r="NHJ89" s="45"/>
      <c r="NHK89" s="45"/>
      <c r="NHL89" s="45"/>
      <c r="NHM89" s="45"/>
      <c r="NHN89" s="45"/>
      <c r="NHO89" s="45"/>
      <c r="NHP89" s="45"/>
      <c r="NHQ89" s="45"/>
      <c r="NHR89" s="45"/>
      <c r="NHS89" s="45"/>
      <c r="NHT89" s="45"/>
      <c r="NHU89" s="45"/>
      <c r="NHV89" s="45"/>
      <c r="NHW89" s="45"/>
      <c r="NHX89" s="45"/>
      <c r="NHY89" s="45"/>
      <c r="NHZ89" s="45"/>
      <c r="NIA89" s="45"/>
      <c r="NIB89" s="45"/>
      <c r="NIC89" s="45"/>
      <c r="NID89" s="45"/>
      <c r="NIE89" s="45"/>
      <c r="NIF89" s="45"/>
      <c r="NIG89" s="45"/>
      <c r="NIH89" s="45"/>
      <c r="NII89" s="45"/>
      <c r="NIJ89" s="45"/>
      <c r="NIK89" s="45"/>
      <c r="NIL89" s="45"/>
      <c r="NIM89" s="45"/>
      <c r="NIN89" s="45"/>
      <c r="NIO89" s="45"/>
      <c r="NIP89" s="45"/>
      <c r="NIQ89" s="45"/>
      <c r="NIR89" s="45"/>
      <c r="NIS89" s="45"/>
      <c r="NIT89" s="45"/>
      <c r="NIU89" s="45"/>
      <c r="NIV89" s="45"/>
      <c r="NIW89" s="45"/>
      <c r="NIX89" s="45"/>
      <c r="NIY89" s="45"/>
      <c r="NIZ89" s="45"/>
      <c r="NJA89" s="45"/>
      <c r="NJB89" s="45"/>
      <c r="NJC89" s="45"/>
      <c r="NJD89" s="45"/>
      <c r="NJE89" s="45"/>
      <c r="NJF89" s="45"/>
      <c r="NJG89" s="45"/>
      <c r="NJH89" s="45"/>
      <c r="NJI89" s="45"/>
      <c r="NJJ89" s="45"/>
      <c r="NJK89" s="45"/>
      <c r="NJL89" s="45"/>
      <c r="NJM89" s="45"/>
      <c r="NJN89" s="45"/>
      <c r="NJO89" s="45"/>
      <c r="NJP89" s="45"/>
      <c r="NJQ89" s="45"/>
      <c r="NJR89" s="45"/>
      <c r="NJS89" s="45"/>
      <c r="NJT89" s="45"/>
      <c r="NJU89" s="45"/>
      <c r="NJV89" s="45"/>
      <c r="NJW89" s="45"/>
      <c r="NJX89" s="45"/>
      <c r="NJY89" s="45"/>
      <c r="NJZ89" s="45"/>
      <c r="NKA89" s="45"/>
      <c r="NKB89" s="45"/>
      <c r="NKC89" s="45"/>
      <c r="NKD89" s="45"/>
      <c r="NKE89" s="45"/>
      <c r="NKF89" s="45"/>
      <c r="NKG89" s="45"/>
      <c r="NKH89" s="45"/>
      <c r="NKI89" s="45"/>
      <c r="NKJ89" s="45"/>
      <c r="NKK89" s="45"/>
      <c r="NKL89" s="45"/>
      <c r="NKM89" s="45"/>
      <c r="NKN89" s="45"/>
      <c r="NKO89" s="45"/>
      <c r="NKP89" s="45"/>
      <c r="NKQ89" s="45"/>
      <c r="NKR89" s="45"/>
      <c r="NKS89" s="45"/>
      <c r="NKT89" s="45"/>
      <c r="NKU89" s="45"/>
      <c r="NKV89" s="45"/>
      <c r="NKW89" s="45"/>
      <c r="NKX89" s="45"/>
      <c r="NKY89" s="45"/>
      <c r="NKZ89" s="45"/>
      <c r="NLA89" s="45"/>
      <c r="NLB89" s="45"/>
      <c r="NLC89" s="45"/>
      <c r="NLD89" s="45"/>
      <c r="NLE89" s="45"/>
      <c r="NLF89" s="45"/>
      <c r="NLG89" s="45"/>
      <c r="NLH89" s="45"/>
      <c r="NLI89" s="45"/>
      <c r="NLJ89" s="45"/>
      <c r="NLK89" s="45"/>
      <c r="NLL89" s="45"/>
      <c r="NLM89" s="45"/>
      <c r="NLN89" s="45"/>
      <c r="NLO89" s="45"/>
      <c r="NLP89" s="45"/>
      <c r="NLQ89" s="45"/>
      <c r="NLR89" s="45"/>
      <c r="NLS89" s="45"/>
      <c r="NLT89" s="45"/>
      <c r="NLU89" s="45"/>
      <c r="NLV89" s="45"/>
      <c r="NLW89" s="45"/>
      <c r="NLX89" s="45"/>
      <c r="NLY89" s="45"/>
      <c r="NLZ89" s="45"/>
      <c r="NMA89" s="45"/>
      <c r="NMB89" s="45"/>
      <c r="NMC89" s="45"/>
      <c r="NMD89" s="45"/>
      <c r="NME89" s="45"/>
      <c r="NMF89" s="45"/>
      <c r="NMG89" s="45"/>
      <c r="NMH89" s="45"/>
      <c r="NMI89" s="45"/>
      <c r="NMJ89" s="45"/>
      <c r="NMK89" s="45"/>
      <c r="NML89" s="45"/>
      <c r="NMM89" s="45"/>
      <c r="NMN89" s="45"/>
      <c r="NMO89" s="45"/>
      <c r="NMP89" s="45"/>
      <c r="NMQ89" s="45"/>
      <c r="NMR89" s="45"/>
      <c r="NMS89" s="45"/>
      <c r="NMT89" s="45"/>
      <c r="NMU89" s="45"/>
      <c r="NMV89" s="45"/>
      <c r="NMW89" s="45"/>
      <c r="NMX89" s="45"/>
      <c r="NMY89" s="45"/>
      <c r="NMZ89" s="45"/>
      <c r="NNA89" s="45"/>
      <c r="NNB89" s="45"/>
      <c r="NNC89" s="45"/>
      <c r="NND89" s="45"/>
      <c r="NNE89" s="45"/>
      <c r="NNF89" s="45"/>
      <c r="NNG89" s="45"/>
      <c r="NNH89" s="45"/>
      <c r="NNI89" s="45"/>
      <c r="NNJ89" s="45"/>
      <c r="NNK89" s="45"/>
      <c r="NNL89" s="45"/>
      <c r="NNM89" s="45"/>
      <c r="NNN89" s="45"/>
      <c r="NNO89" s="45"/>
      <c r="NNP89" s="45"/>
      <c r="NNQ89" s="45"/>
      <c r="NNR89" s="45"/>
      <c r="NNS89" s="45"/>
      <c r="NNT89" s="45"/>
      <c r="NNU89" s="45"/>
      <c r="NNV89" s="45"/>
      <c r="NNW89" s="45"/>
      <c r="NNX89" s="45"/>
      <c r="NNY89" s="45"/>
      <c r="NNZ89" s="45"/>
      <c r="NOA89" s="45"/>
      <c r="NOB89" s="45"/>
      <c r="NOC89" s="45"/>
      <c r="NOD89" s="45"/>
      <c r="NOE89" s="45"/>
      <c r="NOF89" s="45"/>
      <c r="NOG89" s="45"/>
      <c r="NOH89" s="45"/>
      <c r="NOI89" s="45"/>
      <c r="NOJ89" s="45"/>
      <c r="NOK89" s="45"/>
      <c r="NOL89" s="45"/>
      <c r="NOM89" s="45"/>
      <c r="NON89" s="45"/>
      <c r="NOO89" s="45"/>
      <c r="NOP89" s="45"/>
      <c r="NOQ89" s="45"/>
      <c r="NOR89" s="45"/>
      <c r="NOS89" s="45"/>
      <c r="NOT89" s="45"/>
      <c r="NOU89" s="45"/>
      <c r="NOV89" s="45"/>
      <c r="NOW89" s="45"/>
      <c r="NOX89" s="45"/>
      <c r="NOY89" s="45"/>
      <c r="NOZ89" s="45"/>
      <c r="NPA89" s="45"/>
      <c r="NPB89" s="45"/>
      <c r="NPC89" s="45"/>
      <c r="NPD89" s="45"/>
      <c r="NPE89" s="45"/>
      <c r="NPF89" s="45"/>
      <c r="NPG89" s="45"/>
      <c r="NPH89" s="45"/>
      <c r="NPI89" s="45"/>
      <c r="NPJ89" s="45"/>
      <c r="NPK89" s="45"/>
      <c r="NPL89" s="45"/>
      <c r="NPM89" s="45"/>
      <c r="NPN89" s="45"/>
      <c r="NPO89" s="45"/>
      <c r="NPP89" s="45"/>
      <c r="NPQ89" s="45"/>
      <c r="NPR89" s="45"/>
      <c r="NPS89" s="45"/>
      <c r="NPT89" s="45"/>
      <c r="NPU89" s="45"/>
      <c r="NPV89" s="45"/>
      <c r="NPW89" s="45"/>
      <c r="NPX89" s="45"/>
      <c r="NPY89" s="45"/>
      <c r="NPZ89" s="45"/>
      <c r="NQA89" s="45"/>
      <c r="NQB89" s="45"/>
      <c r="NQC89" s="45"/>
      <c r="NQD89" s="45"/>
      <c r="NQE89" s="45"/>
      <c r="NQF89" s="45"/>
      <c r="NQG89" s="45"/>
      <c r="NQH89" s="45"/>
      <c r="NQI89" s="45"/>
      <c r="NQJ89" s="45"/>
      <c r="NQK89" s="45"/>
      <c r="NQL89" s="45"/>
      <c r="NQM89" s="45"/>
      <c r="NQN89" s="45"/>
      <c r="NQO89" s="45"/>
      <c r="NQP89" s="45"/>
      <c r="NQQ89" s="45"/>
      <c r="NQR89" s="45"/>
      <c r="NQS89" s="45"/>
      <c r="NQT89" s="45"/>
      <c r="NQU89" s="45"/>
      <c r="NQV89" s="45"/>
      <c r="NQW89" s="45"/>
      <c r="NQX89" s="45"/>
      <c r="NQY89" s="45"/>
      <c r="NQZ89" s="45"/>
      <c r="NRA89" s="45"/>
      <c r="NRB89" s="45"/>
      <c r="NRC89" s="45"/>
      <c r="NRD89" s="45"/>
      <c r="NRE89" s="45"/>
      <c r="NRF89" s="45"/>
      <c r="NRG89" s="45"/>
      <c r="NRH89" s="45"/>
      <c r="NRI89" s="45"/>
      <c r="NRJ89" s="45"/>
      <c r="NRK89" s="45"/>
      <c r="NRL89" s="45"/>
      <c r="NRM89" s="45"/>
      <c r="NRN89" s="45"/>
      <c r="NRO89" s="45"/>
      <c r="NRP89" s="45"/>
      <c r="NRQ89" s="45"/>
      <c r="NRR89" s="45"/>
      <c r="NRS89" s="45"/>
      <c r="NRT89" s="45"/>
      <c r="NRU89" s="45"/>
      <c r="NRV89" s="45"/>
      <c r="NRW89" s="45"/>
      <c r="NRX89" s="45"/>
      <c r="NRY89" s="45"/>
      <c r="NRZ89" s="45"/>
      <c r="NSA89" s="45"/>
      <c r="NSB89" s="45"/>
      <c r="NSC89" s="45"/>
      <c r="NSD89" s="45"/>
      <c r="NSE89" s="45"/>
      <c r="NSF89" s="45"/>
      <c r="NSG89" s="45"/>
      <c r="NSH89" s="45"/>
      <c r="NSI89" s="45"/>
      <c r="NSJ89" s="45"/>
      <c r="NSK89" s="45"/>
      <c r="NSL89" s="45"/>
      <c r="NSM89" s="45"/>
      <c r="NSN89" s="45"/>
      <c r="NSO89" s="45"/>
      <c r="NSP89" s="45"/>
      <c r="NSQ89" s="45"/>
      <c r="NSR89" s="45"/>
      <c r="NSS89" s="45"/>
      <c r="NST89" s="45"/>
      <c r="NSU89" s="45"/>
      <c r="NSV89" s="45"/>
      <c r="NSW89" s="45"/>
      <c r="NSX89" s="45"/>
      <c r="NSY89" s="45"/>
      <c r="NSZ89" s="45"/>
      <c r="NTA89" s="45"/>
      <c r="NTB89" s="45"/>
      <c r="NTC89" s="45"/>
      <c r="NTD89" s="45"/>
      <c r="NTE89" s="45"/>
      <c r="NTF89" s="45"/>
      <c r="NTG89" s="45"/>
      <c r="NTH89" s="45"/>
      <c r="NTI89" s="45"/>
      <c r="NTJ89" s="45"/>
      <c r="NTK89" s="45"/>
      <c r="NTL89" s="45"/>
      <c r="NTM89" s="45"/>
      <c r="NTN89" s="45"/>
      <c r="NTO89" s="45"/>
      <c r="NTP89" s="45"/>
      <c r="NTQ89" s="45"/>
      <c r="NTR89" s="45"/>
      <c r="NTS89" s="45"/>
      <c r="NTT89" s="45"/>
      <c r="NTU89" s="45"/>
      <c r="NTV89" s="45"/>
      <c r="NTW89" s="45"/>
      <c r="NTX89" s="45"/>
      <c r="NTY89" s="45"/>
      <c r="NTZ89" s="45"/>
      <c r="NUA89" s="45"/>
      <c r="NUB89" s="45"/>
      <c r="NUC89" s="45"/>
      <c r="NUD89" s="45"/>
      <c r="NUE89" s="45"/>
      <c r="NUF89" s="45"/>
      <c r="NUG89" s="45"/>
      <c r="NUH89" s="45"/>
      <c r="NUI89" s="45"/>
      <c r="NUJ89" s="45"/>
      <c r="NUK89" s="45"/>
      <c r="NUL89" s="45"/>
      <c r="NUM89" s="45"/>
      <c r="NUN89" s="45"/>
      <c r="NUO89" s="45"/>
      <c r="NUP89" s="45"/>
      <c r="NUQ89" s="45"/>
      <c r="NUR89" s="45"/>
      <c r="NUS89" s="45"/>
      <c r="NUT89" s="45"/>
      <c r="NUU89" s="45"/>
      <c r="NUV89" s="45"/>
      <c r="NUW89" s="45"/>
      <c r="NUX89" s="45"/>
      <c r="NUY89" s="45"/>
      <c r="NUZ89" s="45"/>
      <c r="NVA89" s="45"/>
      <c r="NVB89" s="45"/>
      <c r="NVC89" s="45"/>
      <c r="NVD89" s="45"/>
      <c r="NVE89" s="45"/>
      <c r="NVF89" s="45"/>
      <c r="NVG89" s="45"/>
      <c r="NVH89" s="45"/>
      <c r="NVI89" s="45"/>
      <c r="NVJ89" s="45"/>
      <c r="NVK89" s="45"/>
      <c r="NVL89" s="45"/>
      <c r="NVM89" s="45"/>
      <c r="NVN89" s="45"/>
      <c r="NVO89" s="45"/>
      <c r="NVP89" s="45"/>
      <c r="NVQ89" s="45"/>
      <c r="NVR89" s="45"/>
      <c r="NVS89" s="45"/>
      <c r="NVT89" s="45"/>
      <c r="NVU89" s="45"/>
      <c r="NVV89" s="45"/>
      <c r="NVW89" s="45"/>
      <c r="NVX89" s="45"/>
      <c r="NVY89" s="45"/>
      <c r="NVZ89" s="45"/>
      <c r="NWA89" s="45"/>
      <c r="NWB89" s="45"/>
      <c r="NWC89" s="45"/>
      <c r="NWD89" s="45"/>
      <c r="NWE89" s="45"/>
      <c r="NWF89" s="45"/>
      <c r="NWG89" s="45"/>
      <c r="NWH89" s="45"/>
      <c r="NWI89" s="45"/>
      <c r="NWJ89" s="45"/>
      <c r="NWK89" s="45"/>
      <c r="NWL89" s="45"/>
      <c r="NWM89" s="45"/>
      <c r="NWN89" s="45"/>
      <c r="NWO89" s="45"/>
      <c r="NWP89" s="45"/>
      <c r="NWQ89" s="45"/>
      <c r="NWR89" s="45"/>
      <c r="NWS89" s="45"/>
      <c r="NWT89" s="45"/>
      <c r="NWU89" s="45"/>
      <c r="NWV89" s="45"/>
      <c r="NWW89" s="45"/>
      <c r="NWX89" s="45"/>
      <c r="NWY89" s="45"/>
      <c r="NWZ89" s="45"/>
      <c r="NXA89" s="45"/>
      <c r="NXB89" s="45"/>
      <c r="NXC89" s="45"/>
      <c r="NXD89" s="45"/>
      <c r="NXE89" s="45"/>
      <c r="NXF89" s="45"/>
      <c r="NXG89" s="45"/>
      <c r="NXH89" s="45"/>
      <c r="NXI89" s="45"/>
      <c r="NXJ89" s="45"/>
      <c r="NXK89" s="45"/>
      <c r="NXL89" s="45"/>
      <c r="NXM89" s="45"/>
      <c r="NXN89" s="45"/>
      <c r="NXO89" s="45"/>
      <c r="NXP89" s="45"/>
      <c r="NXQ89" s="45"/>
      <c r="NXR89" s="45"/>
      <c r="NXS89" s="45"/>
      <c r="NXT89" s="45"/>
      <c r="NXU89" s="45"/>
      <c r="NXV89" s="45"/>
      <c r="NXW89" s="45"/>
      <c r="NXX89" s="45"/>
      <c r="NXY89" s="45"/>
      <c r="NXZ89" s="45"/>
      <c r="NYA89" s="45"/>
      <c r="NYB89" s="45"/>
      <c r="NYC89" s="45"/>
      <c r="NYD89" s="45"/>
      <c r="NYE89" s="45"/>
      <c r="NYF89" s="45"/>
      <c r="NYG89" s="45"/>
      <c r="NYH89" s="45"/>
      <c r="NYI89" s="45"/>
      <c r="NYJ89" s="45"/>
      <c r="NYK89" s="45"/>
      <c r="NYL89" s="45"/>
      <c r="NYM89" s="45"/>
      <c r="NYN89" s="45"/>
      <c r="NYO89" s="45"/>
      <c r="NYP89" s="45"/>
      <c r="NYQ89" s="45"/>
      <c r="NYR89" s="45"/>
      <c r="NYS89" s="45"/>
      <c r="NYT89" s="45"/>
      <c r="NYU89" s="45"/>
      <c r="NYV89" s="45"/>
      <c r="NYW89" s="45"/>
      <c r="NYX89" s="45"/>
      <c r="NYY89" s="45"/>
      <c r="NYZ89" s="45"/>
      <c r="NZA89" s="45"/>
      <c r="NZB89" s="45"/>
      <c r="NZC89" s="45"/>
      <c r="NZD89" s="45"/>
      <c r="NZE89" s="45"/>
      <c r="NZF89" s="45"/>
      <c r="NZG89" s="45"/>
      <c r="NZH89" s="45"/>
      <c r="NZI89" s="45"/>
      <c r="NZJ89" s="45"/>
      <c r="NZK89" s="45"/>
      <c r="NZL89" s="45"/>
      <c r="NZM89" s="45"/>
      <c r="NZN89" s="45"/>
      <c r="NZO89" s="45"/>
      <c r="NZP89" s="45"/>
      <c r="NZQ89" s="45"/>
      <c r="NZR89" s="45"/>
      <c r="NZS89" s="45"/>
      <c r="NZT89" s="45"/>
      <c r="NZU89" s="45"/>
      <c r="NZV89" s="45"/>
      <c r="NZW89" s="45"/>
      <c r="NZX89" s="45"/>
      <c r="NZY89" s="45"/>
      <c r="NZZ89" s="45"/>
      <c r="OAA89" s="45"/>
      <c r="OAB89" s="45"/>
      <c r="OAC89" s="45"/>
      <c r="OAD89" s="45"/>
      <c r="OAE89" s="45"/>
      <c r="OAF89" s="45"/>
      <c r="OAG89" s="45"/>
      <c r="OAH89" s="45"/>
      <c r="OAI89" s="45"/>
      <c r="OAJ89" s="45"/>
      <c r="OAK89" s="45"/>
      <c r="OAL89" s="45"/>
      <c r="OAM89" s="45"/>
      <c r="OAN89" s="45"/>
      <c r="OAO89" s="45"/>
      <c r="OAP89" s="45"/>
      <c r="OAQ89" s="45"/>
      <c r="OAR89" s="45"/>
      <c r="OAS89" s="45"/>
      <c r="OAT89" s="45"/>
      <c r="OAU89" s="45"/>
      <c r="OAV89" s="45"/>
      <c r="OAW89" s="45"/>
      <c r="OAX89" s="45"/>
      <c r="OAY89" s="45"/>
      <c r="OAZ89" s="45"/>
      <c r="OBA89" s="45"/>
      <c r="OBB89" s="45"/>
      <c r="OBC89" s="45"/>
      <c r="OBD89" s="45"/>
      <c r="OBE89" s="45"/>
      <c r="OBF89" s="45"/>
      <c r="OBG89" s="45"/>
      <c r="OBH89" s="45"/>
      <c r="OBI89" s="45"/>
      <c r="OBJ89" s="45"/>
      <c r="OBK89" s="45"/>
      <c r="OBL89" s="45"/>
      <c r="OBM89" s="45"/>
      <c r="OBN89" s="45"/>
      <c r="OBO89" s="45"/>
      <c r="OBP89" s="45"/>
      <c r="OBQ89" s="45"/>
      <c r="OBR89" s="45"/>
      <c r="OBS89" s="45"/>
      <c r="OBT89" s="45"/>
      <c r="OBU89" s="45"/>
      <c r="OBV89" s="45"/>
      <c r="OBW89" s="45"/>
      <c r="OBX89" s="45"/>
      <c r="OBY89" s="45"/>
      <c r="OBZ89" s="45"/>
      <c r="OCA89" s="45"/>
      <c r="OCB89" s="45"/>
      <c r="OCC89" s="45"/>
      <c r="OCD89" s="45"/>
      <c r="OCE89" s="45"/>
      <c r="OCF89" s="45"/>
      <c r="OCG89" s="45"/>
      <c r="OCH89" s="45"/>
      <c r="OCI89" s="45"/>
      <c r="OCJ89" s="45"/>
      <c r="OCK89" s="45"/>
      <c r="OCL89" s="45"/>
      <c r="OCM89" s="45"/>
      <c r="OCN89" s="45"/>
      <c r="OCO89" s="45"/>
      <c r="OCP89" s="45"/>
      <c r="OCQ89" s="45"/>
      <c r="OCR89" s="45"/>
      <c r="OCS89" s="45"/>
      <c r="OCT89" s="45"/>
      <c r="OCU89" s="45"/>
      <c r="OCV89" s="45"/>
      <c r="OCW89" s="45"/>
      <c r="OCX89" s="45"/>
      <c r="OCY89" s="45"/>
      <c r="OCZ89" s="45"/>
      <c r="ODA89" s="45"/>
      <c r="ODB89" s="45"/>
      <c r="ODC89" s="45"/>
      <c r="ODD89" s="45"/>
      <c r="ODE89" s="45"/>
      <c r="ODF89" s="45"/>
      <c r="ODG89" s="45"/>
      <c r="ODH89" s="45"/>
      <c r="ODI89" s="45"/>
      <c r="ODJ89" s="45"/>
      <c r="ODK89" s="45"/>
      <c r="ODL89" s="45"/>
      <c r="ODM89" s="45"/>
      <c r="ODN89" s="45"/>
      <c r="ODO89" s="45"/>
      <c r="ODP89" s="45"/>
      <c r="ODQ89" s="45"/>
      <c r="ODR89" s="45"/>
      <c r="ODS89" s="45"/>
      <c r="ODT89" s="45"/>
      <c r="ODU89" s="45"/>
      <c r="ODV89" s="45"/>
      <c r="ODW89" s="45"/>
      <c r="ODX89" s="45"/>
      <c r="ODY89" s="45"/>
      <c r="ODZ89" s="45"/>
      <c r="OEA89" s="45"/>
      <c r="OEB89" s="45"/>
      <c r="OEC89" s="45"/>
      <c r="OED89" s="45"/>
      <c r="OEE89" s="45"/>
      <c r="OEF89" s="45"/>
      <c r="OEG89" s="45"/>
      <c r="OEH89" s="45"/>
      <c r="OEI89" s="45"/>
      <c r="OEJ89" s="45"/>
      <c r="OEK89" s="45"/>
      <c r="OEL89" s="45"/>
      <c r="OEM89" s="45"/>
      <c r="OEN89" s="45"/>
      <c r="OEO89" s="45"/>
      <c r="OEP89" s="45"/>
      <c r="OEQ89" s="45"/>
      <c r="OER89" s="45"/>
      <c r="OES89" s="45"/>
      <c r="OET89" s="45"/>
      <c r="OEU89" s="45"/>
      <c r="OEV89" s="45"/>
      <c r="OEW89" s="45"/>
      <c r="OEX89" s="45"/>
      <c r="OEY89" s="45"/>
      <c r="OEZ89" s="45"/>
      <c r="OFA89" s="45"/>
      <c r="OFB89" s="45"/>
      <c r="OFC89" s="45"/>
      <c r="OFD89" s="45"/>
      <c r="OFE89" s="45"/>
      <c r="OFF89" s="45"/>
      <c r="OFG89" s="45"/>
      <c r="OFH89" s="45"/>
      <c r="OFI89" s="45"/>
      <c r="OFJ89" s="45"/>
      <c r="OFK89" s="45"/>
      <c r="OFL89" s="45"/>
      <c r="OFM89" s="45"/>
      <c r="OFN89" s="45"/>
      <c r="OFO89" s="45"/>
      <c r="OFP89" s="45"/>
      <c r="OFQ89" s="45"/>
      <c r="OFR89" s="45"/>
      <c r="OFS89" s="45"/>
      <c r="OFT89" s="45"/>
      <c r="OFU89" s="45"/>
      <c r="OFV89" s="45"/>
      <c r="OFW89" s="45"/>
      <c r="OFX89" s="45"/>
      <c r="OFY89" s="45"/>
      <c r="OFZ89" s="45"/>
      <c r="OGA89" s="45"/>
      <c r="OGB89" s="45"/>
      <c r="OGC89" s="45"/>
      <c r="OGD89" s="45"/>
      <c r="OGE89" s="45"/>
      <c r="OGF89" s="45"/>
      <c r="OGG89" s="45"/>
      <c r="OGH89" s="45"/>
      <c r="OGI89" s="45"/>
      <c r="OGJ89" s="45"/>
      <c r="OGK89" s="45"/>
      <c r="OGL89" s="45"/>
      <c r="OGM89" s="45"/>
      <c r="OGN89" s="45"/>
      <c r="OGO89" s="45"/>
      <c r="OGP89" s="45"/>
      <c r="OGQ89" s="45"/>
      <c r="OGR89" s="45"/>
      <c r="OGS89" s="45"/>
      <c r="OGT89" s="45"/>
      <c r="OGU89" s="45"/>
      <c r="OGV89" s="45"/>
      <c r="OGW89" s="45"/>
      <c r="OGX89" s="45"/>
      <c r="OGY89" s="45"/>
      <c r="OGZ89" s="45"/>
      <c r="OHA89" s="45"/>
      <c r="OHB89" s="45"/>
      <c r="OHC89" s="45"/>
      <c r="OHD89" s="45"/>
      <c r="OHE89" s="45"/>
      <c r="OHF89" s="45"/>
      <c r="OHG89" s="45"/>
      <c r="OHH89" s="45"/>
      <c r="OHI89" s="45"/>
      <c r="OHJ89" s="45"/>
      <c r="OHK89" s="45"/>
      <c r="OHL89" s="45"/>
      <c r="OHM89" s="45"/>
      <c r="OHN89" s="45"/>
      <c r="OHO89" s="45"/>
      <c r="OHP89" s="45"/>
      <c r="OHQ89" s="45"/>
      <c r="OHR89" s="45"/>
      <c r="OHS89" s="45"/>
      <c r="OHT89" s="45"/>
      <c r="OHU89" s="45"/>
      <c r="OHV89" s="45"/>
      <c r="OHW89" s="45"/>
      <c r="OHX89" s="45"/>
      <c r="OHY89" s="45"/>
      <c r="OHZ89" s="45"/>
      <c r="OIA89" s="45"/>
      <c r="OIB89" s="45"/>
      <c r="OIC89" s="45"/>
      <c r="OID89" s="45"/>
      <c r="OIE89" s="45"/>
      <c r="OIF89" s="45"/>
      <c r="OIG89" s="45"/>
      <c r="OIH89" s="45"/>
      <c r="OII89" s="45"/>
      <c r="OIJ89" s="45"/>
      <c r="OIK89" s="45"/>
      <c r="OIL89" s="45"/>
      <c r="OIM89" s="45"/>
      <c r="OIN89" s="45"/>
      <c r="OIO89" s="45"/>
      <c r="OIP89" s="45"/>
      <c r="OIQ89" s="45"/>
      <c r="OIR89" s="45"/>
      <c r="OIS89" s="45"/>
      <c r="OIT89" s="45"/>
      <c r="OIU89" s="45"/>
      <c r="OIV89" s="45"/>
      <c r="OIW89" s="45"/>
      <c r="OIX89" s="45"/>
      <c r="OIY89" s="45"/>
      <c r="OIZ89" s="45"/>
      <c r="OJA89" s="45"/>
      <c r="OJB89" s="45"/>
      <c r="OJC89" s="45"/>
      <c r="OJD89" s="45"/>
      <c r="OJE89" s="45"/>
      <c r="OJF89" s="45"/>
      <c r="OJG89" s="45"/>
      <c r="OJH89" s="45"/>
      <c r="OJI89" s="45"/>
      <c r="OJJ89" s="45"/>
      <c r="OJK89" s="45"/>
      <c r="OJL89" s="45"/>
      <c r="OJM89" s="45"/>
      <c r="OJN89" s="45"/>
      <c r="OJO89" s="45"/>
      <c r="OJP89" s="45"/>
      <c r="OJQ89" s="45"/>
      <c r="OJR89" s="45"/>
      <c r="OJS89" s="45"/>
      <c r="OJT89" s="45"/>
      <c r="OJU89" s="45"/>
      <c r="OJV89" s="45"/>
      <c r="OJW89" s="45"/>
      <c r="OJX89" s="45"/>
      <c r="OJY89" s="45"/>
      <c r="OJZ89" s="45"/>
      <c r="OKA89" s="45"/>
      <c r="OKB89" s="45"/>
      <c r="OKC89" s="45"/>
      <c r="OKD89" s="45"/>
      <c r="OKE89" s="45"/>
      <c r="OKF89" s="45"/>
      <c r="OKG89" s="45"/>
      <c r="OKH89" s="45"/>
      <c r="OKI89" s="45"/>
      <c r="OKJ89" s="45"/>
      <c r="OKK89" s="45"/>
      <c r="OKL89" s="45"/>
      <c r="OKM89" s="45"/>
      <c r="OKN89" s="45"/>
      <c r="OKO89" s="45"/>
      <c r="OKP89" s="45"/>
      <c r="OKQ89" s="45"/>
      <c r="OKR89" s="45"/>
      <c r="OKS89" s="45"/>
      <c r="OKT89" s="45"/>
      <c r="OKU89" s="45"/>
      <c r="OKV89" s="45"/>
      <c r="OKW89" s="45"/>
      <c r="OKX89" s="45"/>
      <c r="OKY89" s="45"/>
      <c r="OKZ89" s="45"/>
      <c r="OLA89" s="45"/>
      <c r="OLB89" s="45"/>
      <c r="OLC89" s="45"/>
      <c r="OLD89" s="45"/>
      <c r="OLE89" s="45"/>
      <c r="OLF89" s="45"/>
      <c r="OLG89" s="45"/>
      <c r="OLH89" s="45"/>
      <c r="OLI89" s="45"/>
      <c r="OLJ89" s="45"/>
      <c r="OLK89" s="45"/>
      <c r="OLL89" s="45"/>
      <c r="OLM89" s="45"/>
      <c r="OLN89" s="45"/>
      <c r="OLO89" s="45"/>
      <c r="OLP89" s="45"/>
      <c r="OLQ89" s="45"/>
      <c r="OLR89" s="45"/>
      <c r="OLS89" s="45"/>
      <c r="OLT89" s="45"/>
      <c r="OLU89" s="45"/>
      <c r="OLV89" s="45"/>
      <c r="OLW89" s="45"/>
      <c r="OLX89" s="45"/>
      <c r="OLY89" s="45"/>
      <c r="OLZ89" s="45"/>
      <c r="OMA89" s="45"/>
      <c r="OMB89" s="45"/>
      <c r="OMC89" s="45"/>
      <c r="OMD89" s="45"/>
      <c r="OME89" s="45"/>
      <c r="OMF89" s="45"/>
      <c r="OMG89" s="45"/>
      <c r="OMH89" s="45"/>
      <c r="OMI89" s="45"/>
      <c r="OMJ89" s="45"/>
      <c r="OMK89" s="45"/>
      <c r="OML89" s="45"/>
      <c r="OMM89" s="45"/>
      <c r="OMN89" s="45"/>
      <c r="OMO89" s="45"/>
      <c r="OMP89" s="45"/>
      <c r="OMQ89" s="45"/>
      <c r="OMR89" s="45"/>
      <c r="OMS89" s="45"/>
      <c r="OMT89" s="45"/>
      <c r="OMU89" s="45"/>
      <c r="OMV89" s="45"/>
      <c r="OMW89" s="45"/>
      <c r="OMX89" s="45"/>
      <c r="OMY89" s="45"/>
      <c r="OMZ89" s="45"/>
      <c r="ONA89" s="45"/>
      <c r="ONB89" s="45"/>
      <c r="ONC89" s="45"/>
      <c r="OND89" s="45"/>
      <c r="ONE89" s="45"/>
      <c r="ONF89" s="45"/>
      <c r="ONG89" s="45"/>
      <c r="ONH89" s="45"/>
      <c r="ONI89" s="45"/>
      <c r="ONJ89" s="45"/>
      <c r="ONK89" s="45"/>
      <c r="ONL89" s="45"/>
      <c r="ONM89" s="45"/>
      <c r="ONN89" s="45"/>
      <c r="ONO89" s="45"/>
      <c r="ONP89" s="45"/>
      <c r="ONQ89" s="45"/>
      <c r="ONR89" s="45"/>
      <c r="ONS89" s="45"/>
      <c r="ONT89" s="45"/>
      <c r="ONU89" s="45"/>
      <c r="ONV89" s="45"/>
      <c r="ONW89" s="45"/>
      <c r="ONX89" s="45"/>
      <c r="ONY89" s="45"/>
      <c r="ONZ89" s="45"/>
      <c r="OOA89" s="45"/>
      <c r="OOB89" s="45"/>
      <c r="OOC89" s="45"/>
      <c r="OOD89" s="45"/>
      <c r="OOE89" s="45"/>
      <c r="OOF89" s="45"/>
      <c r="OOG89" s="45"/>
      <c r="OOH89" s="45"/>
      <c r="OOI89" s="45"/>
      <c r="OOJ89" s="45"/>
      <c r="OOK89" s="45"/>
      <c r="OOL89" s="45"/>
      <c r="OOM89" s="45"/>
      <c r="OON89" s="45"/>
      <c r="OOO89" s="45"/>
      <c r="OOP89" s="45"/>
      <c r="OOQ89" s="45"/>
      <c r="OOR89" s="45"/>
      <c r="OOS89" s="45"/>
      <c r="OOT89" s="45"/>
      <c r="OOU89" s="45"/>
      <c r="OOV89" s="45"/>
      <c r="OOW89" s="45"/>
      <c r="OOX89" s="45"/>
      <c r="OOY89" s="45"/>
      <c r="OOZ89" s="45"/>
      <c r="OPA89" s="45"/>
      <c r="OPB89" s="45"/>
      <c r="OPC89" s="45"/>
      <c r="OPD89" s="45"/>
      <c r="OPE89" s="45"/>
      <c r="OPF89" s="45"/>
      <c r="OPG89" s="45"/>
      <c r="OPH89" s="45"/>
      <c r="OPI89" s="45"/>
      <c r="OPJ89" s="45"/>
      <c r="OPK89" s="45"/>
      <c r="OPL89" s="45"/>
      <c r="OPM89" s="45"/>
      <c r="OPN89" s="45"/>
      <c r="OPO89" s="45"/>
      <c r="OPP89" s="45"/>
      <c r="OPQ89" s="45"/>
      <c r="OPR89" s="45"/>
      <c r="OPS89" s="45"/>
      <c r="OPT89" s="45"/>
      <c r="OPU89" s="45"/>
      <c r="OPV89" s="45"/>
      <c r="OPW89" s="45"/>
      <c r="OPX89" s="45"/>
      <c r="OPY89" s="45"/>
      <c r="OPZ89" s="45"/>
      <c r="OQA89" s="45"/>
      <c r="OQB89" s="45"/>
      <c r="OQC89" s="45"/>
      <c r="OQD89" s="45"/>
      <c r="OQE89" s="45"/>
      <c r="OQF89" s="45"/>
      <c r="OQG89" s="45"/>
      <c r="OQH89" s="45"/>
      <c r="OQI89" s="45"/>
      <c r="OQJ89" s="45"/>
      <c r="OQK89" s="45"/>
      <c r="OQL89" s="45"/>
      <c r="OQM89" s="45"/>
      <c r="OQN89" s="45"/>
      <c r="OQO89" s="45"/>
      <c r="OQP89" s="45"/>
      <c r="OQQ89" s="45"/>
      <c r="OQR89" s="45"/>
      <c r="OQS89" s="45"/>
      <c r="OQT89" s="45"/>
      <c r="OQU89" s="45"/>
      <c r="OQV89" s="45"/>
      <c r="OQW89" s="45"/>
      <c r="OQX89" s="45"/>
      <c r="OQY89" s="45"/>
      <c r="OQZ89" s="45"/>
      <c r="ORA89" s="45"/>
      <c r="ORB89" s="45"/>
      <c r="ORC89" s="45"/>
      <c r="ORD89" s="45"/>
      <c r="ORE89" s="45"/>
      <c r="ORF89" s="45"/>
      <c r="ORG89" s="45"/>
      <c r="ORH89" s="45"/>
      <c r="ORI89" s="45"/>
      <c r="ORJ89" s="45"/>
      <c r="ORK89" s="45"/>
      <c r="ORL89" s="45"/>
      <c r="ORM89" s="45"/>
      <c r="ORN89" s="45"/>
      <c r="ORO89" s="45"/>
      <c r="ORP89" s="45"/>
      <c r="ORQ89" s="45"/>
      <c r="ORR89" s="45"/>
      <c r="ORS89" s="45"/>
      <c r="ORT89" s="45"/>
      <c r="ORU89" s="45"/>
      <c r="ORV89" s="45"/>
      <c r="ORW89" s="45"/>
      <c r="ORX89" s="45"/>
      <c r="ORY89" s="45"/>
      <c r="ORZ89" s="45"/>
      <c r="OSA89" s="45"/>
      <c r="OSB89" s="45"/>
      <c r="OSC89" s="45"/>
      <c r="OSD89" s="45"/>
      <c r="OSE89" s="45"/>
      <c r="OSF89" s="45"/>
      <c r="OSG89" s="45"/>
      <c r="OSH89" s="45"/>
      <c r="OSI89" s="45"/>
      <c r="OSJ89" s="45"/>
      <c r="OSK89" s="45"/>
      <c r="OSL89" s="45"/>
      <c r="OSM89" s="45"/>
      <c r="OSN89" s="45"/>
      <c r="OSO89" s="45"/>
      <c r="OSP89" s="45"/>
      <c r="OSQ89" s="45"/>
      <c r="OSR89" s="45"/>
      <c r="OSS89" s="45"/>
      <c r="OST89" s="45"/>
      <c r="OSU89" s="45"/>
      <c r="OSV89" s="45"/>
      <c r="OSW89" s="45"/>
      <c r="OSX89" s="45"/>
      <c r="OSY89" s="45"/>
      <c r="OSZ89" s="45"/>
      <c r="OTA89" s="45"/>
      <c r="OTB89" s="45"/>
      <c r="OTC89" s="45"/>
      <c r="OTD89" s="45"/>
      <c r="OTE89" s="45"/>
      <c r="OTF89" s="45"/>
      <c r="OTG89" s="45"/>
      <c r="OTH89" s="45"/>
      <c r="OTI89" s="45"/>
      <c r="OTJ89" s="45"/>
      <c r="OTK89" s="45"/>
      <c r="OTL89" s="45"/>
      <c r="OTM89" s="45"/>
      <c r="OTN89" s="45"/>
      <c r="OTO89" s="45"/>
      <c r="OTP89" s="45"/>
      <c r="OTQ89" s="45"/>
      <c r="OTR89" s="45"/>
      <c r="OTS89" s="45"/>
      <c r="OTT89" s="45"/>
      <c r="OTU89" s="45"/>
      <c r="OTV89" s="45"/>
      <c r="OTW89" s="45"/>
      <c r="OTX89" s="45"/>
      <c r="OTY89" s="45"/>
      <c r="OTZ89" s="45"/>
      <c r="OUA89" s="45"/>
      <c r="OUB89" s="45"/>
      <c r="OUC89" s="45"/>
      <c r="OUD89" s="45"/>
      <c r="OUE89" s="45"/>
      <c r="OUF89" s="45"/>
      <c r="OUG89" s="45"/>
      <c r="OUH89" s="45"/>
      <c r="OUI89" s="45"/>
      <c r="OUJ89" s="45"/>
      <c r="OUK89" s="45"/>
      <c r="OUL89" s="45"/>
      <c r="OUM89" s="45"/>
      <c r="OUN89" s="45"/>
      <c r="OUO89" s="45"/>
      <c r="OUP89" s="45"/>
      <c r="OUQ89" s="45"/>
      <c r="OUR89" s="45"/>
      <c r="OUS89" s="45"/>
      <c r="OUT89" s="45"/>
      <c r="OUU89" s="45"/>
      <c r="OUV89" s="45"/>
      <c r="OUW89" s="45"/>
      <c r="OUX89" s="45"/>
      <c r="OUY89" s="45"/>
      <c r="OUZ89" s="45"/>
      <c r="OVA89" s="45"/>
      <c r="OVB89" s="45"/>
      <c r="OVC89" s="45"/>
      <c r="OVD89" s="45"/>
      <c r="OVE89" s="45"/>
      <c r="OVF89" s="45"/>
      <c r="OVG89" s="45"/>
      <c r="OVH89" s="45"/>
      <c r="OVI89" s="45"/>
      <c r="OVJ89" s="45"/>
      <c r="OVK89" s="45"/>
      <c r="OVL89" s="45"/>
      <c r="OVM89" s="45"/>
      <c r="OVN89" s="45"/>
      <c r="OVO89" s="45"/>
      <c r="OVP89" s="45"/>
      <c r="OVQ89" s="45"/>
      <c r="OVR89" s="45"/>
      <c r="OVS89" s="45"/>
      <c r="OVT89" s="45"/>
      <c r="OVU89" s="45"/>
      <c r="OVV89" s="45"/>
      <c r="OVW89" s="45"/>
      <c r="OVX89" s="45"/>
      <c r="OVY89" s="45"/>
      <c r="OVZ89" s="45"/>
      <c r="OWA89" s="45"/>
      <c r="OWB89" s="45"/>
      <c r="OWC89" s="45"/>
      <c r="OWD89" s="45"/>
      <c r="OWE89" s="45"/>
      <c r="OWF89" s="45"/>
      <c r="OWG89" s="45"/>
      <c r="OWH89" s="45"/>
      <c r="OWI89" s="45"/>
      <c r="OWJ89" s="45"/>
      <c r="OWK89" s="45"/>
      <c r="OWL89" s="45"/>
      <c r="OWM89" s="45"/>
      <c r="OWN89" s="45"/>
      <c r="OWO89" s="45"/>
      <c r="OWP89" s="45"/>
      <c r="OWQ89" s="45"/>
      <c r="OWR89" s="45"/>
      <c r="OWS89" s="45"/>
      <c r="OWT89" s="45"/>
      <c r="OWU89" s="45"/>
      <c r="OWV89" s="45"/>
      <c r="OWW89" s="45"/>
      <c r="OWX89" s="45"/>
      <c r="OWY89" s="45"/>
      <c r="OWZ89" s="45"/>
      <c r="OXA89" s="45"/>
      <c r="OXB89" s="45"/>
      <c r="OXC89" s="45"/>
      <c r="OXD89" s="45"/>
      <c r="OXE89" s="45"/>
      <c r="OXF89" s="45"/>
      <c r="OXG89" s="45"/>
      <c r="OXH89" s="45"/>
      <c r="OXI89" s="45"/>
      <c r="OXJ89" s="45"/>
      <c r="OXK89" s="45"/>
      <c r="OXL89" s="45"/>
      <c r="OXM89" s="45"/>
      <c r="OXN89" s="45"/>
      <c r="OXO89" s="45"/>
      <c r="OXP89" s="45"/>
      <c r="OXQ89" s="45"/>
      <c r="OXR89" s="45"/>
      <c r="OXS89" s="45"/>
      <c r="OXT89" s="45"/>
      <c r="OXU89" s="45"/>
      <c r="OXV89" s="45"/>
      <c r="OXW89" s="45"/>
      <c r="OXX89" s="45"/>
      <c r="OXY89" s="45"/>
      <c r="OXZ89" s="45"/>
      <c r="OYA89" s="45"/>
      <c r="OYB89" s="45"/>
      <c r="OYC89" s="45"/>
      <c r="OYD89" s="45"/>
      <c r="OYE89" s="45"/>
      <c r="OYF89" s="45"/>
      <c r="OYG89" s="45"/>
      <c r="OYH89" s="45"/>
      <c r="OYI89" s="45"/>
      <c r="OYJ89" s="45"/>
      <c r="OYK89" s="45"/>
      <c r="OYL89" s="45"/>
      <c r="OYM89" s="45"/>
      <c r="OYN89" s="45"/>
      <c r="OYO89" s="45"/>
      <c r="OYP89" s="45"/>
      <c r="OYQ89" s="45"/>
      <c r="OYR89" s="45"/>
      <c r="OYS89" s="45"/>
      <c r="OYT89" s="45"/>
      <c r="OYU89" s="45"/>
      <c r="OYV89" s="45"/>
      <c r="OYW89" s="45"/>
      <c r="OYX89" s="45"/>
      <c r="OYY89" s="45"/>
      <c r="OYZ89" s="45"/>
      <c r="OZA89" s="45"/>
      <c r="OZB89" s="45"/>
      <c r="OZC89" s="45"/>
      <c r="OZD89" s="45"/>
      <c r="OZE89" s="45"/>
      <c r="OZF89" s="45"/>
      <c r="OZG89" s="45"/>
      <c r="OZH89" s="45"/>
      <c r="OZI89" s="45"/>
      <c r="OZJ89" s="45"/>
      <c r="OZK89" s="45"/>
      <c r="OZL89" s="45"/>
      <c r="OZM89" s="45"/>
      <c r="OZN89" s="45"/>
      <c r="OZO89" s="45"/>
      <c r="OZP89" s="45"/>
      <c r="OZQ89" s="45"/>
      <c r="OZR89" s="45"/>
      <c r="OZS89" s="45"/>
      <c r="OZT89" s="45"/>
      <c r="OZU89" s="45"/>
      <c r="OZV89" s="45"/>
      <c r="OZW89" s="45"/>
      <c r="OZX89" s="45"/>
      <c r="OZY89" s="45"/>
      <c r="OZZ89" s="45"/>
      <c r="PAA89" s="45"/>
      <c r="PAB89" s="45"/>
      <c r="PAC89" s="45"/>
      <c r="PAD89" s="45"/>
      <c r="PAE89" s="45"/>
      <c r="PAF89" s="45"/>
      <c r="PAG89" s="45"/>
      <c r="PAH89" s="45"/>
      <c r="PAI89" s="45"/>
      <c r="PAJ89" s="45"/>
      <c r="PAK89" s="45"/>
      <c r="PAL89" s="45"/>
      <c r="PAM89" s="45"/>
      <c r="PAN89" s="45"/>
      <c r="PAO89" s="45"/>
      <c r="PAP89" s="45"/>
      <c r="PAQ89" s="45"/>
      <c r="PAR89" s="45"/>
      <c r="PAS89" s="45"/>
      <c r="PAT89" s="45"/>
      <c r="PAU89" s="45"/>
      <c r="PAV89" s="45"/>
      <c r="PAW89" s="45"/>
      <c r="PAX89" s="45"/>
      <c r="PAY89" s="45"/>
      <c r="PAZ89" s="45"/>
      <c r="PBA89" s="45"/>
      <c r="PBB89" s="45"/>
      <c r="PBC89" s="45"/>
      <c r="PBD89" s="45"/>
      <c r="PBE89" s="45"/>
      <c r="PBF89" s="45"/>
      <c r="PBG89" s="45"/>
      <c r="PBH89" s="45"/>
      <c r="PBI89" s="45"/>
      <c r="PBJ89" s="45"/>
      <c r="PBK89" s="45"/>
      <c r="PBL89" s="45"/>
      <c r="PBM89" s="45"/>
      <c r="PBN89" s="45"/>
      <c r="PBO89" s="45"/>
      <c r="PBP89" s="45"/>
      <c r="PBQ89" s="45"/>
      <c r="PBR89" s="45"/>
      <c r="PBS89" s="45"/>
      <c r="PBT89" s="45"/>
      <c r="PBU89" s="45"/>
      <c r="PBV89" s="45"/>
      <c r="PBW89" s="45"/>
      <c r="PBX89" s="45"/>
      <c r="PBY89" s="45"/>
      <c r="PBZ89" s="45"/>
      <c r="PCA89" s="45"/>
      <c r="PCB89" s="45"/>
      <c r="PCC89" s="45"/>
      <c r="PCD89" s="45"/>
      <c r="PCE89" s="45"/>
      <c r="PCF89" s="45"/>
      <c r="PCG89" s="45"/>
      <c r="PCH89" s="45"/>
      <c r="PCI89" s="45"/>
      <c r="PCJ89" s="45"/>
      <c r="PCK89" s="45"/>
      <c r="PCL89" s="45"/>
      <c r="PCM89" s="45"/>
      <c r="PCN89" s="45"/>
      <c r="PCO89" s="45"/>
      <c r="PCP89" s="45"/>
      <c r="PCQ89" s="45"/>
      <c r="PCR89" s="45"/>
      <c r="PCS89" s="45"/>
      <c r="PCT89" s="45"/>
      <c r="PCU89" s="45"/>
      <c r="PCV89" s="45"/>
      <c r="PCW89" s="45"/>
      <c r="PCX89" s="45"/>
      <c r="PCY89" s="45"/>
      <c r="PCZ89" s="45"/>
      <c r="PDA89" s="45"/>
      <c r="PDB89" s="45"/>
      <c r="PDC89" s="45"/>
      <c r="PDD89" s="45"/>
      <c r="PDE89" s="45"/>
      <c r="PDF89" s="45"/>
      <c r="PDG89" s="45"/>
      <c r="PDH89" s="45"/>
      <c r="PDI89" s="45"/>
      <c r="PDJ89" s="45"/>
      <c r="PDK89" s="45"/>
      <c r="PDL89" s="45"/>
      <c r="PDM89" s="45"/>
      <c r="PDN89" s="45"/>
      <c r="PDO89" s="45"/>
      <c r="PDP89" s="45"/>
      <c r="PDQ89" s="45"/>
      <c r="PDR89" s="45"/>
      <c r="PDS89" s="45"/>
      <c r="PDT89" s="45"/>
      <c r="PDU89" s="45"/>
      <c r="PDV89" s="45"/>
      <c r="PDW89" s="45"/>
      <c r="PDX89" s="45"/>
      <c r="PDY89" s="45"/>
      <c r="PDZ89" s="45"/>
      <c r="PEA89" s="45"/>
      <c r="PEB89" s="45"/>
      <c r="PEC89" s="45"/>
      <c r="PED89" s="45"/>
      <c r="PEE89" s="45"/>
      <c r="PEF89" s="45"/>
      <c r="PEG89" s="45"/>
      <c r="PEH89" s="45"/>
      <c r="PEI89" s="45"/>
      <c r="PEJ89" s="45"/>
      <c r="PEK89" s="45"/>
      <c r="PEL89" s="45"/>
      <c r="PEM89" s="45"/>
      <c r="PEN89" s="45"/>
      <c r="PEO89" s="45"/>
      <c r="PEP89" s="45"/>
      <c r="PEQ89" s="45"/>
      <c r="PER89" s="45"/>
      <c r="PES89" s="45"/>
      <c r="PET89" s="45"/>
      <c r="PEU89" s="45"/>
      <c r="PEV89" s="45"/>
      <c r="PEW89" s="45"/>
      <c r="PEX89" s="45"/>
      <c r="PEY89" s="45"/>
      <c r="PEZ89" s="45"/>
      <c r="PFA89" s="45"/>
      <c r="PFB89" s="45"/>
      <c r="PFC89" s="45"/>
      <c r="PFD89" s="45"/>
      <c r="PFE89" s="45"/>
      <c r="PFF89" s="45"/>
      <c r="PFG89" s="45"/>
      <c r="PFH89" s="45"/>
      <c r="PFI89" s="45"/>
      <c r="PFJ89" s="45"/>
      <c r="PFK89" s="45"/>
      <c r="PFL89" s="45"/>
      <c r="PFM89" s="45"/>
      <c r="PFN89" s="45"/>
      <c r="PFO89" s="45"/>
      <c r="PFP89" s="45"/>
      <c r="PFQ89" s="45"/>
      <c r="PFR89" s="45"/>
      <c r="PFS89" s="45"/>
      <c r="PFT89" s="45"/>
      <c r="PFU89" s="45"/>
      <c r="PFV89" s="45"/>
      <c r="PFW89" s="45"/>
      <c r="PFX89" s="45"/>
      <c r="PFY89" s="45"/>
      <c r="PFZ89" s="45"/>
      <c r="PGA89" s="45"/>
      <c r="PGB89" s="45"/>
      <c r="PGC89" s="45"/>
      <c r="PGD89" s="45"/>
      <c r="PGE89" s="45"/>
      <c r="PGF89" s="45"/>
      <c r="PGG89" s="45"/>
      <c r="PGH89" s="45"/>
      <c r="PGI89" s="45"/>
      <c r="PGJ89" s="45"/>
      <c r="PGK89" s="45"/>
      <c r="PGL89" s="45"/>
      <c r="PGM89" s="45"/>
      <c r="PGN89" s="45"/>
      <c r="PGO89" s="45"/>
      <c r="PGP89" s="45"/>
      <c r="PGQ89" s="45"/>
      <c r="PGR89" s="45"/>
      <c r="PGS89" s="45"/>
      <c r="PGT89" s="45"/>
      <c r="PGU89" s="45"/>
      <c r="PGV89" s="45"/>
      <c r="PGW89" s="45"/>
      <c r="PGX89" s="45"/>
      <c r="PGY89" s="45"/>
      <c r="PGZ89" s="45"/>
      <c r="PHA89" s="45"/>
      <c r="PHB89" s="45"/>
      <c r="PHC89" s="45"/>
      <c r="PHD89" s="45"/>
      <c r="PHE89" s="45"/>
      <c r="PHF89" s="45"/>
      <c r="PHG89" s="45"/>
      <c r="PHH89" s="45"/>
      <c r="PHI89" s="45"/>
      <c r="PHJ89" s="45"/>
      <c r="PHK89" s="45"/>
      <c r="PHL89" s="45"/>
      <c r="PHM89" s="45"/>
      <c r="PHN89" s="45"/>
      <c r="PHO89" s="45"/>
      <c r="PHP89" s="45"/>
      <c r="PHQ89" s="45"/>
      <c r="PHR89" s="45"/>
      <c r="PHS89" s="45"/>
      <c r="PHT89" s="45"/>
      <c r="PHU89" s="45"/>
      <c r="PHV89" s="45"/>
      <c r="PHW89" s="45"/>
      <c r="PHX89" s="45"/>
      <c r="PHY89" s="45"/>
      <c r="PHZ89" s="45"/>
      <c r="PIA89" s="45"/>
      <c r="PIB89" s="45"/>
      <c r="PIC89" s="45"/>
      <c r="PID89" s="45"/>
      <c r="PIE89" s="45"/>
      <c r="PIF89" s="45"/>
      <c r="PIG89" s="45"/>
      <c r="PIH89" s="45"/>
      <c r="PII89" s="45"/>
      <c r="PIJ89" s="45"/>
      <c r="PIK89" s="45"/>
      <c r="PIL89" s="45"/>
      <c r="PIM89" s="45"/>
      <c r="PIN89" s="45"/>
      <c r="PIO89" s="45"/>
      <c r="PIP89" s="45"/>
      <c r="PIQ89" s="45"/>
      <c r="PIR89" s="45"/>
      <c r="PIS89" s="45"/>
      <c r="PIT89" s="45"/>
      <c r="PIU89" s="45"/>
      <c r="PIV89" s="45"/>
      <c r="PIW89" s="45"/>
      <c r="PIX89" s="45"/>
      <c r="PIY89" s="45"/>
      <c r="PIZ89" s="45"/>
      <c r="PJA89" s="45"/>
      <c r="PJB89" s="45"/>
      <c r="PJC89" s="45"/>
      <c r="PJD89" s="45"/>
      <c r="PJE89" s="45"/>
      <c r="PJF89" s="45"/>
      <c r="PJG89" s="45"/>
      <c r="PJH89" s="45"/>
      <c r="PJI89" s="45"/>
      <c r="PJJ89" s="45"/>
      <c r="PJK89" s="45"/>
      <c r="PJL89" s="45"/>
      <c r="PJM89" s="45"/>
      <c r="PJN89" s="45"/>
      <c r="PJO89" s="45"/>
      <c r="PJP89" s="45"/>
      <c r="PJQ89" s="45"/>
      <c r="PJR89" s="45"/>
      <c r="PJS89" s="45"/>
      <c r="PJT89" s="45"/>
      <c r="PJU89" s="45"/>
      <c r="PJV89" s="45"/>
      <c r="PJW89" s="45"/>
      <c r="PJX89" s="45"/>
      <c r="PJY89" s="45"/>
      <c r="PJZ89" s="45"/>
      <c r="PKA89" s="45"/>
      <c r="PKB89" s="45"/>
      <c r="PKC89" s="45"/>
      <c r="PKD89" s="45"/>
      <c r="PKE89" s="45"/>
      <c r="PKF89" s="45"/>
      <c r="PKG89" s="45"/>
      <c r="PKH89" s="45"/>
      <c r="PKI89" s="45"/>
      <c r="PKJ89" s="45"/>
      <c r="PKK89" s="45"/>
      <c r="PKL89" s="45"/>
      <c r="PKM89" s="45"/>
      <c r="PKN89" s="45"/>
      <c r="PKO89" s="45"/>
      <c r="PKP89" s="45"/>
      <c r="PKQ89" s="45"/>
      <c r="PKR89" s="45"/>
      <c r="PKS89" s="45"/>
      <c r="PKT89" s="45"/>
      <c r="PKU89" s="45"/>
      <c r="PKV89" s="45"/>
      <c r="PKW89" s="45"/>
      <c r="PKX89" s="45"/>
      <c r="PKY89" s="45"/>
      <c r="PKZ89" s="45"/>
      <c r="PLA89" s="45"/>
      <c r="PLB89" s="45"/>
      <c r="PLC89" s="45"/>
      <c r="PLD89" s="45"/>
      <c r="PLE89" s="45"/>
      <c r="PLF89" s="45"/>
      <c r="PLG89" s="45"/>
      <c r="PLH89" s="45"/>
      <c r="PLI89" s="45"/>
      <c r="PLJ89" s="45"/>
      <c r="PLK89" s="45"/>
      <c r="PLL89" s="45"/>
      <c r="PLM89" s="45"/>
      <c r="PLN89" s="45"/>
      <c r="PLO89" s="45"/>
      <c r="PLP89" s="45"/>
      <c r="PLQ89" s="45"/>
      <c r="PLR89" s="45"/>
      <c r="PLS89" s="45"/>
      <c r="PLT89" s="45"/>
      <c r="PLU89" s="45"/>
      <c r="PLV89" s="45"/>
      <c r="PLW89" s="45"/>
      <c r="PLX89" s="45"/>
      <c r="PLY89" s="45"/>
      <c r="PLZ89" s="45"/>
      <c r="PMA89" s="45"/>
      <c r="PMB89" s="45"/>
      <c r="PMC89" s="45"/>
      <c r="PMD89" s="45"/>
      <c r="PME89" s="45"/>
      <c r="PMF89" s="45"/>
      <c r="PMG89" s="45"/>
      <c r="PMH89" s="45"/>
      <c r="PMI89" s="45"/>
      <c r="PMJ89" s="45"/>
      <c r="PMK89" s="45"/>
      <c r="PML89" s="45"/>
      <c r="PMM89" s="45"/>
      <c r="PMN89" s="45"/>
      <c r="PMO89" s="45"/>
      <c r="PMP89" s="45"/>
      <c r="PMQ89" s="45"/>
      <c r="PMR89" s="45"/>
      <c r="PMS89" s="45"/>
      <c r="PMT89" s="45"/>
      <c r="PMU89" s="45"/>
      <c r="PMV89" s="45"/>
      <c r="PMW89" s="45"/>
      <c r="PMX89" s="45"/>
      <c r="PMY89" s="45"/>
      <c r="PMZ89" s="45"/>
      <c r="PNA89" s="45"/>
      <c r="PNB89" s="45"/>
      <c r="PNC89" s="45"/>
      <c r="PND89" s="45"/>
      <c r="PNE89" s="45"/>
      <c r="PNF89" s="45"/>
      <c r="PNG89" s="45"/>
      <c r="PNH89" s="45"/>
      <c r="PNI89" s="45"/>
      <c r="PNJ89" s="45"/>
      <c r="PNK89" s="45"/>
      <c r="PNL89" s="45"/>
      <c r="PNM89" s="45"/>
      <c r="PNN89" s="45"/>
      <c r="PNO89" s="45"/>
      <c r="PNP89" s="45"/>
      <c r="PNQ89" s="45"/>
      <c r="PNR89" s="45"/>
      <c r="PNS89" s="45"/>
      <c r="PNT89" s="45"/>
      <c r="PNU89" s="45"/>
      <c r="PNV89" s="45"/>
      <c r="PNW89" s="45"/>
      <c r="PNX89" s="45"/>
      <c r="PNY89" s="45"/>
      <c r="PNZ89" s="45"/>
      <c r="POA89" s="45"/>
      <c r="POB89" s="45"/>
      <c r="POC89" s="45"/>
      <c r="POD89" s="45"/>
      <c r="POE89" s="45"/>
      <c r="POF89" s="45"/>
      <c r="POG89" s="45"/>
      <c r="POH89" s="45"/>
      <c r="POI89" s="45"/>
      <c r="POJ89" s="45"/>
      <c r="POK89" s="45"/>
      <c r="POL89" s="45"/>
      <c r="POM89" s="45"/>
      <c r="PON89" s="45"/>
      <c r="POO89" s="45"/>
      <c r="POP89" s="45"/>
      <c r="POQ89" s="45"/>
      <c r="POR89" s="45"/>
      <c r="POS89" s="45"/>
      <c r="POT89" s="45"/>
      <c r="POU89" s="45"/>
      <c r="POV89" s="45"/>
      <c r="POW89" s="45"/>
      <c r="POX89" s="45"/>
      <c r="POY89" s="45"/>
      <c r="POZ89" s="45"/>
      <c r="PPA89" s="45"/>
      <c r="PPB89" s="45"/>
      <c r="PPC89" s="45"/>
      <c r="PPD89" s="45"/>
      <c r="PPE89" s="45"/>
      <c r="PPF89" s="45"/>
      <c r="PPG89" s="45"/>
      <c r="PPH89" s="45"/>
      <c r="PPI89" s="45"/>
      <c r="PPJ89" s="45"/>
      <c r="PPK89" s="45"/>
      <c r="PPL89" s="45"/>
      <c r="PPM89" s="45"/>
      <c r="PPN89" s="45"/>
      <c r="PPO89" s="45"/>
      <c r="PPP89" s="45"/>
      <c r="PPQ89" s="45"/>
      <c r="PPR89" s="45"/>
      <c r="PPS89" s="45"/>
      <c r="PPT89" s="45"/>
      <c r="PPU89" s="45"/>
      <c r="PPV89" s="45"/>
      <c r="PPW89" s="45"/>
      <c r="PPX89" s="45"/>
      <c r="PPY89" s="45"/>
      <c r="PPZ89" s="45"/>
      <c r="PQA89" s="45"/>
      <c r="PQB89" s="45"/>
      <c r="PQC89" s="45"/>
      <c r="PQD89" s="45"/>
      <c r="PQE89" s="45"/>
      <c r="PQF89" s="45"/>
      <c r="PQG89" s="45"/>
      <c r="PQH89" s="45"/>
      <c r="PQI89" s="45"/>
      <c r="PQJ89" s="45"/>
      <c r="PQK89" s="45"/>
      <c r="PQL89" s="45"/>
      <c r="PQM89" s="45"/>
      <c r="PQN89" s="45"/>
      <c r="PQO89" s="45"/>
      <c r="PQP89" s="45"/>
      <c r="PQQ89" s="45"/>
      <c r="PQR89" s="45"/>
      <c r="PQS89" s="45"/>
      <c r="PQT89" s="45"/>
      <c r="PQU89" s="45"/>
      <c r="PQV89" s="45"/>
      <c r="PQW89" s="45"/>
      <c r="PQX89" s="45"/>
      <c r="PQY89" s="45"/>
      <c r="PQZ89" s="45"/>
      <c r="PRA89" s="45"/>
      <c r="PRB89" s="45"/>
      <c r="PRC89" s="45"/>
      <c r="PRD89" s="45"/>
      <c r="PRE89" s="45"/>
      <c r="PRF89" s="45"/>
      <c r="PRG89" s="45"/>
      <c r="PRH89" s="45"/>
      <c r="PRI89" s="45"/>
      <c r="PRJ89" s="45"/>
      <c r="PRK89" s="45"/>
      <c r="PRL89" s="45"/>
      <c r="PRM89" s="45"/>
      <c r="PRN89" s="45"/>
      <c r="PRO89" s="45"/>
      <c r="PRP89" s="45"/>
      <c r="PRQ89" s="45"/>
      <c r="PRR89" s="45"/>
      <c r="PRS89" s="45"/>
      <c r="PRT89" s="45"/>
      <c r="PRU89" s="45"/>
      <c r="PRV89" s="45"/>
      <c r="PRW89" s="45"/>
      <c r="PRX89" s="45"/>
      <c r="PRY89" s="45"/>
      <c r="PRZ89" s="45"/>
      <c r="PSA89" s="45"/>
      <c r="PSB89" s="45"/>
      <c r="PSC89" s="45"/>
      <c r="PSD89" s="45"/>
      <c r="PSE89" s="45"/>
      <c r="PSF89" s="45"/>
      <c r="PSG89" s="45"/>
      <c r="PSH89" s="45"/>
      <c r="PSI89" s="45"/>
      <c r="PSJ89" s="45"/>
      <c r="PSK89" s="45"/>
      <c r="PSL89" s="45"/>
      <c r="PSM89" s="45"/>
      <c r="PSN89" s="45"/>
      <c r="PSO89" s="45"/>
      <c r="PSP89" s="45"/>
      <c r="PSQ89" s="45"/>
      <c r="PSR89" s="45"/>
      <c r="PSS89" s="45"/>
      <c r="PST89" s="45"/>
      <c r="PSU89" s="45"/>
      <c r="PSV89" s="45"/>
      <c r="PSW89" s="45"/>
      <c r="PSX89" s="45"/>
      <c r="PSY89" s="45"/>
      <c r="PSZ89" s="45"/>
      <c r="PTA89" s="45"/>
      <c r="PTB89" s="45"/>
      <c r="PTC89" s="45"/>
      <c r="PTD89" s="45"/>
      <c r="PTE89" s="45"/>
      <c r="PTF89" s="45"/>
      <c r="PTG89" s="45"/>
      <c r="PTH89" s="45"/>
      <c r="PTI89" s="45"/>
      <c r="PTJ89" s="45"/>
      <c r="PTK89" s="45"/>
      <c r="PTL89" s="45"/>
      <c r="PTM89" s="45"/>
      <c r="PTN89" s="45"/>
      <c r="PTO89" s="45"/>
      <c r="PTP89" s="45"/>
      <c r="PTQ89" s="45"/>
      <c r="PTR89" s="45"/>
      <c r="PTS89" s="45"/>
      <c r="PTT89" s="45"/>
      <c r="PTU89" s="45"/>
      <c r="PTV89" s="45"/>
      <c r="PTW89" s="45"/>
      <c r="PTX89" s="45"/>
      <c r="PTY89" s="45"/>
      <c r="PTZ89" s="45"/>
      <c r="PUA89" s="45"/>
      <c r="PUB89" s="45"/>
      <c r="PUC89" s="45"/>
      <c r="PUD89" s="45"/>
      <c r="PUE89" s="45"/>
      <c r="PUF89" s="45"/>
      <c r="PUG89" s="45"/>
      <c r="PUH89" s="45"/>
      <c r="PUI89" s="45"/>
      <c r="PUJ89" s="45"/>
      <c r="PUK89" s="45"/>
      <c r="PUL89" s="45"/>
      <c r="PUM89" s="45"/>
      <c r="PUN89" s="45"/>
      <c r="PUO89" s="45"/>
      <c r="PUP89" s="45"/>
      <c r="PUQ89" s="45"/>
      <c r="PUR89" s="45"/>
      <c r="PUS89" s="45"/>
      <c r="PUT89" s="45"/>
      <c r="PUU89" s="45"/>
      <c r="PUV89" s="45"/>
      <c r="PUW89" s="45"/>
      <c r="PUX89" s="45"/>
      <c r="PUY89" s="45"/>
      <c r="PUZ89" s="45"/>
      <c r="PVA89" s="45"/>
      <c r="PVB89" s="45"/>
      <c r="PVC89" s="45"/>
      <c r="PVD89" s="45"/>
      <c r="PVE89" s="45"/>
      <c r="PVF89" s="45"/>
      <c r="PVG89" s="45"/>
      <c r="PVH89" s="45"/>
      <c r="PVI89" s="45"/>
      <c r="PVJ89" s="45"/>
      <c r="PVK89" s="45"/>
      <c r="PVL89" s="45"/>
      <c r="PVM89" s="45"/>
      <c r="PVN89" s="45"/>
      <c r="PVO89" s="45"/>
      <c r="PVP89" s="45"/>
      <c r="PVQ89" s="45"/>
      <c r="PVR89" s="45"/>
      <c r="PVS89" s="45"/>
      <c r="PVT89" s="45"/>
      <c r="PVU89" s="45"/>
      <c r="PVV89" s="45"/>
      <c r="PVW89" s="45"/>
      <c r="PVX89" s="45"/>
      <c r="PVY89" s="45"/>
      <c r="PVZ89" s="45"/>
      <c r="PWA89" s="45"/>
      <c r="PWB89" s="45"/>
      <c r="PWC89" s="45"/>
      <c r="PWD89" s="45"/>
      <c r="PWE89" s="45"/>
      <c r="PWF89" s="45"/>
      <c r="PWG89" s="45"/>
      <c r="PWH89" s="45"/>
      <c r="PWI89" s="45"/>
      <c r="PWJ89" s="45"/>
      <c r="PWK89" s="45"/>
      <c r="PWL89" s="45"/>
      <c r="PWM89" s="45"/>
      <c r="PWN89" s="45"/>
      <c r="PWO89" s="45"/>
      <c r="PWP89" s="45"/>
      <c r="PWQ89" s="45"/>
      <c r="PWR89" s="45"/>
      <c r="PWS89" s="45"/>
      <c r="PWT89" s="45"/>
      <c r="PWU89" s="45"/>
      <c r="PWV89" s="45"/>
      <c r="PWW89" s="45"/>
      <c r="PWX89" s="45"/>
      <c r="PWY89" s="45"/>
      <c r="PWZ89" s="45"/>
      <c r="PXA89" s="45"/>
      <c r="PXB89" s="45"/>
      <c r="PXC89" s="45"/>
      <c r="PXD89" s="45"/>
      <c r="PXE89" s="45"/>
      <c r="PXF89" s="45"/>
      <c r="PXG89" s="45"/>
      <c r="PXH89" s="45"/>
      <c r="PXI89" s="45"/>
      <c r="PXJ89" s="45"/>
      <c r="PXK89" s="45"/>
      <c r="PXL89" s="45"/>
      <c r="PXM89" s="45"/>
      <c r="PXN89" s="45"/>
      <c r="PXO89" s="45"/>
      <c r="PXP89" s="45"/>
      <c r="PXQ89" s="45"/>
      <c r="PXR89" s="45"/>
      <c r="PXS89" s="45"/>
      <c r="PXT89" s="45"/>
      <c r="PXU89" s="45"/>
      <c r="PXV89" s="45"/>
      <c r="PXW89" s="45"/>
      <c r="PXX89" s="45"/>
      <c r="PXY89" s="45"/>
      <c r="PXZ89" s="45"/>
      <c r="PYA89" s="45"/>
      <c r="PYB89" s="45"/>
      <c r="PYC89" s="45"/>
      <c r="PYD89" s="45"/>
      <c r="PYE89" s="45"/>
      <c r="PYF89" s="45"/>
      <c r="PYG89" s="45"/>
      <c r="PYH89" s="45"/>
      <c r="PYI89" s="45"/>
      <c r="PYJ89" s="45"/>
      <c r="PYK89" s="45"/>
      <c r="PYL89" s="45"/>
      <c r="PYM89" s="45"/>
      <c r="PYN89" s="45"/>
      <c r="PYO89" s="45"/>
      <c r="PYP89" s="45"/>
      <c r="PYQ89" s="45"/>
      <c r="PYR89" s="45"/>
      <c r="PYS89" s="45"/>
      <c r="PYT89" s="45"/>
      <c r="PYU89" s="45"/>
      <c r="PYV89" s="45"/>
      <c r="PYW89" s="45"/>
      <c r="PYX89" s="45"/>
      <c r="PYY89" s="45"/>
      <c r="PYZ89" s="45"/>
      <c r="PZA89" s="45"/>
      <c r="PZB89" s="45"/>
      <c r="PZC89" s="45"/>
      <c r="PZD89" s="45"/>
      <c r="PZE89" s="45"/>
      <c r="PZF89" s="45"/>
      <c r="PZG89" s="45"/>
      <c r="PZH89" s="45"/>
      <c r="PZI89" s="45"/>
      <c r="PZJ89" s="45"/>
      <c r="PZK89" s="45"/>
      <c r="PZL89" s="45"/>
      <c r="PZM89" s="45"/>
      <c r="PZN89" s="45"/>
      <c r="PZO89" s="45"/>
      <c r="PZP89" s="45"/>
      <c r="PZQ89" s="45"/>
      <c r="PZR89" s="45"/>
      <c r="PZS89" s="45"/>
      <c r="PZT89" s="45"/>
      <c r="PZU89" s="45"/>
      <c r="PZV89" s="45"/>
      <c r="PZW89" s="45"/>
      <c r="PZX89" s="45"/>
      <c r="PZY89" s="45"/>
      <c r="PZZ89" s="45"/>
      <c r="QAA89" s="45"/>
      <c r="QAB89" s="45"/>
      <c r="QAC89" s="45"/>
      <c r="QAD89" s="45"/>
      <c r="QAE89" s="45"/>
      <c r="QAF89" s="45"/>
      <c r="QAG89" s="45"/>
      <c r="QAH89" s="45"/>
      <c r="QAI89" s="45"/>
      <c r="QAJ89" s="45"/>
      <c r="QAK89" s="45"/>
      <c r="QAL89" s="45"/>
      <c r="QAM89" s="45"/>
      <c r="QAN89" s="45"/>
      <c r="QAO89" s="45"/>
      <c r="QAP89" s="45"/>
      <c r="QAQ89" s="45"/>
      <c r="QAR89" s="45"/>
      <c r="QAS89" s="45"/>
      <c r="QAT89" s="45"/>
      <c r="QAU89" s="45"/>
      <c r="QAV89" s="45"/>
      <c r="QAW89" s="45"/>
      <c r="QAX89" s="45"/>
      <c r="QAY89" s="45"/>
      <c r="QAZ89" s="45"/>
      <c r="QBA89" s="45"/>
      <c r="QBB89" s="45"/>
      <c r="QBC89" s="45"/>
      <c r="QBD89" s="45"/>
      <c r="QBE89" s="45"/>
      <c r="QBF89" s="45"/>
      <c r="QBG89" s="45"/>
      <c r="QBH89" s="45"/>
      <c r="QBI89" s="45"/>
      <c r="QBJ89" s="45"/>
      <c r="QBK89" s="45"/>
      <c r="QBL89" s="45"/>
      <c r="QBM89" s="45"/>
      <c r="QBN89" s="45"/>
      <c r="QBO89" s="45"/>
      <c r="QBP89" s="45"/>
      <c r="QBQ89" s="45"/>
      <c r="QBR89" s="45"/>
      <c r="QBS89" s="45"/>
      <c r="QBT89" s="45"/>
      <c r="QBU89" s="45"/>
      <c r="QBV89" s="45"/>
      <c r="QBW89" s="45"/>
      <c r="QBX89" s="45"/>
      <c r="QBY89" s="45"/>
      <c r="QBZ89" s="45"/>
      <c r="QCA89" s="45"/>
      <c r="QCB89" s="45"/>
      <c r="QCC89" s="45"/>
      <c r="QCD89" s="45"/>
      <c r="QCE89" s="45"/>
      <c r="QCF89" s="45"/>
      <c r="QCG89" s="45"/>
      <c r="QCH89" s="45"/>
      <c r="QCI89" s="45"/>
      <c r="QCJ89" s="45"/>
      <c r="QCK89" s="45"/>
      <c r="QCL89" s="45"/>
      <c r="QCM89" s="45"/>
      <c r="QCN89" s="45"/>
      <c r="QCO89" s="45"/>
      <c r="QCP89" s="45"/>
      <c r="QCQ89" s="45"/>
      <c r="QCR89" s="45"/>
      <c r="QCS89" s="45"/>
      <c r="QCT89" s="45"/>
      <c r="QCU89" s="45"/>
      <c r="QCV89" s="45"/>
      <c r="QCW89" s="45"/>
      <c r="QCX89" s="45"/>
      <c r="QCY89" s="45"/>
      <c r="QCZ89" s="45"/>
      <c r="QDA89" s="45"/>
      <c r="QDB89" s="45"/>
      <c r="QDC89" s="45"/>
      <c r="QDD89" s="45"/>
      <c r="QDE89" s="45"/>
      <c r="QDF89" s="45"/>
      <c r="QDG89" s="45"/>
      <c r="QDH89" s="45"/>
      <c r="QDI89" s="45"/>
      <c r="QDJ89" s="45"/>
      <c r="QDK89" s="45"/>
      <c r="QDL89" s="45"/>
      <c r="QDM89" s="45"/>
      <c r="QDN89" s="45"/>
      <c r="QDO89" s="45"/>
      <c r="QDP89" s="45"/>
      <c r="QDQ89" s="45"/>
      <c r="QDR89" s="45"/>
      <c r="QDS89" s="45"/>
      <c r="QDT89" s="45"/>
      <c r="QDU89" s="45"/>
      <c r="QDV89" s="45"/>
      <c r="QDW89" s="45"/>
      <c r="QDX89" s="45"/>
      <c r="QDY89" s="45"/>
      <c r="QDZ89" s="45"/>
      <c r="QEA89" s="45"/>
      <c r="QEB89" s="45"/>
      <c r="QEC89" s="45"/>
      <c r="QED89" s="45"/>
      <c r="QEE89" s="45"/>
      <c r="QEF89" s="45"/>
      <c r="QEG89" s="45"/>
      <c r="QEH89" s="45"/>
      <c r="QEI89" s="45"/>
      <c r="QEJ89" s="45"/>
      <c r="QEK89" s="45"/>
      <c r="QEL89" s="45"/>
      <c r="QEM89" s="45"/>
      <c r="QEN89" s="45"/>
      <c r="QEO89" s="45"/>
      <c r="QEP89" s="45"/>
      <c r="QEQ89" s="45"/>
      <c r="QER89" s="45"/>
      <c r="QES89" s="45"/>
      <c r="QET89" s="45"/>
      <c r="QEU89" s="45"/>
      <c r="QEV89" s="45"/>
      <c r="QEW89" s="45"/>
      <c r="QEX89" s="45"/>
      <c r="QEY89" s="45"/>
      <c r="QEZ89" s="45"/>
      <c r="QFA89" s="45"/>
      <c r="QFB89" s="45"/>
      <c r="QFC89" s="45"/>
      <c r="QFD89" s="45"/>
      <c r="QFE89" s="45"/>
      <c r="QFF89" s="45"/>
      <c r="QFG89" s="45"/>
      <c r="QFH89" s="45"/>
      <c r="QFI89" s="45"/>
      <c r="QFJ89" s="45"/>
      <c r="QFK89" s="45"/>
      <c r="QFL89" s="45"/>
      <c r="QFM89" s="45"/>
      <c r="QFN89" s="45"/>
      <c r="QFO89" s="45"/>
      <c r="QFP89" s="45"/>
      <c r="QFQ89" s="45"/>
      <c r="QFR89" s="45"/>
      <c r="QFS89" s="45"/>
      <c r="QFT89" s="45"/>
      <c r="QFU89" s="45"/>
      <c r="QFV89" s="45"/>
      <c r="QFW89" s="45"/>
      <c r="QFX89" s="45"/>
      <c r="QFY89" s="45"/>
      <c r="QFZ89" s="45"/>
      <c r="QGA89" s="45"/>
      <c r="QGB89" s="45"/>
      <c r="QGC89" s="45"/>
      <c r="QGD89" s="45"/>
      <c r="QGE89" s="45"/>
      <c r="QGF89" s="45"/>
      <c r="QGG89" s="45"/>
      <c r="QGH89" s="45"/>
      <c r="QGI89" s="45"/>
      <c r="QGJ89" s="45"/>
      <c r="QGK89" s="45"/>
      <c r="QGL89" s="45"/>
      <c r="QGM89" s="45"/>
      <c r="QGN89" s="45"/>
      <c r="QGO89" s="45"/>
      <c r="QGP89" s="45"/>
      <c r="QGQ89" s="45"/>
      <c r="QGR89" s="45"/>
      <c r="QGS89" s="45"/>
      <c r="QGT89" s="45"/>
      <c r="QGU89" s="45"/>
      <c r="QGV89" s="45"/>
      <c r="QGW89" s="45"/>
      <c r="QGX89" s="45"/>
      <c r="QGY89" s="45"/>
      <c r="QGZ89" s="45"/>
      <c r="QHA89" s="45"/>
      <c r="QHB89" s="45"/>
      <c r="QHC89" s="45"/>
      <c r="QHD89" s="45"/>
      <c r="QHE89" s="45"/>
      <c r="QHF89" s="45"/>
      <c r="QHG89" s="45"/>
      <c r="QHH89" s="45"/>
      <c r="QHI89" s="45"/>
      <c r="QHJ89" s="45"/>
      <c r="QHK89" s="45"/>
      <c r="QHL89" s="45"/>
      <c r="QHM89" s="45"/>
      <c r="QHN89" s="45"/>
      <c r="QHO89" s="45"/>
      <c r="QHP89" s="45"/>
      <c r="QHQ89" s="45"/>
      <c r="QHR89" s="45"/>
      <c r="QHS89" s="45"/>
      <c r="QHT89" s="45"/>
      <c r="QHU89" s="45"/>
      <c r="QHV89" s="45"/>
      <c r="QHW89" s="45"/>
      <c r="QHX89" s="45"/>
      <c r="QHY89" s="45"/>
      <c r="QHZ89" s="45"/>
      <c r="QIA89" s="45"/>
      <c r="QIB89" s="45"/>
      <c r="QIC89" s="45"/>
      <c r="QID89" s="45"/>
      <c r="QIE89" s="45"/>
      <c r="QIF89" s="45"/>
      <c r="QIG89" s="45"/>
      <c r="QIH89" s="45"/>
      <c r="QII89" s="45"/>
      <c r="QIJ89" s="45"/>
      <c r="QIK89" s="45"/>
      <c r="QIL89" s="45"/>
      <c r="QIM89" s="45"/>
      <c r="QIN89" s="45"/>
      <c r="QIO89" s="45"/>
      <c r="QIP89" s="45"/>
      <c r="QIQ89" s="45"/>
      <c r="QIR89" s="45"/>
      <c r="QIS89" s="45"/>
      <c r="QIT89" s="45"/>
      <c r="QIU89" s="45"/>
      <c r="QIV89" s="45"/>
      <c r="QIW89" s="45"/>
      <c r="QIX89" s="45"/>
      <c r="QIY89" s="45"/>
      <c r="QIZ89" s="45"/>
      <c r="QJA89" s="45"/>
      <c r="QJB89" s="45"/>
      <c r="QJC89" s="45"/>
      <c r="QJD89" s="45"/>
      <c r="QJE89" s="45"/>
      <c r="QJF89" s="45"/>
      <c r="QJG89" s="45"/>
      <c r="QJH89" s="45"/>
      <c r="QJI89" s="45"/>
      <c r="QJJ89" s="45"/>
      <c r="QJK89" s="45"/>
      <c r="QJL89" s="45"/>
      <c r="QJM89" s="45"/>
      <c r="QJN89" s="45"/>
      <c r="QJO89" s="45"/>
      <c r="QJP89" s="45"/>
      <c r="QJQ89" s="45"/>
      <c r="QJR89" s="45"/>
      <c r="QJS89" s="45"/>
      <c r="QJT89" s="45"/>
      <c r="QJU89" s="45"/>
      <c r="QJV89" s="45"/>
      <c r="QJW89" s="45"/>
      <c r="QJX89" s="45"/>
      <c r="QJY89" s="45"/>
      <c r="QJZ89" s="45"/>
      <c r="QKA89" s="45"/>
      <c r="QKB89" s="45"/>
      <c r="QKC89" s="45"/>
      <c r="QKD89" s="45"/>
      <c r="QKE89" s="45"/>
      <c r="QKF89" s="45"/>
      <c r="QKG89" s="45"/>
      <c r="QKH89" s="45"/>
      <c r="QKI89" s="45"/>
      <c r="QKJ89" s="45"/>
      <c r="QKK89" s="45"/>
      <c r="QKL89" s="45"/>
      <c r="QKM89" s="45"/>
      <c r="QKN89" s="45"/>
      <c r="QKO89" s="45"/>
      <c r="QKP89" s="45"/>
      <c r="QKQ89" s="45"/>
      <c r="QKR89" s="45"/>
      <c r="QKS89" s="45"/>
      <c r="QKT89" s="45"/>
      <c r="QKU89" s="45"/>
      <c r="QKV89" s="45"/>
      <c r="QKW89" s="45"/>
      <c r="QKX89" s="45"/>
      <c r="QKY89" s="45"/>
      <c r="QKZ89" s="45"/>
      <c r="QLA89" s="45"/>
      <c r="QLB89" s="45"/>
      <c r="QLC89" s="45"/>
      <c r="QLD89" s="45"/>
      <c r="QLE89" s="45"/>
      <c r="QLF89" s="45"/>
      <c r="QLG89" s="45"/>
      <c r="QLH89" s="45"/>
      <c r="QLI89" s="45"/>
      <c r="QLJ89" s="45"/>
      <c r="QLK89" s="45"/>
      <c r="QLL89" s="45"/>
      <c r="QLM89" s="45"/>
      <c r="QLN89" s="45"/>
      <c r="QLO89" s="45"/>
      <c r="QLP89" s="45"/>
      <c r="QLQ89" s="45"/>
      <c r="QLR89" s="45"/>
      <c r="QLS89" s="45"/>
      <c r="QLT89" s="45"/>
      <c r="QLU89" s="45"/>
      <c r="QLV89" s="45"/>
      <c r="QLW89" s="45"/>
      <c r="QLX89" s="45"/>
      <c r="QLY89" s="45"/>
      <c r="QLZ89" s="45"/>
      <c r="QMA89" s="45"/>
      <c r="QMB89" s="45"/>
      <c r="QMC89" s="45"/>
      <c r="QMD89" s="45"/>
      <c r="QME89" s="45"/>
      <c r="QMF89" s="45"/>
      <c r="QMG89" s="45"/>
      <c r="QMH89" s="45"/>
      <c r="QMI89" s="45"/>
      <c r="QMJ89" s="45"/>
      <c r="QMK89" s="45"/>
      <c r="QML89" s="45"/>
      <c r="QMM89" s="45"/>
      <c r="QMN89" s="45"/>
      <c r="QMO89" s="45"/>
      <c r="QMP89" s="45"/>
      <c r="QMQ89" s="45"/>
      <c r="QMR89" s="45"/>
      <c r="QMS89" s="45"/>
      <c r="QMT89" s="45"/>
      <c r="QMU89" s="45"/>
      <c r="QMV89" s="45"/>
      <c r="QMW89" s="45"/>
      <c r="QMX89" s="45"/>
      <c r="QMY89" s="45"/>
      <c r="QMZ89" s="45"/>
      <c r="QNA89" s="45"/>
      <c r="QNB89" s="45"/>
      <c r="QNC89" s="45"/>
      <c r="QND89" s="45"/>
      <c r="QNE89" s="45"/>
      <c r="QNF89" s="45"/>
      <c r="QNG89" s="45"/>
      <c r="QNH89" s="45"/>
      <c r="QNI89" s="45"/>
      <c r="QNJ89" s="45"/>
      <c r="QNK89" s="45"/>
      <c r="QNL89" s="45"/>
      <c r="QNM89" s="45"/>
      <c r="QNN89" s="45"/>
      <c r="QNO89" s="45"/>
      <c r="QNP89" s="45"/>
      <c r="QNQ89" s="45"/>
      <c r="QNR89" s="45"/>
      <c r="QNS89" s="45"/>
      <c r="QNT89" s="45"/>
      <c r="QNU89" s="45"/>
      <c r="QNV89" s="45"/>
      <c r="QNW89" s="45"/>
      <c r="QNX89" s="45"/>
      <c r="QNY89" s="45"/>
      <c r="QNZ89" s="45"/>
      <c r="QOA89" s="45"/>
      <c r="QOB89" s="45"/>
      <c r="QOC89" s="45"/>
      <c r="QOD89" s="45"/>
      <c r="QOE89" s="45"/>
      <c r="QOF89" s="45"/>
      <c r="QOG89" s="45"/>
      <c r="QOH89" s="45"/>
      <c r="QOI89" s="45"/>
      <c r="QOJ89" s="45"/>
      <c r="QOK89" s="45"/>
      <c r="QOL89" s="45"/>
      <c r="QOM89" s="45"/>
      <c r="QON89" s="45"/>
      <c r="QOO89" s="45"/>
      <c r="QOP89" s="45"/>
      <c r="QOQ89" s="45"/>
      <c r="QOR89" s="45"/>
      <c r="QOS89" s="45"/>
      <c r="QOT89" s="45"/>
      <c r="QOU89" s="45"/>
      <c r="QOV89" s="45"/>
      <c r="QOW89" s="45"/>
      <c r="QOX89" s="45"/>
      <c r="QOY89" s="45"/>
      <c r="QOZ89" s="45"/>
      <c r="QPA89" s="45"/>
      <c r="QPB89" s="45"/>
      <c r="QPC89" s="45"/>
      <c r="QPD89" s="45"/>
      <c r="QPE89" s="45"/>
      <c r="QPF89" s="45"/>
      <c r="QPG89" s="45"/>
      <c r="QPH89" s="45"/>
      <c r="QPI89" s="45"/>
      <c r="QPJ89" s="45"/>
      <c r="QPK89" s="45"/>
      <c r="QPL89" s="45"/>
      <c r="QPM89" s="45"/>
      <c r="QPN89" s="45"/>
      <c r="QPO89" s="45"/>
      <c r="QPP89" s="45"/>
      <c r="QPQ89" s="45"/>
      <c r="QPR89" s="45"/>
      <c r="QPS89" s="45"/>
      <c r="QPT89" s="45"/>
      <c r="QPU89" s="45"/>
      <c r="QPV89" s="45"/>
      <c r="QPW89" s="45"/>
      <c r="QPX89" s="45"/>
      <c r="QPY89" s="45"/>
      <c r="QPZ89" s="45"/>
      <c r="QQA89" s="45"/>
      <c r="QQB89" s="45"/>
      <c r="QQC89" s="45"/>
      <c r="QQD89" s="45"/>
      <c r="QQE89" s="45"/>
      <c r="QQF89" s="45"/>
      <c r="QQG89" s="45"/>
      <c r="QQH89" s="45"/>
      <c r="QQI89" s="45"/>
      <c r="QQJ89" s="45"/>
      <c r="QQK89" s="45"/>
      <c r="QQL89" s="45"/>
      <c r="QQM89" s="45"/>
      <c r="QQN89" s="45"/>
      <c r="QQO89" s="45"/>
      <c r="QQP89" s="45"/>
      <c r="QQQ89" s="45"/>
      <c r="QQR89" s="45"/>
      <c r="QQS89" s="45"/>
      <c r="QQT89" s="45"/>
      <c r="QQU89" s="45"/>
      <c r="QQV89" s="45"/>
      <c r="QQW89" s="45"/>
      <c r="QQX89" s="45"/>
      <c r="QQY89" s="45"/>
      <c r="QQZ89" s="45"/>
      <c r="QRA89" s="45"/>
      <c r="QRB89" s="45"/>
      <c r="QRC89" s="45"/>
      <c r="QRD89" s="45"/>
      <c r="QRE89" s="45"/>
      <c r="QRF89" s="45"/>
      <c r="QRG89" s="45"/>
      <c r="QRH89" s="45"/>
      <c r="QRI89" s="45"/>
      <c r="QRJ89" s="45"/>
      <c r="QRK89" s="45"/>
      <c r="QRL89" s="45"/>
      <c r="QRM89" s="45"/>
      <c r="QRN89" s="45"/>
      <c r="QRO89" s="45"/>
      <c r="QRP89" s="45"/>
      <c r="QRQ89" s="45"/>
      <c r="QRR89" s="45"/>
      <c r="QRS89" s="45"/>
      <c r="QRT89" s="45"/>
      <c r="QRU89" s="45"/>
      <c r="QRV89" s="45"/>
      <c r="QRW89" s="45"/>
      <c r="QRX89" s="45"/>
      <c r="QRY89" s="45"/>
      <c r="QRZ89" s="45"/>
      <c r="QSA89" s="45"/>
      <c r="QSB89" s="45"/>
      <c r="QSC89" s="45"/>
      <c r="QSD89" s="45"/>
      <c r="QSE89" s="45"/>
      <c r="QSF89" s="45"/>
      <c r="QSG89" s="45"/>
      <c r="QSH89" s="45"/>
      <c r="QSI89" s="45"/>
      <c r="QSJ89" s="45"/>
      <c r="QSK89" s="45"/>
      <c r="QSL89" s="45"/>
      <c r="QSM89" s="45"/>
      <c r="QSN89" s="45"/>
      <c r="QSO89" s="45"/>
      <c r="QSP89" s="45"/>
      <c r="QSQ89" s="45"/>
      <c r="QSR89" s="45"/>
      <c r="QSS89" s="45"/>
      <c r="QST89" s="45"/>
      <c r="QSU89" s="45"/>
      <c r="QSV89" s="45"/>
      <c r="QSW89" s="45"/>
      <c r="QSX89" s="45"/>
      <c r="QSY89" s="45"/>
      <c r="QSZ89" s="45"/>
      <c r="QTA89" s="45"/>
      <c r="QTB89" s="45"/>
      <c r="QTC89" s="45"/>
      <c r="QTD89" s="45"/>
      <c r="QTE89" s="45"/>
      <c r="QTF89" s="45"/>
      <c r="QTG89" s="45"/>
      <c r="QTH89" s="45"/>
      <c r="QTI89" s="45"/>
      <c r="QTJ89" s="45"/>
      <c r="QTK89" s="45"/>
      <c r="QTL89" s="45"/>
      <c r="QTM89" s="45"/>
      <c r="QTN89" s="45"/>
      <c r="QTO89" s="45"/>
      <c r="QTP89" s="45"/>
      <c r="QTQ89" s="45"/>
      <c r="QTR89" s="45"/>
      <c r="QTS89" s="45"/>
      <c r="QTT89" s="45"/>
      <c r="QTU89" s="45"/>
      <c r="QTV89" s="45"/>
      <c r="QTW89" s="45"/>
      <c r="QTX89" s="45"/>
      <c r="QTY89" s="45"/>
      <c r="QTZ89" s="45"/>
      <c r="QUA89" s="45"/>
      <c r="QUB89" s="45"/>
      <c r="QUC89" s="45"/>
      <c r="QUD89" s="45"/>
      <c r="QUE89" s="45"/>
      <c r="QUF89" s="45"/>
      <c r="QUG89" s="45"/>
      <c r="QUH89" s="45"/>
      <c r="QUI89" s="45"/>
      <c r="QUJ89" s="45"/>
      <c r="QUK89" s="45"/>
      <c r="QUL89" s="45"/>
      <c r="QUM89" s="45"/>
      <c r="QUN89" s="45"/>
      <c r="QUO89" s="45"/>
      <c r="QUP89" s="45"/>
      <c r="QUQ89" s="45"/>
      <c r="QUR89" s="45"/>
      <c r="QUS89" s="45"/>
      <c r="QUT89" s="45"/>
      <c r="QUU89" s="45"/>
      <c r="QUV89" s="45"/>
      <c r="QUW89" s="45"/>
      <c r="QUX89" s="45"/>
      <c r="QUY89" s="45"/>
      <c r="QUZ89" s="45"/>
      <c r="QVA89" s="45"/>
      <c r="QVB89" s="45"/>
      <c r="QVC89" s="45"/>
      <c r="QVD89" s="45"/>
      <c r="QVE89" s="45"/>
      <c r="QVF89" s="45"/>
      <c r="QVG89" s="45"/>
      <c r="QVH89" s="45"/>
      <c r="QVI89" s="45"/>
      <c r="QVJ89" s="45"/>
      <c r="QVK89" s="45"/>
      <c r="QVL89" s="45"/>
      <c r="QVM89" s="45"/>
      <c r="QVN89" s="45"/>
      <c r="QVO89" s="45"/>
      <c r="QVP89" s="45"/>
      <c r="QVQ89" s="45"/>
      <c r="QVR89" s="45"/>
      <c r="QVS89" s="45"/>
      <c r="QVT89" s="45"/>
      <c r="QVU89" s="45"/>
      <c r="QVV89" s="45"/>
      <c r="QVW89" s="45"/>
      <c r="QVX89" s="45"/>
      <c r="QVY89" s="45"/>
      <c r="QVZ89" s="45"/>
      <c r="QWA89" s="45"/>
      <c r="QWB89" s="45"/>
      <c r="QWC89" s="45"/>
      <c r="QWD89" s="45"/>
      <c r="QWE89" s="45"/>
      <c r="QWF89" s="45"/>
      <c r="QWG89" s="45"/>
      <c r="QWH89" s="45"/>
      <c r="QWI89" s="45"/>
      <c r="QWJ89" s="45"/>
      <c r="QWK89" s="45"/>
      <c r="QWL89" s="45"/>
      <c r="QWM89" s="45"/>
      <c r="QWN89" s="45"/>
      <c r="QWO89" s="45"/>
      <c r="QWP89" s="45"/>
      <c r="QWQ89" s="45"/>
      <c r="QWR89" s="45"/>
      <c r="QWS89" s="45"/>
      <c r="QWT89" s="45"/>
      <c r="QWU89" s="45"/>
      <c r="QWV89" s="45"/>
      <c r="QWW89" s="45"/>
      <c r="QWX89" s="45"/>
      <c r="QWY89" s="45"/>
      <c r="QWZ89" s="45"/>
      <c r="QXA89" s="45"/>
      <c r="QXB89" s="45"/>
      <c r="QXC89" s="45"/>
      <c r="QXD89" s="45"/>
      <c r="QXE89" s="45"/>
      <c r="QXF89" s="45"/>
      <c r="QXG89" s="45"/>
      <c r="QXH89" s="45"/>
      <c r="QXI89" s="45"/>
      <c r="QXJ89" s="45"/>
      <c r="QXK89" s="45"/>
      <c r="QXL89" s="45"/>
      <c r="QXM89" s="45"/>
      <c r="QXN89" s="45"/>
      <c r="QXO89" s="45"/>
      <c r="QXP89" s="45"/>
      <c r="QXQ89" s="45"/>
      <c r="QXR89" s="45"/>
      <c r="QXS89" s="45"/>
      <c r="QXT89" s="45"/>
      <c r="QXU89" s="45"/>
      <c r="QXV89" s="45"/>
      <c r="QXW89" s="45"/>
      <c r="QXX89" s="45"/>
      <c r="QXY89" s="45"/>
      <c r="QXZ89" s="45"/>
      <c r="QYA89" s="45"/>
      <c r="QYB89" s="45"/>
      <c r="QYC89" s="45"/>
      <c r="QYD89" s="45"/>
      <c r="QYE89" s="45"/>
      <c r="QYF89" s="45"/>
      <c r="QYG89" s="45"/>
      <c r="QYH89" s="45"/>
      <c r="QYI89" s="45"/>
      <c r="QYJ89" s="45"/>
      <c r="QYK89" s="45"/>
      <c r="QYL89" s="45"/>
      <c r="QYM89" s="45"/>
      <c r="QYN89" s="45"/>
      <c r="QYO89" s="45"/>
      <c r="QYP89" s="45"/>
      <c r="QYQ89" s="45"/>
      <c r="QYR89" s="45"/>
      <c r="QYS89" s="45"/>
      <c r="QYT89" s="45"/>
      <c r="QYU89" s="45"/>
      <c r="QYV89" s="45"/>
      <c r="QYW89" s="45"/>
      <c r="QYX89" s="45"/>
      <c r="QYY89" s="45"/>
      <c r="QYZ89" s="45"/>
      <c r="QZA89" s="45"/>
      <c r="QZB89" s="45"/>
      <c r="QZC89" s="45"/>
      <c r="QZD89" s="45"/>
      <c r="QZE89" s="45"/>
      <c r="QZF89" s="45"/>
      <c r="QZG89" s="45"/>
      <c r="QZH89" s="45"/>
      <c r="QZI89" s="45"/>
      <c r="QZJ89" s="45"/>
      <c r="QZK89" s="45"/>
      <c r="QZL89" s="45"/>
      <c r="QZM89" s="45"/>
      <c r="QZN89" s="45"/>
      <c r="QZO89" s="45"/>
      <c r="QZP89" s="45"/>
      <c r="QZQ89" s="45"/>
      <c r="QZR89" s="45"/>
      <c r="QZS89" s="45"/>
      <c r="QZT89" s="45"/>
      <c r="QZU89" s="45"/>
      <c r="QZV89" s="45"/>
      <c r="QZW89" s="45"/>
      <c r="QZX89" s="45"/>
      <c r="QZY89" s="45"/>
      <c r="QZZ89" s="45"/>
      <c r="RAA89" s="45"/>
      <c r="RAB89" s="45"/>
      <c r="RAC89" s="45"/>
      <c r="RAD89" s="45"/>
      <c r="RAE89" s="45"/>
      <c r="RAF89" s="45"/>
      <c r="RAG89" s="45"/>
      <c r="RAH89" s="45"/>
      <c r="RAI89" s="45"/>
      <c r="RAJ89" s="45"/>
      <c r="RAK89" s="45"/>
      <c r="RAL89" s="45"/>
      <c r="RAM89" s="45"/>
      <c r="RAN89" s="45"/>
      <c r="RAO89" s="45"/>
      <c r="RAP89" s="45"/>
      <c r="RAQ89" s="45"/>
      <c r="RAR89" s="45"/>
      <c r="RAS89" s="45"/>
      <c r="RAT89" s="45"/>
      <c r="RAU89" s="45"/>
      <c r="RAV89" s="45"/>
      <c r="RAW89" s="45"/>
      <c r="RAX89" s="45"/>
      <c r="RAY89" s="45"/>
      <c r="RAZ89" s="45"/>
      <c r="RBA89" s="45"/>
      <c r="RBB89" s="45"/>
      <c r="RBC89" s="45"/>
      <c r="RBD89" s="45"/>
      <c r="RBE89" s="45"/>
      <c r="RBF89" s="45"/>
      <c r="RBG89" s="45"/>
      <c r="RBH89" s="45"/>
      <c r="RBI89" s="45"/>
      <c r="RBJ89" s="45"/>
      <c r="RBK89" s="45"/>
      <c r="RBL89" s="45"/>
      <c r="RBM89" s="45"/>
      <c r="RBN89" s="45"/>
      <c r="RBO89" s="45"/>
      <c r="RBP89" s="45"/>
      <c r="RBQ89" s="45"/>
      <c r="RBR89" s="45"/>
      <c r="RBS89" s="45"/>
      <c r="RBT89" s="45"/>
      <c r="RBU89" s="45"/>
      <c r="RBV89" s="45"/>
      <c r="RBW89" s="45"/>
      <c r="RBX89" s="45"/>
      <c r="RBY89" s="45"/>
      <c r="RBZ89" s="45"/>
      <c r="RCA89" s="45"/>
      <c r="RCB89" s="45"/>
      <c r="RCC89" s="45"/>
      <c r="RCD89" s="45"/>
      <c r="RCE89" s="45"/>
      <c r="RCF89" s="45"/>
      <c r="RCG89" s="45"/>
      <c r="RCH89" s="45"/>
      <c r="RCI89" s="45"/>
      <c r="RCJ89" s="45"/>
      <c r="RCK89" s="45"/>
      <c r="RCL89" s="45"/>
      <c r="RCM89" s="45"/>
      <c r="RCN89" s="45"/>
      <c r="RCO89" s="45"/>
      <c r="RCP89" s="45"/>
      <c r="RCQ89" s="45"/>
      <c r="RCR89" s="45"/>
      <c r="RCS89" s="45"/>
      <c r="RCT89" s="45"/>
      <c r="RCU89" s="45"/>
      <c r="RCV89" s="45"/>
      <c r="RCW89" s="45"/>
      <c r="RCX89" s="45"/>
      <c r="RCY89" s="45"/>
      <c r="RCZ89" s="45"/>
      <c r="RDA89" s="45"/>
      <c r="RDB89" s="45"/>
      <c r="RDC89" s="45"/>
      <c r="RDD89" s="45"/>
      <c r="RDE89" s="45"/>
      <c r="RDF89" s="45"/>
      <c r="RDG89" s="45"/>
      <c r="RDH89" s="45"/>
      <c r="RDI89" s="45"/>
      <c r="RDJ89" s="45"/>
      <c r="RDK89" s="45"/>
      <c r="RDL89" s="45"/>
      <c r="RDM89" s="45"/>
      <c r="RDN89" s="45"/>
      <c r="RDO89" s="45"/>
      <c r="RDP89" s="45"/>
      <c r="RDQ89" s="45"/>
      <c r="RDR89" s="45"/>
      <c r="RDS89" s="45"/>
      <c r="RDT89" s="45"/>
      <c r="RDU89" s="45"/>
      <c r="RDV89" s="45"/>
      <c r="RDW89" s="45"/>
      <c r="RDX89" s="45"/>
      <c r="RDY89" s="45"/>
      <c r="RDZ89" s="45"/>
      <c r="REA89" s="45"/>
      <c r="REB89" s="45"/>
      <c r="REC89" s="45"/>
      <c r="RED89" s="45"/>
      <c r="REE89" s="45"/>
      <c r="REF89" s="45"/>
      <c r="REG89" s="45"/>
      <c r="REH89" s="45"/>
      <c r="REI89" s="45"/>
      <c r="REJ89" s="45"/>
      <c r="REK89" s="45"/>
      <c r="REL89" s="45"/>
      <c r="REM89" s="45"/>
      <c r="REN89" s="45"/>
      <c r="REO89" s="45"/>
      <c r="REP89" s="45"/>
      <c r="REQ89" s="45"/>
      <c r="RER89" s="45"/>
      <c r="RES89" s="45"/>
      <c r="RET89" s="45"/>
      <c r="REU89" s="45"/>
      <c r="REV89" s="45"/>
      <c r="REW89" s="45"/>
      <c r="REX89" s="45"/>
      <c r="REY89" s="45"/>
      <c r="REZ89" s="45"/>
      <c r="RFA89" s="45"/>
      <c r="RFB89" s="45"/>
      <c r="RFC89" s="45"/>
      <c r="RFD89" s="45"/>
      <c r="RFE89" s="45"/>
      <c r="RFF89" s="45"/>
      <c r="RFG89" s="45"/>
      <c r="RFH89" s="45"/>
      <c r="RFI89" s="45"/>
      <c r="RFJ89" s="45"/>
      <c r="RFK89" s="45"/>
      <c r="RFL89" s="45"/>
      <c r="RFM89" s="45"/>
      <c r="RFN89" s="45"/>
      <c r="RFO89" s="45"/>
      <c r="RFP89" s="45"/>
      <c r="RFQ89" s="45"/>
      <c r="RFR89" s="45"/>
      <c r="RFS89" s="45"/>
      <c r="RFT89" s="45"/>
      <c r="RFU89" s="45"/>
      <c r="RFV89" s="45"/>
      <c r="RFW89" s="45"/>
      <c r="RFX89" s="45"/>
      <c r="RFY89" s="45"/>
      <c r="RFZ89" s="45"/>
      <c r="RGA89" s="45"/>
      <c r="RGB89" s="45"/>
      <c r="RGC89" s="45"/>
      <c r="RGD89" s="45"/>
      <c r="RGE89" s="45"/>
      <c r="RGF89" s="45"/>
      <c r="RGG89" s="45"/>
      <c r="RGH89" s="45"/>
      <c r="RGI89" s="45"/>
      <c r="RGJ89" s="45"/>
      <c r="RGK89" s="45"/>
      <c r="RGL89" s="45"/>
      <c r="RGM89" s="45"/>
      <c r="RGN89" s="45"/>
      <c r="RGO89" s="45"/>
      <c r="RGP89" s="45"/>
      <c r="RGQ89" s="45"/>
      <c r="RGR89" s="45"/>
      <c r="RGS89" s="45"/>
      <c r="RGT89" s="45"/>
      <c r="RGU89" s="45"/>
      <c r="RGV89" s="45"/>
      <c r="RGW89" s="45"/>
      <c r="RGX89" s="45"/>
      <c r="RGY89" s="45"/>
      <c r="RGZ89" s="45"/>
      <c r="RHA89" s="45"/>
      <c r="RHB89" s="45"/>
      <c r="RHC89" s="45"/>
      <c r="RHD89" s="45"/>
      <c r="RHE89" s="45"/>
      <c r="RHF89" s="45"/>
      <c r="RHG89" s="45"/>
      <c r="RHH89" s="45"/>
      <c r="RHI89" s="45"/>
      <c r="RHJ89" s="45"/>
      <c r="RHK89" s="45"/>
      <c r="RHL89" s="45"/>
      <c r="RHM89" s="45"/>
      <c r="RHN89" s="45"/>
      <c r="RHO89" s="45"/>
      <c r="RHP89" s="45"/>
      <c r="RHQ89" s="45"/>
      <c r="RHR89" s="45"/>
      <c r="RHS89" s="45"/>
      <c r="RHT89" s="45"/>
      <c r="RHU89" s="45"/>
      <c r="RHV89" s="45"/>
      <c r="RHW89" s="45"/>
      <c r="RHX89" s="45"/>
      <c r="RHY89" s="45"/>
      <c r="RHZ89" s="45"/>
      <c r="RIA89" s="45"/>
      <c r="RIB89" s="45"/>
      <c r="RIC89" s="45"/>
      <c r="RID89" s="45"/>
      <c r="RIE89" s="45"/>
      <c r="RIF89" s="45"/>
      <c r="RIG89" s="45"/>
      <c r="RIH89" s="45"/>
      <c r="RII89" s="45"/>
      <c r="RIJ89" s="45"/>
      <c r="RIK89" s="45"/>
      <c r="RIL89" s="45"/>
      <c r="RIM89" s="45"/>
      <c r="RIN89" s="45"/>
      <c r="RIO89" s="45"/>
      <c r="RIP89" s="45"/>
      <c r="RIQ89" s="45"/>
      <c r="RIR89" s="45"/>
      <c r="RIS89" s="45"/>
      <c r="RIT89" s="45"/>
      <c r="RIU89" s="45"/>
      <c r="RIV89" s="45"/>
      <c r="RIW89" s="45"/>
      <c r="RIX89" s="45"/>
      <c r="RIY89" s="45"/>
      <c r="RIZ89" s="45"/>
      <c r="RJA89" s="45"/>
      <c r="RJB89" s="45"/>
      <c r="RJC89" s="45"/>
      <c r="RJD89" s="45"/>
      <c r="RJE89" s="45"/>
      <c r="RJF89" s="45"/>
      <c r="RJG89" s="45"/>
      <c r="RJH89" s="45"/>
      <c r="RJI89" s="45"/>
      <c r="RJJ89" s="45"/>
      <c r="RJK89" s="45"/>
      <c r="RJL89" s="45"/>
      <c r="RJM89" s="45"/>
      <c r="RJN89" s="45"/>
      <c r="RJO89" s="45"/>
      <c r="RJP89" s="45"/>
      <c r="RJQ89" s="45"/>
      <c r="RJR89" s="45"/>
      <c r="RJS89" s="45"/>
      <c r="RJT89" s="45"/>
      <c r="RJU89" s="45"/>
      <c r="RJV89" s="45"/>
      <c r="RJW89" s="45"/>
      <c r="RJX89" s="45"/>
      <c r="RJY89" s="45"/>
      <c r="RJZ89" s="45"/>
      <c r="RKA89" s="45"/>
      <c r="RKB89" s="45"/>
      <c r="RKC89" s="45"/>
      <c r="RKD89" s="45"/>
      <c r="RKE89" s="45"/>
      <c r="RKF89" s="45"/>
      <c r="RKG89" s="45"/>
      <c r="RKH89" s="45"/>
      <c r="RKI89" s="45"/>
      <c r="RKJ89" s="45"/>
      <c r="RKK89" s="45"/>
      <c r="RKL89" s="45"/>
      <c r="RKM89" s="45"/>
      <c r="RKN89" s="45"/>
      <c r="RKO89" s="45"/>
      <c r="RKP89" s="45"/>
      <c r="RKQ89" s="45"/>
      <c r="RKR89" s="45"/>
      <c r="RKS89" s="45"/>
      <c r="RKT89" s="45"/>
      <c r="RKU89" s="45"/>
      <c r="RKV89" s="45"/>
      <c r="RKW89" s="45"/>
      <c r="RKX89" s="45"/>
      <c r="RKY89" s="45"/>
      <c r="RKZ89" s="45"/>
      <c r="RLA89" s="45"/>
      <c r="RLB89" s="45"/>
      <c r="RLC89" s="45"/>
      <c r="RLD89" s="45"/>
      <c r="RLE89" s="45"/>
      <c r="RLF89" s="45"/>
      <c r="RLG89" s="45"/>
      <c r="RLH89" s="45"/>
      <c r="RLI89" s="45"/>
      <c r="RLJ89" s="45"/>
      <c r="RLK89" s="45"/>
      <c r="RLL89" s="45"/>
      <c r="RLM89" s="45"/>
      <c r="RLN89" s="45"/>
      <c r="RLO89" s="45"/>
      <c r="RLP89" s="45"/>
      <c r="RLQ89" s="45"/>
      <c r="RLR89" s="45"/>
      <c r="RLS89" s="45"/>
      <c r="RLT89" s="45"/>
      <c r="RLU89" s="45"/>
      <c r="RLV89" s="45"/>
      <c r="RLW89" s="45"/>
      <c r="RLX89" s="45"/>
      <c r="RLY89" s="45"/>
      <c r="RLZ89" s="45"/>
      <c r="RMA89" s="45"/>
      <c r="RMB89" s="45"/>
      <c r="RMC89" s="45"/>
      <c r="RMD89" s="45"/>
      <c r="RME89" s="45"/>
      <c r="RMF89" s="45"/>
      <c r="RMG89" s="45"/>
      <c r="RMH89" s="45"/>
      <c r="RMI89" s="45"/>
      <c r="RMJ89" s="45"/>
      <c r="RMK89" s="45"/>
      <c r="RML89" s="45"/>
      <c r="RMM89" s="45"/>
      <c r="RMN89" s="45"/>
      <c r="RMO89" s="45"/>
      <c r="RMP89" s="45"/>
      <c r="RMQ89" s="45"/>
      <c r="RMR89" s="45"/>
      <c r="RMS89" s="45"/>
      <c r="RMT89" s="45"/>
      <c r="RMU89" s="45"/>
      <c r="RMV89" s="45"/>
      <c r="RMW89" s="45"/>
      <c r="RMX89" s="45"/>
      <c r="RMY89" s="45"/>
      <c r="RMZ89" s="45"/>
      <c r="RNA89" s="45"/>
      <c r="RNB89" s="45"/>
      <c r="RNC89" s="45"/>
      <c r="RND89" s="45"/>
      <c r="RNE89" s="45"/>
      <c r="RNF89" s="45"/>
      <c r="RNG89" s="45"/>
      <c r="RNH89" s="45"/>
      <c r="RNI89" s="45"/>
      <c r="RNJ89" s="45"/>
      <c r="RNK89" s="45"/>
      <c r="RNL89" s="45"/>
      <c r="RNM89" s="45"/>
      <c r="RNN89" s="45"/>
      <c r="RNO89" s="45"/>
      <c r="RNP89" s="45"/>
      <c r="RNQ89" s="45"/>
      <c r="RNR89" s="45"/>
      <c r="RNS89" s="45"/>
      <c r="RNT89" s="45"/>
      <c r="RNU89" s="45"/>
      <c r="RNV89" s="45"/>
      <c r="RNW89" s="45"/>
      <c r="RNX89" s="45"/>
      <c r="RNY89" s="45"/>
      <c r="RNZ89" s="45"/>
      <c r="ROA89" s="45"/>
      <c r="ROB89" s="45"/>
      <c r="ROC89" s="45"/>
      <c r="ROD89" s="45"/>
      <c r="ROE89" s="45"/>
      <c r="ROF89" s="45"/>
      <c r="ROG89" s="45"/>
      <c r="ROH89" s="45"/>
      <c r="ROI89" s="45"/>
      <c r="ROJ89" s="45"/>
      <c r="ROK89" s="45"/>
      <c r="ROL89" s="45"/>
      <c r="ROM89" s="45"/>
      <c r="RON89" s="45"/>
      <c r="ROO89" s="45"/>
      <c r="ROP89" s="45"/>
      <c r="ROQ89" s="45"/>
      <c r="ROR89" s="45"/>
      <c r="ROS89" s="45"/>
      <c r="ROT89" s="45"/>
      <c r="ROU89" s="45"/>
      <c r="ROV89" s="45"/>
      <c r="ROW89" s="45"/>
      <c r="ROX89" s="45"/>
      <c r="ROY89" s="45"/>
      <c r="ROZ89" s="45"/>
      <c r="RPA89" s="45"/>
      <c r="RPB89" s="45"/>
      <c r="RPC89" s="45"/>
      <c r="RPD89" s="45"/>
      <c r="RPE89" s="45"/>
      <c r="RPF89" s="45"/>
      <c r="RPG89" s="45"/>
      <c r="RPH89" s="45"/>
      <c r="RPI89" s="45"/>
      <c r="RPJ89" s="45"/>
      <c r="RPK89" s="45"/>
      <c r="RPL89" s="45"/>
      <c r="RPM89" s="45"/>
      <c r="RPN89" s="45"/>
      <c r="RPO89" s="45"/>
      <c r="RPP89" s="45"/>
      <c r="RPQ89" s="45"/>
      <c r="RPR89" s="45"/>
      <c r="RPS89" s="45"/>
      <c r="RPT89" s="45"/>
      <c r="RPU89" s="45"/>
      <c r="RPV89" s="45"/>
      <c r="RPW89" s="45"/>
      <c r="RPX89" s="45"/>
      <c r="RPY89" s="45"/>
      <c r="RPZ89" s="45"/>
      <c r="RQA89" s="45"/>
      <c r="RQB89" s="45"/>
      <c r="RQC89" s="45"/>
      <c r="RQD89" s="45"/>
      <c r="RQE89" s="45"/>
      <c r="RQF89" s="45"/>
      <c r="RQG89" s="45"/>
      <c r="RQH89" s="45"/>
      <c r="RQI89" s="45"/>
      <c r="RQJ89" s="45"/>
      <c r="RQK89" s="45"/>
      <c r="RQL89" s="45"/>
      <c r="RQM89" s="45"/>
      <c r="RQN89" s="45"/>
      <c r="RQO89" s="45"/>
      <c r="RQP89" s="45"/>
      <c r="RQQ89" s="45"/>
      <c r="RQR89" s="45"/>
      <c r="RQS89" s="45"/>
      <c r="RQT89" s="45"/>
      <c r="RQU89" s="45"/>
      <c r="RQV89" s="45"/>
      <c r="RQW89" s="45"/>
      <c r="RQX89" s="45"/>
      <c r="RQY89" s="45"/>
      <c r="RQZ89" s="45"/>
      <c r="RRA89" s="45"/>
      <c r="RRB89" s="45"/>
      <c r="RRC89" s="45"/>
      <c r="RRD89" s="45"/>
      <c r="RRE89" s="45"/>
      <c r="RRF89" s="45"/>
      <c r="RRG89" s="45"/>
      <c r="RRH89" s="45"/>
      <c r="RRI89" s="45"/>
      <c r="RRJ89" s="45"/>
      <c r="RRK89" s="45"/>
      <c r="RRL89" s="45"/>
      <c r="RRM89" s="45"/>
      <c r="RRN89" s="45"/>
      <c r="RRO89" s="45"/>
      <c r="RRP89" s="45"/>
      <c r="RRQ89" s="45"/>
      <c r="RRR89" s="45"/>
      <c r="RRS89" s="45"/>
      <c r="RRT89" s="45"/>
      <c r="RRU89" s="45"/>
      <c r="RRV89" s="45"/>
      <c r="RRW89" s="45"/>
      <c r="RRX89" s="45"/>
      <c r="RRY89" s="45"/>
      <c r="RRZ89" s="45"/>
      <c r="RSA89" s="45"/>
      <c r="RSB89" s="45"/>
      <c r="RSC89" s="45"/>
      <c r="RSD89" s="45"/>
      <c r="RSE89" s="45"/>
      <c r="RSF89" s="45"/>
      <c r="RSG89" s="45"/>
      <c r="RSH89" s="45"/>
      <c r="RSI89" s="45"/>
      <c r="RSJ89" s="45"/>
      <c r="RSK89" s="45"/>
      <c r="RSL89" s="45"/>
      <c r="RSM89" s="45"/>
      <c r="RSN89" s="45"/>
      <c r="RSO89" s="45"/>
      <c r="RSP89" s="45"/>
      <c r="RSQ89" s="45"/>
      <c r="RSR89" s="45"/>
      <c r="RSS89" s="45"/>
      <c r="RST89" s="45"/>
      <c r="RSU89" s="45"/>
      <c r="RSV89" s="45"/>
      <c r="RSW89" s="45"/>
      <c r="RSX89" s="45"/>
      <c r="RSY89" s="45"/>
      <c r="RSZ89" s="45"/>
      <c r="RTA89" s="45"/>
      <c r="RTB89" s="45"/>
      <c r="RTC89" s="45"/>
      <c r="RTD89" s="45"/>
      <c r="RTE89" s="45"/>
      <c r="RTF89" s="45"/>
      <c r="RTG89" s="45"/>
      <c r="RTH89" s="45"/>
      <c r="RTI89" s="45"/>
      <c r="RTJ89" s="45"/>
      <c r="RTK89" s="45"/>
      <c r="RTL89" s="45"/>
      <c r="RTM89" s="45"/>
      <c r="RTN89" s="45"/>
      <c r="RTO89" s="45"/>
      <c r="RTP89" s="45"/>
      <c r="RTQ89" s="45"/>
      <c r="RTR89" s="45"/>
      <c r="RTS89" s="45"/>
      <c r="RTT89" s="45"/>
      <c r="RTU89" s="45"/>
      <c r="RTV89" s="45"/>
      <c r="RTW89" s="45"/>
      <c r="RTX89" s="45"/>
      <c r="RTY89" s="45"/>
      <c r="RTZ89" s="45"/>
      <c r="RUA89" s="45"/>
      <c r="RUB89" s="45"/>
      <c r="RUC89" s="45"/>
      <c r="RUD89" s="45"/>
      <c r="RUE89" s="45"/>
      <c r="RUF89" s="45"/>
      <c r="RUG89" s="45"/>
      <c r="RUH89" s="45"/>
      <c r="RUI89" s="45"/>
      <c r="RUJ89" s="45"/>
      <c r="RUK89" s="45"/>
      <c r="RUL89" s="45"/>
      <c r="RUM89" s="45"/>
      <c r="RUN89" s="45"/>
      <c r="RUO89" s="45"/>
      <c r="RUP89" s="45"/>
      <c r="RUQ89" s="45"/>
      <c r="RUR89" s="45"/>
      <c r="RUS89" s="45"/>
      <c r="RUT89" s="45"/>
      <c r="RUU89" s="45"/>
      <c r="RUV89" s="45"/>
      <c r="RUW89" s="45"/>
      <c r="RUX89" s="45"/>
      <c r="RUY89" s="45"/>
      <c r="RUZ89" s="45"/>
      <c r="RVA89" s="45"/>
      <c r="RVB89" s="45"/>
      <c r="RVC89" s="45"/>
      <c r="RVD89" s="45"/>
      <c r="RVE89" s="45"/>
      <c r="RVF89" s="45"/>
      <c r="RVG89" s="45"/>
      <c r="RVH89" s="45"/>
      <c r="RVI89" s="45"/>
      <c r="RVJ89" s="45"/>
      <c r="RVK89" s="45"/>
      <c r="RVL89" s="45"/>
      <c r="RVM89" s="45"/>
      <c r="RVN89" s="45"/>
      <c r="RVO89" s="45"/>
      <c r="RVP89" s="45"/>
      <c r="RVQ89" s="45"/>
      <c r="RVR89" s="45"/>
      <c r="RVS89" s="45"/>
      <c r="RVT89" s="45"/>
      <c r="RVU89" s="45"/>
      <c r="RVV89" s="45"/>
      <c r="RVW89" s="45"/>
      <c r="RVX89" s="45"/>
      <c r="RVY89" s="45"/>
      <c r="RVZ89" s="45"/>
      <c r="RWA89" s="45"/>
      <c r="RWB89" s="45"/>
      <c r="RWC89" s="45"/>
      <c r="RWD89" s="45"/>
      <c r="RWE89" s="45"/>
      <c r="RWF89" s="45"/>
      <c r="RWG89" s="45"/>
      <c r="RWH89" s="45"/>
      <c r="RWI89" s="45"/>
      <c r="RWJ89" s="45"/>
      <c r="RWK89" s="45"/>
      <c r="RWL89" s="45"/>
      <c r="RWM89" s="45"/>
      <c r="RWN89" s="45"/>
      <c r="RWO89" s="45"/>
      <c r="RWP89" s="45"/>
      <c r="RWQ89" s="45"/>
      <c r="RWR89" s="45"/>
      <c r="RWS89" s="45"/>
      <c r="RWT89" s="45"/>
      <c r="RWU89" s="45"/>
      <c r="RWV89" s="45"/>
      <c r="RWW89" s="45"/>
      <c r="RWX89" s="45"/>
      <c r="RWY89" s="45"/>
      <c r="RWZ89" s="45"/>
      <c r="RXA89" s="45"/>
      <c r="RXB89" s="45"/>
      <c r="RXC89" s="45"/>
      <c r="RXD89" s="45"/>
      <c r="RXE89" s="45"/>
      <c r="RXF89" s="45"/>
      <c r="RXG89" s="45"/>
      <c r="RXH89" s="45"/>
      <c r="RXI89" s="45"/>
      <c r="RXJ89" s="45"/>
      <c r="RXK89" s="45"/>
      <c r="RXL89" s="45"/>
      <c r="RXM89" s="45"/>
      <c r="RXN89" s="45"/>
      <c r="RXO89" s="45"/>
      <c r="RXP89" s="45"/>
      <c r="RXQ89" s="45"/>
      <c r="RXR89" s="45"/>
      <c r="RXS89" s="45"/>
      <c r="RXT89" s="45"/>
      <c r="RXU89" s="45"/>
      <c r="RXV89" s="45"/>
      <c r="RXW89" s="45"/>
      <c r="RXX89" s="45"/>
      <c r="RXY89" s="45"/>
      <c r="RXZ89" s="45"/>
      <c r="RYA89" s="45"/>
      <c r="RYB89" s="45"/>
      <c r="RYC89" s="45"/>
      <c r="RYD89" s="45"/>
      <c r="RYE89" s="45"/>
      <c r="RYF89" s="45"/>
      <c r="RYG89" s="45"/>
      <c r="RYH89" s="45"/>
      <c r="RYI89" s="45"/>
      <c r="RYJ89" s="45"/>
      <c r="RYK89" s="45"/>
      <c r="RYL89" s="45"/>
      <c r="RYM89" s="45"/>
      <c r="RYN89" s="45"/>
      <c r="RYO89" s="45"/>
      <c r="RYP89" s="45"/>
      <c r="RYQ89" s="45"/>
      <c r="RYR89" s="45"/>
      <c r="RYS89" s="45"/>
      <c r="RYT89" s="45"/>
      <c r="RYU89" s="45"/>
      <c r="RYV89" s="45"/>
      <c r="RYW89" s="45"/>
      <c r="RYX89" s="45"/>
      <c r="RYY89" s="45"/>
      <c r="RYZ89" s="45"/>
      <c r="RZA89" s="45"/>
      <c r="RZB89" s="45"/>
      <c r="RZC89" s="45"/>
      <c r="RZD89" s="45"/>
      <c r="RZE89" s="45"/>
      <c r="RZF89" s="45"/>
      <c r="RZG89" s="45"/>
      <c r="RZH89" s="45"/>
      <c r="RZI89" s="45"/>
      <c r="RZJ89" s="45"/>
      <c r="RZK89" s="45"/>
      <c r="RZL89" s="45"/>
      <c r="RZM89" s="45"/>
      <c r="RZN89" s="45"/>
      <c r="RZO89" s="45"/>
      <c r="RZP89" s="45"/>
      <c r="RZQ89" s="45"/>
      <c r="RZR89" s="45"/>
      <c r="RZS89" s="45"/>
      <c r="RZT89" s="45"/>
      <c r="RZU89" s="45"/>
      <c r="RZV89" s="45"/>
      <c r="RZW89" s="45"/>
      <c r="RZX89" s="45"/>
      <c r="RZY89" s="45"/>
      <c r="RZZ89" s="45"/>
      <c r="SAA89" s="45"/>
      <c r="SAB89" s="45"/>
      <c r="SAC89" s="45"/>
      <c r="SAD89" s="45"/>
      <c r="SAE89" s="45"/>
      <c r="SAF89" s="45"/>
      <c r="SAG89" s="45"/>
      <c r="SAH89" s="45"/>
      <c r="SAI89" s="45"/>
      <c r="SAJ89" s="45"/>
      <c r="SAK89" s="45"/>
      <c r="SAL89" s="45"/>
      <c r="SAM89" s="45"/>
      <c r="SAN89" s="45"/>
      <c r="SAO89" s="45"/>
      <c r="SAP89" s="45"/>
      <c r="SAQ89" s="45"/>
      <c r="SAR89" s="45"/>
      <c r="SAS89" s="45"/>
      <c r="SAT89" s="45"/>
      <c r="SAU89" s="45"/>
      <c r="SAV89" s="45"/>
      <c r="SAW89" s="45"/>
      <c r="SAX89" s="45"/>
      <c r="SAY89" s="45"/>
      <c r="SAZ89" s="45"/>
      <c r="SBA89" s="45"/>
      <c r="SBB89" s="45"/>
      <c r="SBC89" s="45"/>
      <c r="SBD89" s="45"/>
      <c r="SBE89" s="45"/>
      <c r="SBF89" s="45"/>
      <c r="SBG89" s="45"/>
      <c r="SBH89" s="45"/>
      <c r="SBI89" s="45"/>
      <c r="SBJ89" s="45"/>
      <c r="SBK89" s="45"/>
      <c r="SBL89" s="45"/>
      <c r="SBM89" s="45"/>
      <c r="SBN89" s="45"/>
      <c r="SBO89" s="45"/>
      <c r="SBP89" s="45"/>
      <c r="SBQ89" s="45"/>
      <c r="SBR89" s="45"/>
      <c r="SBS89" s="45"/>
      <c r="SBT89" s="45"/>
      <c r="SBU89" s="45"/>
      <c r="SBV89" s="45"/>
      <c r="SBW89" s="45"/>
      <c r="SBX89" s="45"/>
      <c r="SBY89" s="45"/>
      <c r="SBZ89" s="45"/>
      <c r="SCA89" s="45"/>
      <c r="SCB89" s="45"/>
      <c r="SCC89" s="45"/>
      <c r="SCD89" s="45"/>
      <c r="SCE89" s="45"/>
      <c r="SCF89" s="45"/>
      <c r="SCG89" s="45"/>
      <c r="SCH89" s="45"/>
      <c r="SCI89" s="45"/>
      <c r="SCJ89" s="45"/>
      <c r="SCK89" s="45"/>
      <c r="SCL89" s="45"/>
      <c r="SCM89" s="45"/>
      <c r="SCN89" s="45"/>
      <c r="SCO89" s="45"/>
      <c r="SCP89" s="45"/>
      <c r="SCQ89" s="45"/>
      <c r="SCR89" s="45"/>
      <c r="SCS89" s="45"/>
      <c r="SCT89" s="45"/>
      <c r="SCU89" s="45"/>
      <c r="SCV89" s="45"/>
      <c r="SCW89" s="45"/>
      <c r="SCX89" s="45"/>
      <c r="SCY89" s="45"/>
      <c r="SCZ89" s="45"/>
      <c r="SDA89" s="45"/>
      <c r="SDB89" s="45"/>
      <c r="SDC89" s="45"/>
      <c r="SDD89" s="45"/>
      <c r="SDE89" s="45"/>
      <c r="SDF89" s="45"/>
      <c r="SDG89" s="45"/>
      <c r="SDH89" s="45"/>
      <c r="SDI89" s="45"/>
      <c r="SDJ89" s="45"/>
      <c r="SDK89" s="45"/>
      <c r="SDL89" s="45"/>
      <c r="SDM89" s="45"/>
      <c r="SDN89" s="45"/>
      <c r="SDO89" s="45"/>
      <c r="SDP89" s="45"/>
      <c r="SDQ89" s="45"/>
      <c r="SDR89" s="45"/>
      <c r="SDS89" s="45"/>
      <c r="SDT89" s="45"/>
      <c r="SDU89" s="45"/>
      <c r="SDV89" s="45"/>
      <c r="SDW89" s="45"/>
      <c r="SDX89" s="45"/>
      <c r="SDY89" s="45"/>
      <c r="SDZ89" s="45"/>
      <c r="SEA89" s="45"/>
      <c r="SEB89" s="45"/>
      <c r="SEC89" s="45"/>
      <c r="SED89" s="45"/>
      <c r="SEE89" s="45"/>
      <c r="SEF89" s="45"/>
      <c r="SEG89" s="45"/>
      <c r="SEH89" s="45"/>
      <c r="SEI89" s="45"/>
      <c r="SEJ89" s="45"/>
      <c r="SEK89" s="45"/>
      <c r="SEL89" s="45"/>
      <c r="SEM89" s="45"/>
      <c r="SEN89" s="45"/>
      <c r="SEO89" s="45"/>
      <c r="SEP89" s="45"/>
      <c r="SEQ89" s="45"/>
      <c r="SER89" s="45"/>
      <c r="SES89" s="45"/>
      <c r="SET89" s="45"/>
      <c r="SEU89" s="45"/>
      <c r="SEV89" s="45"/>
      <c r="SEW89" s="45"/>
      <c r="SEX89" s="45"/>
      <c r="SEY89" s="45"/>
      <c r="SEZ89" s="45"/>
      <c r="SFA89" s="45"/>
      <c r="SFB89" s="45"/>
      <c r="SFC89" s="45"/>
      <c r="SFD89" s="45"/>
      <c r="SFE89" s="45"/>
      <c r="SFF89" s="45"/>
      <c r="SFG89" s="45"/>
      <c r="SFH89" s="45"/>
      <c r="SFI89" s="45"/>
      <c r="SFJ89" s="45"/>
      <c r="SFK89" s="45"/>
      <c r="SFL89" s="45"/>
      <c r="SFM89" s="45"/>
      <c r="SFN89" s="45"/>
      <c r="SFO89" s="45"/>
      <c r="SFP89" s="45"/>
      <c r="SFQ89" s="45"/>
      <c r="SFR89" s="45"/>
      <c r="SFS89" s="45"/>
      <c r="SFT89" s="45"/>
      <c r="SFU89" s="45"/>
      <c r="SFV89" s="45"/>
      <c r="SFW89" s="45"/>
      <c r="SFX89" s="45"/>
      <c r="SFY89" s="45"/>
      <c r="SFZ89" s="45"/>
      <c r="SGA89" s="45"/>
      <c r="SGB89" s="45"/>
      <c r="SGC89" s="45"/>
      <c r="SGD89" s="45"/>
      <c r="SGE89" s="45"/>
      <c r="SGF89" s="45"/>
      <c r="SGG89" s="45"/>
      <c r="SGH89" s="45"/>
      <c r="SGI89" s="45"/>
      <c r="SGJ89" s="45"/>
      <c r="SGK89" s="45"/>
      <c r="SGL89" s="45"/>
      <c r="SGM89" s="45"/>
      <c r="SGN89" s="45"/>
      <c r="SGO89" s="45"/>
      <c r="SGP89" s="45"/>
      <c r="SGQ89" s="45"/>
      <c r="SGR89" s="45"/>
      <c r="SGS89" s="45"/>
      <c r="SGT89" s="45"/>
      <c r="SGU89" s="45"/>
      <c r="SGV89" s="45"/>
      <c r="SGW89" s="45"/>
      <c r="SGX89" s="45"/>
      <c r="SGY89" s="45"/>
      <c r="SGZ89" s="45"/>
      <c r="SHA89" s="45"/>
      <c r="SHB89" s="45"/>
      <c r="SHC89" s="45"/>
      <c r="SHD89" s="45"/>
      <c r="SHE89" s="45"/>
      <c r="SHF89" s="45"/>
      <c r="SHG89" s="45"/>
      <c r="SHH89" s="45"/>
      <c r="SHI89" s="45"/>
      <c r="SHJ89" s="45"/>
      <c r="SHK89" s="45"/>
      <c r="SHL89" s="45"/>
      <c r="SHM89" s="45"/>
      <c r="SHN89" s="45"/>
      <c r="SHO89" s="45"/>
      <c r="SHP89" s="45"/>
      <c r="SHQ89" s="45"/>
      <c r="SHR89" s="45"/>
      <c r="SHS89" s="45"/>
      <c r="SHT89" s="45"/>
      <c r="SHU89" s="45"/>
      <c r="SHV89" s="45"/>
      <c r="SHW89" s="45"/>
      <c r="SHX89" s="45"/>
      <c r="SHY89" s="45"/>
      <c r="SHZ89" s="45"/>
      <c r="SIA89" s="45"/>
      <c r="SIB89" s="45"/>
      <c r="SIC89" s="45"/>
      <c r="SID89" s="45"/>
      <c r="SIE89" s="45"/>
      <c r="SIF89" s="45"/>
      <c r="SIG89" s="45"/>
      <c r="SIH89" s="45"/>
      <c r="SII89" s="45"/>
      <c r="SIJ89" s="45"/>
      <c r="SIK89" s="45"/>
      <c r="SIL89" s="45"/>
      <c r="SIM89" s="45"/>
      <c r="SIN89" s="45"/>
      <c r="SIO89" s="45"/>
      <c r="SIP89" s="45"/>
      <c r="SIQ89" s="45"/>
      <c r="SIR89" s="45"/>
      <c r="SIS89" s="45"/>
      <c r="SIT89" s="45"/>
      <c r="SIU89" s="45"/>
      <c r="SIV89" s="45"/>
      <c r="SIW89" s="45"/>
      <c r="SIX89" s="45"/>
      <c r="SIY89" s="45"/>
      <c r="SIZ89" s="45"/>
      <c r="SJA89" s="45"/>
      <c r="SJB89" s="45"/>
      <c r="SJC89" s="45"/>
      <c r="SJD89" s="45"/>
      <c r="SJE89" s="45"/>
      <c r="SJF89" s="45"/>
      <c r="SJG89" s="45"/>
      <c r="SJH89" s="45"/>
      <c r="SJI89" s="45"/>
      <c r="SJJ89" s="45"/>
      <c r="SJK89" s="45"/>
      <c r="SJL89" s="45"/>
      <c r="SJM89" s="45"/>
      <c r="SJN89" s="45"/>
      <c r="SJO89" s="45"/>
      <c r="SJP89" s="45"/>
      <c r="SJQ89" s="45"/>
      <c r="SJR89" s="45"/>
      <c r="SJS89" s="45"/>
      <c r="SJT89" s="45"/>
      <c r="SJU89" s="45"/>
      <c r="SJV89" s="45"/>
      <c r="SJW89" s="45"/>
      <c r="SJX89" s="45"/>
      <c r="SJY89" s="45"/>
      <c r="SJZ89" s="45"/>
      <c r="SKA89" s="45"/>
      <c r="SKB89" s="45"/>
      <c r="SKC89" s="45"/>
      <c r="SKD89" s="45"/>
      <c r="SKE89" s="45"/>
      <c r="SKF89" s="45"/>
      <c r="SKG89" s="45"/>
      <c r="SKH89" s="45"/>
      <c r="SKI89" s="45"/>
      <c r="SKJ89" s="45"/>
      <c r="SKK89" s="45"/>
      <c r="SKL89" s="45"/>
      <c r="SKM89" s="45"/>
      <c r="SKN89" s="45"/>
      <c r="SKO89" s="45"/>
      <c r="SKP89" s="45"/>
      <c r="SKQ89" s="45"/>
      <c r="SKR89" s="45"/>
      <c r="SKS89" s="45"/>
      <c r="SKT89" s="45"/>
      <c r="SKU89" s="45"/>
      <c r="SKV89" s="45"/>
      <c r="SKW89" s="45"/>
      <c r="SKX89" s="45"/>
      <c r="SKY89" s="45"/>
      <c r="SKZ89" s="45"/>
      <c r="SLA89" s="45"/>
      <c r="SLB89" s="45"/>
      <c r="SLC89" s="45"/>
      <c r="SLD89" s="45"/>
      <c r="SLE89" s="45"/>
      <c r="SLF89" s="45"/>
      <c r="SLG89" s="45"/>
      <c r="SLH89" s="45"/>
      <c r="SLI89" s="45"/>
      <c r="SLJ89" s="45"/>
      <c r="SLK89" s="45"/>
      <c r="SLL89" s="45"/>
      <c r="SLM89" s="45"/>
      <c r="SLN89" s="45"/>
      <c r="SLO89" s="45"/>
      <c r="SLP89" s="45"/>
      <c r="SLQ89" s="45"/>
      <c r="SLR89" s="45"/>
      <c r="SLS89" s="45"/>
      <c r="SLT89" s="45"/>
      <c r="SLU89" s="45"/>
      <c r="SLV89" s="45"/>
      <c r="SLW89" s="45"/>
      <c r="SLX89" s="45"/>
      <c r="SLY89" s="45"/>
      <c r="SLZ89" s="45"/>
      <c r="SMA89" s="45"/>
      <c r="SMB89" s="45"/>
      <c r="SMC89" s="45"/>
      <c r="SMD89" s="45"/>
      <c r="SME89" s="45"/>
      <c r="SMF89" s="45"/>
      <c r="SMG89" s="45"/>
      <c r="SMH89" s="45"/>
      <c r="SMI89" s="45"/>
      <c r="SMJ89" s="45"/>
      <c r="SMK89" s="45"/>
      <c r="SML89" s="45"/>
      <c r="SMM89" s="45"/>
      <c r="SMN89" s="45"/>
      <c r="SMO89" s="45"/>
      <c r="SMP89" s="45"/>
      <c r="SMQ89" s="45"/>
      <c r="SMR89" s="45"/>
      <c r="SMS89" s="45"/>
      <c r="SMT89" s="45"/>
      <c r="SMU89" s="45"/>
      <c r="SMV89" s="45"/>
      <c r="SMW89" s="45"/>
      <c r="SMX89" s="45"/>
      <c r="SMY89" s="45"/>
      <c r="SMZ89" s="45"/>
      <c r="SNA89" s="45"/>
      <c r="SNB89" s="45"/>
      <c r="SNC89" s="45"/>
      <c r="SND89" s="45"/>
      <c r="SNE89" s="45"/>
      <c r="SNF89" s="45"/>
      <c r="SNG89" s="45"/>
      <c r="SNH89" s="45"/>
      <c r="SNI89" s="45"/>
      <c r="SNJ89" s="45"/>
      <c r="SNK89" s="45"/>
      <c r="SNL89" s="45"/>
      <c r="SNM89" s="45"/>
      <c r="SNN89" s="45"/>
      <c r="SNO89" s="45"/>
      <c r="SNP89" s="45"/>
      <c r="SNQ89" s="45"/>
      <c r="SNR89" s="45"/>
      <c r="SNS89" s="45"/>
      <c r="SNT89" s="45"/>
      <c r="SNU89" s="45"/>
      <c r="SNV89" s="45"/>
      <c r="SNW89" s="45"/>
      <c r="SNX89" s="45"/>
      <c r="SNY89" s="45"/>
      <c r="SNZ89" s="45"/>
      <c r="SOA89" s="45"/>
      <c r="SOB89" s="45"/>
      <c r="SOC89" s="45"/>
      <c r="SOD89" s="45"/>
      <c r="SOE89" s="45"/>
      <c r="SOF89" s="45"/>
      <c r="SOG89" s="45"/>
      <c r="SOH89" s="45"/>
      <c r="SOI89" s="45"/>
      <c r="SOJ89" s="45"/>
      <c r="SOK89" s="45"/>
      <c r="SOL89" s="45"/>
      <c r="SOM89" s="45"/>
      <c r="SON89" s="45"/>
      <c r="SOO89" s="45"/>
      <c r="SOP89" s="45"/>
      <c r="SOQ89" s="45"/>
      <c r="SOR89" s="45"/>
      <c r="SOS89" s="45"/>
      <c r="SOT89" s="45"/>
      <c r="SOU89" s="45"/>
      <c r="SOV89" s="45"/>
      <c r="SOW89" s="45"/>
      <c r="SOX89" s="45"/>
      <c r="SOY89" s="45"/>
      <c r="SOZ89" s="45"/>
      <c r="SPA89" s="45"/>
      <c r="SPB89" s="45"/>
      <c r="SPC89" s="45"/>
      <c r="SPD89" s="45"/>
      <c r="SPE89" s="45"/>
      <c r="SPF89" s="45"/>
      <c r="SPG89" s="45"/>
      <c r="SPH89" s="45"/>
      <c r="SPI89" s="45"/>
      <c r="SPJ89" s="45"/>
      <c r="SPK89" s="45"/>
      <c r="SPL89" s="45"/>
      <c r="SPM89" s="45"/>
      <c r="SPN89" s="45"/>
      <c r="SPO89" s="45"/>
      <c r="SPP89" s="45"/>
      <c r="SPQ89" s="45"/>
      <c r="SPR89" s="45"/>
      <c r="SPS89" s="45"/>
      <c r="SPT89" s="45"/>
      <c r="SPU89" s="45"/>
      <c r="SPV89" s="45"/>
      <c r="SPW89" s="45"/>
      <c r="SPX89" s="45"/>
      <c r="SPY89" s="45"/>
      <c r="SPZ89" s="45"/>
      <c r="SQA89" s="45"/>
      <c r="SQB89" s="45"/>
      <c r="SQC89" s="45"/>
      <c r="SQD89" s="45"/>
      <c r="SQE89" s="45"/>
      <c r="SQF89" s="45"/>
      <c r="SQG89" s="45"/>
      <c r="SQH89" s="45"/>
      <c r="SQI89" s="45"/>
      <c r="SQJ89" s="45"/>
      <c r="SQK89" s="45"/>
      <c r="SQL89" s="45"/>
      <c r="SQM89" s="45"/>
      <c r="SQN89" s="45"/>
      <c r="SQO89" s="45"/>
      <c r="SQP89" s="45"/>
      <c r="SQQ89" s="45"/>
      <c r="SQR89" s="45"/>
      <c r="SQS89" s="45"/>
      <c r="SQT89" s="45"/>
      <c r="SQU89" s="45"/>
      <c r="SQV89" s="45"/>
      <c r="SQW89" s="45"/>
      <c r="SQX89" s="45"/>
      <c r="SQY89" s="45"/>
      <c r="SQZ89" s="45"/>
      <c r="SRA89" s="45"/>
      <c r="SRB89" s="45"/>
      <c r="SRC89" s="45"/>
      <c r="SRD89" s="45"/>
      <c r="SRE89" s="45"/>
      <c r="SRF89" s="45"/>
      <c r="SRG89" s="45"/>
      <c r="SRH89" s="45"/>
      <c r="SRI89" s="45"/>
      <c r="SRJ89" s="45"/>
      <c r="SRK89" s="45"/>
      <c r="SRL89" s="45"/>
      <c r="SRM89" s="45"/>
      <c r="SRN89" s="45"/>
      <c r="SRO89" s="45"/>
      <c r="SRP89" s="45"/>
      <c r="SRQ89" s="45"/>
      <c r="SRR89" s="45"/>
      <c r="SRS89" s="45"/>
      <c r="SRT89" s="45"/>
      <c r="SRU89" s="45"/>
      <c r="SRV89" s="45"/>
      <c r="SRW89" s="45"/>
      <c r="SRX89" s="45"/>
      <c r="SRY89" s="45"/>
      <c r="SRZ89" s="45"/>
      <c r="SSA89" s="45"/>
      <c r="SSB89" s="45"/>
      <c r="SSC89" s="45"/>
      <c r="SSD89" s="45"/>
      <c r="SSE89" s="45"/>
      <c r="SSF89" s="45"/>
      <c r="SSG89" s="45"/>
      <c r="SSH89" s="45"/>
      <c r="SSI89" s="45"/>
      <c r="SSJ89" s="45"/>
      <c r="SSK89" s="45"/>
      <c r="SSL89" s="45"/>
      <c r="SSM89" s="45"/>
      <c r="SSN89" s="45"/>
      <c r="SSO89" s="45"/>
      <c r="SSP89" s="45"/>
      <c r="SSQ89" s="45"/>
      <c r="SSR89" s="45"/>
      <c r="SSS89" s="45"/>
      <c r="SST89" s="45"/>
      <c r="SSU89" s="45"/>
      <c r="SSV89" s="45"/>
      <c r="SSW89" s="45"/>
      <c r="SSX89" s="45"/>
      <c r="SSY89" s="45"/>
      <c r="SSZ89" s="45"/>
      <c r="STA89" s="45"/>
      <c r="STB89" s="45"/>
      <c r="STC89" s="45"/>
      <c r="STD89" s="45"/>
      <c r="STE89" s="45"/>
      <c r="STF89" s="45"/>
      <c r="STG89" s="45"/>
      <c r="STH89" s="45"/>
      <c r="STI89" s="45"/>
      <c r="STJ89" s="45"/>
      <c r="STK89" s="45"/>
      <c r="STL89" s="45"/>
      <c r="STM89" s="45"/>
      <c r="STN89" s="45"/>
      <c r="STO89" s="45"/>
      <c r="STP89" s="45"/>
      <c r="STQ89" s="45"/>
      <c r="STR89" s="45"/>
      <c r="STS89" s="45"/>
      <c r="STT89" s="45"/>
      <c r="STU89" s="45"/>
      <c r="STV89" s="45"/>
      <c r="STW89" s="45"/>
      <c r="STX89" s="45"/>
      <c r="STY89" s="45"/>
      <c r="STZ89" s="45"/>
      <c r="SUA89" s="45"/>
      <c r="SUB89" s="45"/>
      <c r="SUC89" s="45"/>
      <c r="SUD89" s="45"/>
      <c r="SUE89" s="45"/>
      <c r="SUF89" s="45"/>
      <c r="SUG89" s="45"/>
      <c r="SUH89" s="45"/>
      <c r="SUI89" s="45"/>
      <c r="SUJ89" s="45"/>
      <c r="SUK89" s="45"/>
      <c r="SUL89" s="45"/>
      <c r="SUM89" s="45"/>
      <c r="SUN89" s="45"/>
      <c r="SUO89" s="45"/>
      <c r="SUP89" s="45"/>
      <c r="SUQ89" s="45"/>
      <c r="SUR89" s="45"/>
      <c r="SUS89" s="45"/>
      <c r="SUT89" s="45"/>
      <c r="SUU89" s="45"/>
      <c r="SUV89" s="45"/>
      <c r="SUW89" s="45"/>
      <c r="SUX89" s="45"/>
      <c r="SUY89" s="45"/>
      <c r="SUZ89" s="45"/>
      <c r="SVA89" s="45"/>
      <c r="SVB89" s="45"/>
      <c r="SVC89" s="45"/>
      <c r="SVD89" s="45"/>
      <c r="SVE89" s="45"/>
      <c r="SVF89" s="45"/>
      <c r="SVG89" s="45"/>
      <c r="SVH89" s="45"/>
      <c r="SVI89" s="45"/>
      <c r="SVJ89" s="45"/>
      <c r="SVK89" s="45"/>
      <c r="SVL89" s="45"/>
      <c r="SVM89" s="45"/>
      <c r="SVN89" s="45"/>
      <c r="SVO89" s="45"/>
      <c r="SVP89" s="45"/>
      <c r="SVQ89" s="45"/>
      <c r="SVR89" s="45"/>
      <c r="SVS89" s="45"/>
      <c r="SVT89" s="45"/>
      <c r="SVU89" s="45"/>
      <c r="SVV89" s="45"/>
      <c r="SVW89" s="45"/>
      <c r="SVX89" s="45"/>
      <c r="SVY89" s="45"/>
      <c r="SVZ89" s="45"/>
      <c r="SWA89" s="45"/>
      <c r="SWB89" s="45"/>
      <c r="SWC89" s="45"/>
      <c r="SWD89" s="45"/>
      <c r="SWE89" s="45"/>
      <c r="SWF89" s="45"/>
      <c r="SWG89" s="45"/>
      <c r="SWH89" s="45"/>
      <c r="SWI89" s="45"/>
      <c r="SWJ89" s="45"/>
      <c r="SWK89" s="45"/>
      <c r="SWL89" s="45"/>
      <c r="SWM89" s="45"/>
      <c r="SWN89" s="45"/>
      <c r="SWO89" s="45"/>
      <c r="SWP89" s="45"/>
      <c r="SWQ89" s="45"/>
      <c r="SWR89" s="45"/>
      <c r="SWS89" s="45"/>
      <c r="SWT89" s="45"/>
      <c r="SWU89" s="45"/>
      <c r="SWV89" s="45"/>
      <c r="SWW89" s="45"/>
      <c r="SWX89" s="45"/>
      <c r="SWY89" s="45"/>
      <c r="SWZ89" s="45"/>
      <c r="SXA89" s="45"/>
      <c r="SXB89" s="45"/>
      <c r="SXC89" s="45"/>
      <c r="SXD89" s="45"/>
      <c r="SXE89" s="45"/>
      <c r="SXF89" s="45"/>
      <c r="SXG89" s="45"/>
      <c r="SXH89" s="45"/>
      <c r="SXI89" s="45"/>
      <c r="SXJ89" s="45"/>
      <c r="SXK89" s="45"/>
      <c r="SXL89" s="45"/>
      <c r="SXM89" s="45"/>
      <c r="SXN89" s="45"/>
      <c r="SXO89" s="45"/>
      <c r="SXP89" s="45"/>
      <c r="SXQ89" s="45"/>
      <c r="SXR89" s="45"/>
      <c r="SXS89" s="45"/>
      <c r="SXT89" s="45"/>
      <c r="SXU89" s="45"/>
      <c r="SXV89" s="45"/>
      <c r="SXW89" s="45"/>
      <c r="SXX89" s="45"/>
      <c r="SXY89" s="45"/>
      <c r="SXZ89" s="45"/>
      <c r="SYA89" s="45"/>
      <c r="SYB89" s="45"/>
      <c r="SYC89" s="45"/>
      <c r="SYD89" s="45"/>
      <c r="SYE89" s="45"/>
      <c r="SYF89" s="45"/>
      <c r="SYG89" s="45"/>
      <c r="SYH89" s="45"/>
      <c r="SYI89" s="45"/>
      <c r="SYJ89" s="45"/>
      <c r="SYK89" s="45"/>
      <c r="SYL89" s="45"/>
      <c r="SYM89" s="45"/>
      <c r="SYN89" s="45"/>
      <c r="SYO89" s="45"/>
      <c r="SYP89" s="45"/>
      <c r="SYQ89" s="45"/>
      <c r="SYR89" s="45"/>
      <c r="SYS89" s="45"/>
      <c r="SYT89" s="45"/>
      <c r="SYU89" s="45"/>
      <c r="SYV89" s="45"/>
      <c r="SYW89" s="45"/>
      <c r="SYX89" s="45"/>
      <c r="SYY89" s="45"/>
      <c r="SYZ89" s="45"/>
      <c r="SZA89" s="45"/>
      <c r="SZB89" s="45"/>
      <c r="SZC89" s="45"/>
      <c r="SZD89" s="45"/>
      <c r="SZE89" s="45"/>
      <c r="SZF89" s="45"/>
      <c r="SZG89" s="45"/>
      <c r="SZH89" s="45"/>
      <c r="SZI89" s="45"/>
      <c r="SZJ89" s="45"/>
      <c r="SZK89" s="45"/>
      <c r="SZL89" s="45"/>
      <c r="SZM89" s="45"/>
      <c r="SZN89" s="45"/>
      <c r="SZO89" s="45"/>
      <c r="SZP89" s="45"/>
      <c r="SZQ89" s="45"/>
      <c r="SZR89" s="45"/>
      <c r="SZS89" s="45"/>
      <c r="SZT89" s="45"/>
      <c r="SZU89" s="45"/>
      <c r="SZV89" s="45"/>
      <c r="SZW89" s="45"/>
      <c r="SZX89" s="45"/>
      <c r="SZY89" s="45"/>
      <c r="SZZ89" s="45"/>
      <c r="TAA89" s="45"/>
      <c r="TAB89" s="45"/>
      <c r="TAC89" s="45"/>
      <c r="TAD89" s="45"/>
      <c r="TAE89" s="45"/>
      <c r="TAF89" s="45"/>
      <c r="TAG89" s="45"/>
      <c r="TAH89" s="45"/>
      <c r="TAI89" s="45"/>
      <c r="TAJ89" s="45"/>
      <c r="TAK89" s="45"/>
      <c r="TAL89" s="45"/>
      <c r="TAM89" s="45"/>
      <c r="TAN89" s="45"/>
      <c r="TAO89" s="45"/>
      <c r="TAP89" s="45"/>
      <c r="TAQ89" s="45"/>
      <c r="TAR89" s="45"/>
      <c r="TAS89" s="45"/>
      <c r="TAT89" s="45"/>
      <c r="TAU89" s="45"/>
      <c r="TAV89" s="45"/>
      <c r="TAW89" s="45"/>
      <c r="TAX89" s="45"/>
      <c r="TAY89" s="45"/>
      <c r="TAZ89" s="45"/>
      <c r="TBA89" s="45"/>
      <c r="TBB89" s="45"/>
      <c r="TBC89" s="45"/>
      <c r="TBD89" s="45"/>
      <c r="TBE89" s="45"/>
      <c r="TBF89" s="45"/>
      <c r="TBG89" s="45"/>
      <c r="TBH89" s="45"/>
      <c r="TBI89" s="45"/>
      <c r="TBJ89" s="45"/>
      <c r="TBK89" s="45"/>
      <c r="TBL89" s="45"/>
      <c r="TBM89" s="45"/>
      <c r="TBN89" s="45"/>
      <c r="TBO89" s="45"/>
      <c r="TBP89" s="45"/>
      <c r="TBQ89" s="45"/>
      <c r="TBR89" s="45"/>
      <c r="TBS89" s="45"/>
      <c r="TBT89" s="45"/>
      <c r="TBU89" s="45"/>
      <c r="TBV89" s="45"/>
      <c r="TBW89" s="45"/>
      <c r="TBX89" s="45"/>
      <c r="TBY89" s="45"/>
      <c r="TBZ89" s="45"/>
      <c r="TCA89" s="45"/>
      <c r="TCB89" s="45"/>
      <c r="TCC89" s="45"/>
      <c r="TCD89" s="45"/>
      <c r="TCE89" s="45"/>
      <c r="TCF89" s="45"/>
      <c r="TCG89" s="45"/>
      <c r="TCH89" s="45"/>
      <c r="TCI89" s="45"/>
      <c r="TCJ89" s="45"/>
      <c r="TCK89" s="45"/>
      <c r="TCL89" s="45"/>
      <c r="TCM89" s="45"/>
      <c r="TCN89" s="45"/>
      <c r="TCO89" s="45"/>
      <c r="TCP89" s="45"/>
      <c r="TCQ89" s="45"/>
      <c r="TCR89" s="45"/>
      <c r="TCS89" s="45"/>
      <c r="TCT89" s="45"/>
      <c r="TCU89" s="45"/>
      <c r="TCV89" s="45"/>
      <c r="TCW89" s="45"/>
      <c r="TCX89" s="45"/>
      <c r="TCY89" s="45"/>
      <c r="TCZ89" s="45"/>
      <c r="TDA89" s="45"/>
      <c r="TDB89" s="45"/>
      <c r="TDC89" s="45"/>
      <c r="TDD89" s="45"/>
      <c r="TDE89" s="45"/>
      <c r="TDF89" s="45"/>
      <c r="TDG89" s="45"/>
      <c r="TDH89" s="45"/>
      <c r="TDI89" s="45"/>
      <c r="TDJ89" s="45"/>
      <c r="TDK89" s="45"/>
      <c r="TDL89" s="45"/>
      <c r="TDM89" s="45"/>
      <c r="TDN89" s="45"/>
      <c r="TDO89" s="45"/>
      <c r="TDP89" s="45"/>
      <c r="TDQ89" s="45"/>
      <c r="TDR89" s="45"/>
      <c r="TDS89" s="45"/>
      <c r="TDT89" s="45"/>
      <c r="TDU89" s="45"/>
      <c r="TDV89" s="45"/>
      <c r="TDW89" s="45"/>
      <c r="TDX89" s="45"/>
      <c r="TDY89" s="45"/>
      <c r="TDZ89" s="45"/>
      <c r="TEA89" s="45"/>
      <c r="TEB89" s="45"/>
      <c r="TEC89" s="45"/>
      <c r="TED89" s="45"/>
      <c r="TEE89" s="45"/>
      <c r="TEF89" s="45"/>
      <c r="TEG89" s="45"/>
      <c r="TEH89" s="45"/>
      <c r="TEI89" s="45"/>
      <c r="TEJ89" s="45"/>
      <c r="TEK89" s="45"/>
      <c r="TEL89" s="45"/>
      <c r="TEM89" s="45"/>
      <c r="TEN89" s="45"/>
      <c r="TEO89" s="45"/>
      <c r="TEP89" s="45"/>
      <c r="TEQ89" s="45"/>
      <c r="TER89" s="45"/>
      <c r="TES89" s="45"/>
      <c r="TET89" s="45"/>
      <c r="TEU89" s="45"/>
      <c r="TEV89" s="45"/>
      <c r="TEW89" s="45"/>
      <c r="TEX89" s="45"/>
      <c r="TEY89" s="45"/>
      <c r="TEZ89" s="45"/>
      <c r="TFA89" s="45"/>
      <c r="TFB89" s="45"/>
      <c r="TFC89" s="45"/>
      <c r="TFD89" s="45"/>
      <c r="TFE89" s="45"/>
      <c r="TFF89" s="45"/>
      <c r="TFG89" s="45"/>
      <c r="TFH89" s="45"/>
      <c r="TFI89" s="45"/>
      <c r="TFJ89" s="45"/>
      <c r="TFK89" s="45"/>
      <c r="TFL89" s="45"/>
      <c r="TFM89" s="45"/>
      <c r="TFN89" s="45"/>
      <c r="TFO89" s="45"/>
      <c r="TFP89" s="45"/>
      <c r="TFQ89" s="45"/>
      <c r="TFR89" s="45"/>
      <c r="TFS89" s="45"/>
      <c r="TFT89" s="45"/>
      <c r="TFU89" s="45"/>
      <c r="TFV89" s="45"/>
      <c r="TFW89" s="45"/>
      <c r="TFX89" s="45"/>
      <c r="TFY89" s="45"/>
      <c r="TFZ89" s="45"/>
      <c r="TGA89" s="45"/>
      <c r="TGB89" s="45"/>
      <c r="TGC89" s="45"/>
      <c r="TGD89" s="45"/>
      <c r="TGE89" s="45"/>
      <c r="TGF89" s="45"/>
      <c r="TGG89" s="45"/>
      <c r="TGH89" s="45"/>
      <c r="TGI89" s="45"/>
      <c r="TGJ89" s="45"/>
      <c r="TGK89" s="45"/>
      <c r="TGL89" s="45"/>
      <c r="TGM89" s="45"/>
      <c r="TGN89" s="45"/>
      <c r="TGO89" s="45"/>
      <c r="TGP89" s="45"/>
      <c r="TGQ89" s="45"/>
      <c r="TGR89" s="45"/>
      <c r="TGS89" s="45"/>
      <c r="TGT89" s="45"/>
      <c r="TGU89" s="45"/>
      <c r="TGV89" s="45"/>
      <c r="TGW89" s="45"/>
      <c r="TGX89" s="45"/>
      <c r="TGY89" s="45"/>
      <c r="TGZ89" s="45"/>
      <c r="THA89" s="45"/>
      <c r="THB89" s="45"/>
      <c r="THC89" s="45"/>
      <c r="THD89" s="45"/>
      <c r="THE89" s="45"/>
      <c r="THF89" s="45"/>
      <c r="THG89" s="45"/>
      <c r="THH89" s="45"/>
      <c r="THI89" s="45"/>
      <c r="THJ89" s="45"/>
      <c r="THK89" s="45"/>
      <c r="THL89" s="45"/>
      <c r="THM89" s="45"/>
      <c r="THN89" s="45"/>
      <c r="THO89" s="45"/>
      <c r="THP89" s="45"/>
      <c r="THQ89" s="45"/>
      <c r="THR89" s="45"/>
      <c r="THS89" s="45"/>
      <c r="THT89" s="45"/>
      <c r="THU89" s="45"/>
      <c r="THV89" s="45"/>
      <c r="THW89" s="45"/>
      <c r="THX89" s="45"/>
      <c r="THY89" s="45"/>
      <c r="THZ89" s="45"/>
      <c r="TIA89" s="45"/>
      <c r="TIB89" s="45"/>
      <c r="TIC89" s="45"/>
      <c r="TID89" s="45"/>
      <c r="TIE89" s="45"/>
      <c r="TIF89" s="45"/>
      <c r="TIG89" s="45"/>
      <c r="TIH89" s="45"/>
      <c r="TII89" s="45"/>
      <c r="TIJ89" s="45"/>
      <c r="TIK89" s="45"/>
      <c r="TIL89" s="45"/>
      <c r="TIM89" s="45"/>
      <c r="TIN89" s="45"/>
      <c r="TIO89" s="45"/>
      <c r="TIP89" s="45"/>
      <c r="TIQ89" s="45"/>
      <c r="TIR89" s="45"/>
      <c r="TIS89" s="45"/>
      <c r="TIT89" s="45"/>
      <c r="TIU89" s="45"/>
      <c r="TIV89" s="45"/>
      <c r="TIW89" s="45"/>
      <c r="TIX89" s="45"/>
      <c r="TIY89" s="45"/>
      <c r="TIZ89" s="45"/>
      <c r="TJA89" s="45"/>
      <c r="TJB89" s="45"/>
      <c r="TJC89" s="45"/>
      <c r="TJD89" s="45"/>
      <c r="TJE89" s="45"/>
      <c r="TJF89" s="45"/>
      <c r="TJG89" s="45"/>
      <c r="TJH89" s="45"/>
      <c r="TJI89" s="45"/>
      <c r="TJJ89" s="45"/>
      <c r="TJK89" s="45"/>
      <c r="TJL89" s="45"/>
      <c r="TJM89" s="45"/>
      <c r="TJN89" s="45"/>
      <c r="TJO89" s="45"/>
      <c r="TJP89" s="45"/>
      <c r="TJQ89" s="45"/>
      <c r="TJR89" s="45"/>
      <c r="TJS89" s="45"/>
      <c r="TJT89" s="45"/>
      <c r="TJU89" s="45"/>
      <c r="TJV89" s="45"/>
      <c r="TJW89" s="45"/>
      <c r="TJX89" s="45"/>
      <c r="TJY89" s="45"/>
      <c r="TJZ89" s="45"/>
      <c r="TKA89" s="45"/>
      <c r="TKB89" s="45"/>
      <c r="TKC89" s="45"/>
      <c r="TKD89" s="45"/>
      <c r="TKE89" s="45"/>
      <c r="TKF89" s="45"/>
      <c r="TKG89" s="45"/>
      <c r="TKH89" s="45"/>
      <c r="TKI89" s="45"/>
      <c r="TKJ89" s="45"/>
      <c r="TKK89" s="45"/>
      <c r="TKL89" s="45"/>
      <c r="TKM89" s="45"/>
      <c r="TKN89" s="45"/>
      <c r="TKO89" s="45"/>
      <c r="TKP89" s="45"/>
      <c r="TKQ89" s="45"/>
      <c r="TKR89" s="45"/>
      <c r="TKS89" s="45"/>
      <c r="TKT89" s="45"/>
      <c r="TKU89" s="45"/>
      <c r="TKV89" s="45"/>
      <c r="TKW89" s="45"/>
      <c r="TKX89" s="45"/>
      <c r="TKY89" s="45"/>
      <c r="TKZ89" s="45"/>
      <c r="TLA89" s="45"/>
      <c r="TLB89" s="45"/>
      <c r="TLC89" s="45"/>
      <c r="TLD89" s="45"/>
      <c r="TLE89" s="45"/>
      <c r="TLF89" s="45"/>
      <c r="TLG89" s="45"/>
      <c r="TLH89" s="45"/>
      <c r="TLI89" s="45"/>
      <c r="TLJ89" s="45"/>
      <c r="TLK89" s="45"/>
      <c r="TLL89" s="45"/>
      <c r="TLM89" s="45"/>
      <c r="TLN89" s="45"/>
      <c r="TLO89" s="45"/>
      <c r="TLP89" s="45"/>
      <c r="TLQ89" s="45"/>
      <c r="TLR89" s="45"/>
      <c r="TLS89" s="45"/>
      <c r="TLT89" s="45"/>
      <c r="TLU89" s="45"/>
      <c r="TLV89" s="45"/>
      <c r="TLW89" s="45"/>
      <c r="TLX89" s="45"/>
      <c r="TLY89" s="45"/>
      <c r="TLZ89" s="45"/>
      <c r="TMA89" s="45"/>
      <c r="TMB89" s="45"/>
      <c r="TMC89" s="45"/>
      <c r="TMD89" s="45"/>
      <c r="TME89" s="45"/>
      <c r="TMF89" s="45"/>
      <c r="TMG89" s="45"/>
      <c r="TMH89" s="45"/>
      <c r="TMI89" s="45"/>
      <c r="TMJ89" s="45"/>
      <c r="TMK89" s="45"/>
      <c r="TML89" s="45"/>
      <c r="TMM89" s="45"/>
      <c r="TMN89" s="45"/>
      <c r="TMO89" s="45"/>
      <c r="TMP89" s="45"/>
      <c r="TMQ89" s="45"/>
      <c r="TMR89" s="45"/>
      <c r="TMS89" s="45"/>
      <c r="TMT89" s="45"/>
      <c r="TMU89" s="45"/>
      <c r="TMV89" s="45"/>
      <c r="TMW89" s="45"/>
      <c r="TMX89" s="45"/>
      <c r="TMY89" s="45"/>
      <c r="TMZ89" s="45"/>
      <c r="TNA89" s="45"/>
      <c r="TNB89" s="45"/>
      <c r="TNC89" s="45"/>
      <c r="TND89" s="45"/>
      <c r="TNE89" s="45"/>
      <c r="TNF89" s="45"/>
      <c r="TNG89" s="45"/>
      <c r="TNH89" s="45"/>
      <c r="TNI89" s="45"/>
      <c r="TNJ89" s="45"/>
      <c r="TNK89" s="45"/>
      <c r="TNL89" s="45"/>
      <c r="TNM89" s="45"/>
      <c r="TNN89" s="45"/>
      <c r="TNO89" s="45"/>
      <c r="TNP89" s="45"/>
      <c r="TNQ89" s="45"/>
      <c r="TNR89" s="45"/>
      <c r="TNS89" s="45"/>
      <c r="TNT89" s="45"/>
      <c r="TNU89" s="45"/>
      <c r="TNV89" s="45"/>
      <c r="TNW89" s="45"/>
      <c r="TNX89" s="45"/>
      <c r="TNY89" s="45"/>
      <c r="TNZ89" s="45"/>
      <c r="TOA89" s="45"/>
      <c r="TOB89" s="45"/>
      <c r="TOC89" s="45"/>
      <c r="TOD89" s="45"/>
      <c r="TOE89" s="45"/>
      <c r="TOF89" s="45"/>
      <c r="TOG89" s="45"/>
      <c r="TOH89" s="45"/>
      <c r="TOI89" s="45"/>
      <c r="TOJ89" s="45"/>
      <c r="TOK89" s="45"/>
      <c r="TOL89" s="45"/>
      <c r="TOM89" s="45"/>
      <c r="TON89" s="45"/>
      <c r="TOO89" s="45"/>
      <c r="TOP89" s="45"/>
      <c r="TOQ89" s="45"/>
      <c r="TOR89" s="45"/>
      <c r="TOS89" s="45"/>
      <c r="TOT89" s="45"/>
      <c r="TOU89" s="45"/>
      <c r="TOV89" s="45"/>
      <c r="TOW89" s="45"/>
      <c r="TOX89" s="45"/>
      <c r="TOY89" s="45"/>
      <c r="TOZ89" s="45"/>
      <c r="TPA89" s="45"/>
      <c r="TPB89" s="45"/>
      <c r="TPC89" s="45"/>
      <c r="TPD89" s="45"/>
      <c r="TPE89" s="45"/>
      <c r="TPF89" s="45"/>
      <c r="TPG89" s="45"/>
      <c r="TPH89" s="45"/>
      <c r="TPI89" s="45"/>
      <c r="TPJ89" s="45"/>
      <c r="TPK89" s="45"/>
      <c r="TPL89" s="45"/>
      <c r="TPM89" s="45"/>
      <c r="TPN89" s="45"/>
      <c r="TPO89" s="45"/>
      <c r="TPP89" s="45"/>
      <c r="TPQ89" s="45"/>
      <c r="TPR89" s="45"/>
      <c r="TPS89" s="45"/>
      <c r="TPT89" s="45"/>
      <c r="TPU89" s="45"/>
      <c r="TPV89" s="45"/>
      <c r="TPW89" s="45"/>
      <c r="TPX89" s="45"/>
      <c r="TPY89" s="45"/>
      <c r="TPZ89" s="45"/>
      <c r="TQA89" s="45"/>
      <c r="TQB89" s="45"/>
      <c r="TQC89" s="45"/>
      <c r="TQD89" s="45"/>
      <c r="TQE89" s="45"/>
      <c r="TQF89" s="45"/>
      <c r="TQG89" s="45"/>
      <c r="TQH89" s="45"/>
      <c r="TQI89" s="45"/>
      <c r="TQJ89" s="45"/>
      <c r="TQK89" s="45"/>
      <c r="TQL89" s="45"/>
      <c r="TQM89" s="45"/>
      <c r="TQN89" s="45"/>
      <c r="TQO89" s="45"/>
      <c r="TQP89" s="45"/>
      <c r="TQQ89" s="45"/>
      <c r="TQR89" s="45"/>
      <c r="TQS89" s="45"/>
      <c r="TQT89" s="45"/>
      <c r="TQU89" s="45"/>
      <c r="TQV89" s="45"/>
      <c r="TQW89" s="45"/>
      <c r="TQX89" s="45"/>
      <c r="TQY89" s="45"/>
      <c r="TQZ89" s="45"/>
      <c r="TRA89" s="45"/>
      <c r="TRB89" s="45"/>
      <c r="TRC89" s="45"/>
      <c r="TRD89" s="45"/>
      <c r="TRE89" s="45"/>
      <c r="TRF89" s="45"/>
      <c r="TRG89" s="45"/>
      <c r="TRH89" s="45"/>
      <c r="TRI89" s="45"/>
      <c r="TRJ89" s="45"/>
      <c r="TRK89" s="45"/>
      <c r="TRL89" s="45"/>
      <c r="TRM89" s="45"/>
      <c r="TRN89" s="45"/>
      <c r="TRO89" s="45"/>
      <c r="TRP89" s="45"/>
      <c r="TRQ89" s="45"/>
      <c r="TRR89" s="45"/>
      <c r="TRS89" s="45"/>
      <c r="TRT89" s="45"/>
      <c r="TRU89" s="45"/>
      <c r="TRV89" s="45"/>
      <c r="TRW89" s="45"/>
      <c r="TRX89" s="45"/>
      <c r="TRY89" s="45"/>
      <c r="TRZ89" s="45"/>
      <c r="TSA89" s="45"/>
      <c r="TSB89" s="45"/>
      <c r="TSC89" s="45"/>
      <c r="TSD89" s="45"/>
      <c r="TSE89" s="45"/>
      <c r="TSF89" s="45"/>
      <c r="TSG89" s="45"/>
      <c r="TSH89" s="45"/>
      <c r="TSI89" s="45"/>
      <c r="TSJ89" s="45"/>
      <c r="TSK89" s="45"/>
      <c r="TSL89" s="45"/>
      <c r="TSM89" s="45"/>
      <c r="TSN89" s="45"/>
      <c r="TSO89" s="45"/>
      <c r="TSP89" s="45"/>
      <c r="TSQ89" s="45"/>
      <c r="TSR89" s="45"/>
      <c r="TSS89" s="45"/>
      <c r="TST89" s="45"/>
      <c r="TSU89" s="45"/>
      <c r="TSV89" s="45"/>
      <c r="TSW89" s="45"/>
      <c r="TSX89" s="45"/>
      <c r="TSY89" s="45"/>
      <c r="TSZ89" s="45"/>
      <c r="TTA89" s="45"/>
      <c r="TTB89" s="45"/>
      <c r="TTC89" s="45"/>
      <c r="TTD89" s="45"/>
      <c r="TTE89" s="45"/>
      <c r="TTF89" s="45"/>
      <c r="TTG89" s="45"/>
      <c r="TTH89" s="45"/>
      <c r="TTI89" s="45"/>
      <c r="TTJ89" s="45"/>
      <c r="TTK89" s="45"/>
      <c r="TTL89" s="45"/>
      <c r="TTM89" s="45"/>
      <c r="TTN89" s="45"/>
      <c r="TTO89" s="45"/>
      <c r="TTP89" s="45"/>
      <c r="TTQ89" s="45"/>
      <c r="TTR89" s="45"/>
      <c r="TTS89" s="45"/>
      <c r="TTT89" s="45"/>
      <c r="TTU89" s="45"/>
      <c r="TTV89" s="45"/>
      <c r="TTW89" s="45"/>
      <c r="TTX89" s="45"/>
      <c r="TTY89" s="45"/>
      <c r="TTZ89" s="45"/>
      <c r="TUA89" s="45"/>
      <c r="TUB89" s="45"/>
      <c r="TUC89" s="45"/>
      <c r="TUD89" s="45"/>
      <c r="TUE89" s="45"/>
      <c r="TUF89" s="45"/>
      <c r="TUG89" s="45"/>
      <c r="TUH89" s="45"/>
      <c r="TUI89" s="45"/>
      <c r="TUJ89" s="45"/>
      <c r="TUK89" s="45"/>
      <c r="TUL89" s="45"/>
      <c r="TUM89" s="45"/>
      <c r="TUN89" s="45"/>
      <c r="TUO89" s="45"/>
      <c r="TUP89" s="45"/>
      <c r="TUQ89" s="45"/>
      <c r="TUR89" s="45"/>
      <c r="TUS89" s="45"/>
      <c r="TUT89" s="45"/>
      <c r="TUU89" s="45"/>
      <c r="TUV89" s="45"/>
      <c r="TUW89" s="45"/>
      <c r="TUX89" s="45"/>
      <c r="TUY89" s="45"/>
      <c r="TUZ89" s="45"/>
      <c r="TVA89" s="45"/>
      <c r="TVB89" s="45"/>
      <c r="TVC89" s="45"/>
      <c r="TVD89" s="45"/>
      <c r="TVE89" s="45"/>
      <c r="TVF89" s="45"/>
      <c r="TVG89" s="45"/>
      <c r="TVH89" s="45"/>
      <c r="TVI89" s="45"/>
      <c r="TVJ89" s="45"/>
      <c r="TVK89" s="45"/>
      <c r="TVL89" s="45"/>
      <c r="TVM89" s="45"/>
      <c r="TVN89" s="45"/>
      <c r="TVO89" s="45"/>
      <c r="TVP89" s="45"/>
      <c r="TVQ89" s="45"/>
      <c r="TVR89" s="45"/>
      <c r="TVS89" s="45"/>
      <c r="TVT89" s="45"/>
      <c r="TVU89" s="45"/>
      <c r="TVV89" s="45"/>
      <c r="TVW89" s="45"/>
      <c r="TVX89" s="45"/>
      <c r="TVY89" s="45"/>
      <c r="TVZ89" s="45"/>
      <c r="TWA89" s="45"/>
      <c r="TWB89" s="45"/>
      <c r="TWC89" s="45"/>
      <c r="TWD89" s="45"/>
      <c r="TWE89" s="45"/>
      <c r="TWF89" s="45"/>
      <c r="TWG89" s="45"/>
      <c r="TWH89" s="45"/>
      <c r="TWI89" s="45"/>
      <c r="TWJ89" s="45"/>
      <c r="TWK89" s="45"/>
      <c r="TWL89" s="45"/>
      <c r="TWM89" s="45"/>
      <c r="TWN89" s="45"/>
      <c r="TWO89" s="45"/>
      <c r="TWP89" s="45"/>
      <c r="TWQ89" s="45"/>
      <c r="TWR89" s="45"/>
      <c r="TWS89" s="45"/>
      <c r="TWT89" s="45"/>
      <c r="TWU89" s="45"/>
      <c r="TWV89" s="45"/>
      <c r="TWW89" s="45"/>
      <c r="TWX89" s="45"/>
      <c r="TWY89" s="45"/>
      <c r="TWZ89" s="45"/>
      <c r="TXA89" s="45"/>
      <c r="TXB89" s="45"/>
      <c r="TXC89" s="45"/>
      <c r="TXD89" s="45"/>
      <c r="TXE89" s="45"/>
      <c r="TXF89" s="45"/>
      <c r="TXG89" s="45"/>
      <c r="TXH89" s="45"/>
      <c r="TXI89" s="45"/>
      <c r="TXJ89" s="45"/>
      <c r="TXK89" s="45"/>
      <c r="TXL89" s="45"/>
      <c r="TXM89" s="45"/>
      <c r="TXN89" s="45"/>
      <c r="TXO89" s="45"/>
      <c r="TXP89" s="45"/>
      <c r="TXQ89" s="45"/>
      <c r="TXR89" s="45"/>
      <c r="TXS89" s="45"/>
      <c r="TXT89" s="45"/>
      <c r="TXU89" s="45"/>
      <c r="TXV89" s="45"/>
      <c r="TXW89" s="45"/>
      <c r="TXX89" s="45"/>
      <c r="TXY89" s="45"/>
      <c r="TXZ89" s="45"/>
      <c r="TYA89" s="45"/>
      <c r="TYB89" s="45"/>
      <c r="TYC89" s="45"/>
      <c r="TYD89" s="45"/>
      <c r="TYE89" s="45"/>
      <c r="TYF89" s="45"/>
      <c r="TYG89" s="45"/>
      <c r="TYH89" s="45"/>
      <c r="TYI89" s="45"/>
      <c r="TYJ89" s="45"/>
      <c r="TYK89" s="45"/>
      <c r="TYL89" s="45"/>
      <c r="TYM89" s="45"/>
      <c r="TYN89" s="45"/>
      <c r="TYO89" s="45"/>
      <c r="TYP89" s="45"/>
      <c r="TYQ89" s="45"/>
      <c r="TYR89" s="45"/>
      <c r="TYS89" s="45"/>
      <c r="TYT89" s="45"/>
      <c r="TYU89" s="45"/>
      <c r="TYV89" s="45"/>
      <c r="TYW89" s="45"/>
      <c r="TYX89" s="45"/>
      <c r="TYY89" s="45"/>
      <c r="TYZ89" s="45"/>
      <c r="TZA89" s="45"/>
      <c r="TZB89" s="45"/>
      <c r="TZC89" s="45"/>
      <c r="TZD89" s="45"/>
      <c r="TZE89" s="45"/>
      <c r="TZF89" s="45"/>
      <c r="TZG89" s="45"/>
      <c r="TZH89" s="45"/>
      <c r="TZI89" s="45"/>
      <c r="TZJ89" s="45"/>
      <c r="TZK89" s="45"/>
      <c r="TZL89" s="45"/>
      <c r="TZM89" s="45"/>
      <c r="TZN89" s="45"/>
      <c r="TZO89" s="45"/>
      <c r="TZP89" s="45"/>
      <c r="TZQ89" s="45"/>
      <c r="TZR89" s="45"/>
      <c r="TZS89" s="45"/>
      <c r="TZT89" s="45"/>
      <c r="TZU89" s="45"/>
      <c r="TZV89" s="45"/>
      <c r="TZW89" s="45"/>
      <c r="TZX89" s="45"/>
      <c r="TZY89" s="45"/>
      <c r="TZZ89" s="45"/>
      <c r="UAA89" s="45"/>
      <c r="UAB89" s="45"/>
      <c r="UAC89" s="45"/>
      <c r="UAD89" s="45"/>
      <c r="UAE89" s="45"/>
      <c r="UAF89" s="45"/>
      <c r="UAG89" s="45"/>
      <c r="UAH89" s="45"/>
      <c r="UAI89" s="45"/>
      <c r="UAJ89" s="45"/>
      <c r="UAK89" s="45"/>
      <c r="UAL89" s="45"/>
      <c r="UAM89" s="45"/>
      <c r="UAN89" s="45"/>
      <c r="UAO89" s="45"/>
      <c r="UAP89" s="45"/>
      <c r="UAQ89" s="45"/>
      <c r="UAR89" s="45"/>
      <c r="UAS89" s="45"/>
      <c r="UAT89" s="45"/>
      <c r="UAU89" s="45"/>
      <c r="UAV89" s="45"/>
      <c r="UAW89" s="45"/>
      <c r="UAX89" s="45"/>
      <c r="UAY89" s="45"/>
      <c r="UAZ89" s="45"/>
      <c r="UBA89" s="45"/>
      <c r="UBB89" s="45"/>
      <c r="UBC89" s="45"/>
      <c r="UBD89" s="45"/>
      <c r="UBE89" s="45"/>
      <c r="UBF89" s="45"/>
      <c r="UBG89" s="45"/>
      <c r="UBH89" s="45"/>
      <c r="UBI89" s="45"/>
      <c r="UBJ89" s="45"/>
      <c r="UBK89" s="45"/>
      <c r="UBL89" s="45"/>
      <c r="UBM89" s="45"/>
      <c r="UBN89" s="45"/>
      <c r="UBO89" s="45"/>
      <c r="UBP89" s="45"/>
      <c r="UBQ89" s="45"/>
      <c r="UBR89" s="45"/>
      <c r="UBS89" s="45"/>
      <c r="UBT89" s="45"/>
      <c r="UBU89" s="45"/>
      <c r="UBV89" s="45"/>
      <c r="UBW89" s="45"/>
      <c r="UBX89" s="45"/>
      <c r="UBY89" s="45"/>
      <c r="UBZ89" s="45"/>
      <c r="UCA89" s="45"/>
      <c r="UCB89" s="45"/>
      <c r="UCC89" s="45"/>
      <c r="UCD89" s="45"/>
      <c r="UCE89" s="45"/>
      <c r="UCF89" s="45"/>
      <c r="UCG89" s="45"/>
      <c r="UCH89" s="45"/>
      <c r="UCI89" s="45"/>
      <c r="UCJ89" s="45"/>
      <c r="UCK89" s="45"/>
      <c r="UCL89" s="45"/>
      <c r="UCM89" s="45"/>
      <c r="UCN89" s="45"/>
      <c r="UCO89" s="45"/>
      <c r="UCP89" s="45"/>
      <c r="UCQ89" s="45"/>
      <c r="UCR89" s="45"/>
      <c r="UCS89" s="45"/>
      <c r="UCT89" s="45"/>
      <c r="UCU89" s="45"/>
      <c r="UCV89" s="45"/>
      <c r="UCW89" s="45"/>
      <c r="UCX89" s="45"/>
      <c r="UCY89" s="45"/>
      <c r="UCZ89" s="45"/>
      <c r="UDA89" s="45"/>
      <c r="UDB89" s="45"/>
      <c r="UDC89" s="45"/>
      <c r="UDD89" s="45"/>
      <c r="UDE89" s="45"/>
      <c r="UDF89" s="45"/>
      <c r="UDG89" s="45"/>
      <c r="UDH89" s="45"/>
      <c r="UDI89" s="45"/>
      <c r="UDJ89" s="45"/>
      <c r="UDK89" s="45"/>
      <c r="UDL89" s="45"/>
      <c r="UDM89" s="45"/>
      <c r="UDN89" s="45"/>
      <c r="UDO89" s="45"/>
      <c r="UDP89" s="45"/>
      <c r="UDQ89" s="45"/>
      <c r="UDR89" s="45"/>
      <c r="UDS89" s="45"/>
      <c r="UDT89" s="45"/>
      <c r="UDU89" s="45"/>
      <c r="UDV89" s="45"/>
      <c r="UDW89" s="45"/>
      <c r="UDX89" s="45"/>
      <c r="UDY89" s="45"/>
      <c r="UDZ89" s="45"/>
      <c r="UEA89" s="45"/>
      <c r="UEB89" s="45"/>
      <c r="UEC89" s="45"/>
      <c r="UED89" s="45"/>
      <c r="UEE89" s="45"/>
      <c r="UEF89" s="45"/>
      <c r="UEG89" s="45"/>
      <c r="UEH89" s="45"/>
      <c r="UEI89" s="45"/>
      <c r="UEJ89" s="45"/>
      <c r="UEK89" s="45"/>
      <c r="UEL89" s="45"/>
      <c r="UEM89" s="45"/>
      <c r="UEN89" s="45"/>
      <c r="UEO89" s="45"/>
      <c r="UEP89" s="45"/>
      <c r="UEQ89" s="45"/>
      <c r="UER89" s="45"/>
      <c r="UES89" s="45"/>
      <c r="UET89" s="45"/>
      <c r="UEU89" s="45"/>
      <c r="UEV89" s="45"/>
      <c r="UEW89" s="45"/>
      <c r="UEX89" s="45"/>
      <c r="UEY89" s="45"/>
      <c r="UEZ89" s="45"/>
      <c r="UFA89" s="45"/>
      <c r="UFB89" s="45"/>
      <c r="UFC89" s="45"/>
      <c r="UFD89" s="45"/>
      <c r="UFE89" s="45"/>
      <c r="UFF89" s="45"/>
      <c r="UFG89" s="45"/>
      <c r="UFH89" s="45"/>
      <c r="UFI89" s="45"/>
      <c r="UFJ89" s="45"/>
      <c r="UFK89" s="45"/>
      <c r="UFL89" s="45"/>
      <c r="UFM89" s="45"/>
      <c r="UFN89" s="45"/>
      <c r="UFO89" s="45"/>
      <c r="UFP89" s="45"/>
      <c r="UFQ89" s="45"/>
      <c r="UFR89" s="45"/>
      <c r="UFS89" s="45"/>
      <c r="UFT89" s="45"/>
      <c r="UFU89" s="45"/>
      <c r="UFV89" s="45"/>
      <c r="UFW89" s="45"/>
      <c r="UFX89" s="45"/>
      <c r="UFY89" s="45"/>
      <c r="UFZ89" s="45"/>
      <c r="UGA89" s="45"/>
      <c r="UGB89" s="45"/>
      <c r="UGC89" s="45"/>
      <c r="UGD89" s="45"/>
      <c r="UGE89" s="45"/>
      <c r="UGF89" s="45"/>
      <c r="UGG89" s="45"/>
      <c r="UGH89" s="45"/>
      <c r="UGI89" s="45"/>
      <c r="UGJ89" s="45"/>
      <c r="UGK89" s="45"/>
      <c r="UGL89" s="45"/>
      <c r="UGM89" s="45"/>
      <c r="UGN89" s="45"/>
      <c r="UGO89" s="45"/>
      <c r="UGP89" s="45"/>
      <c r="UGQ89" s="45"/>
      <c r="UGR89" s="45"/>
      <c r="UGS89" s="45"/>
      <c r="UGT89" s="45"/>
      <c r="UGU89" s="45"/>
      <c r="UGV89" s="45"/>
      <c r="UGW89" s="45"/>
      <c r="UGX89" s="45"/>
      <c r="UGY89" s="45"/>
      <c r="UGZ89" s="45"/>
      <c r="UHA89" s="45"/>
      <c r="UHB89" s="45"/>
      <c r="UHC89" s="45"/>
      <c r="UHD89" s="45"/>
      <c r="UHE89" s="45"/>
      <c r="UHF89" s="45"/>
      <c r="UHG89" s="45"/>
      <c r="UHH89" s="45"/>
      <c r="UHI89" s="45"/>
      <c r="UHJ89" s="45"/>
      <c r="UHK89" s="45"/>
      <c r="UHL89" s="45"/>
      <c r="UHM89" s="45"/>
      <c r="UHN89" s="45"/>
      <c r="UHO89" s="45"/>
      <c r="UHP89" s="45"/>
      <c r="UHQ89" s="45"/>
      <c r="UHR89" s="45"/>
      <c r="UHS89" s="45"/>
      <c r="UHT89" s="45"/>
      <c r="UHU89" s="45"/>
      <c r="UHV89" s="45"/>
      <c r="UHW89" s="45"/>
      <c r="UHX89" s="45"/>
      <c r="UHY89" s="45"/>
      <c r="UHZ89" s="45"/>
      <c r="UIA89" s="45"/>
      <c r="UIB89" s="45"/>
      <c r="UIC89" s="45"/>
      <c r="UID89" s="45"/>
      <c r="UIE89" s="45"/>
      <c r="UIF89" s="45"/>
      <c r="UIG89" s="45"/>
      <c r="UIH89" s="45"/>
      <c r="UII89" s="45"/>
      <c r="UIJ89" s="45"/>
      <c r="UIK89" s="45"/>
      <c r="UIL89" s="45"/>
      <c r="UIM89" s="45"/>
      <c r="UIN89" s="45"/>
      <c r="UIO89" s="45"/>
      <c r="UIP89" s="45"/>
      <c r="UIQ89" s="45"/>
      <c r="UIR89" s="45"/>
      <c r="UIS89" s="45"/>
      <c r="UIT89" s="45"/>
      <c r="UIU89" s="45"/>
      <c r="UIV89" s="45"/>
      <c r="UIW89" s="45"/>
      <c r="UIX89" s="45"/>
      <c r="UIY89" s="45"/>
      <c r="UIZ89" s="45"/>
      <c r="UJA89" s="45"/>
      <c r="UJB89" s="45"/>
      <c r="UJC89" s="45"/>
      <c r="UJD89" s="45"/>
      <c r="UJE89" s="45"/>
      <c r="UJF89" s="45"/>
      <c r="UJG89" s="45"/>
      <c r="UJH89" s="45"/>
      <c r="UJI89" s="45"/>
      <c r="UJJ89" s="45"/>
      <c r="UJK89" s="45"/>
      <c r="UJL89" s="45"/>
      <c r="UJM89" s="45"/>
      <c r="UJN89" s="45"/>
      <c r="UJO89" s="45"/>
      <c r="UJP89" s="45"/>
      <c r="UJQ89" s="45"/>
      <c r="UJR89" s="45"/>
      <c r="UJS89" s="45"/>
      <c r="UJT89" s="45"/>
      <c r="UJU89" s="45"/>
      <c r="UJV89" s="45"/>
      <c r="UJW89" s="45"/>
      <c r="UJX89" s="45"/>
      <c r="UJY89" s="45"/>
      <c r="UJZ89" s="45"/>
      <c r="UKA89" s="45"/>
      <c r="UKB89" s="45"/>
      <c r="UKC89" s="45"/>
      <c r="UKD89" s="45"/>
      <c r="UKE89" s="45"/>
      <c r="UKF89" s="45"/>
      <c r="UKG89" s="45"/>
      <c r="UKH89" s="45"/>
      <c r="UKI89" s="45"/>
      <c r="UKJ89" s="45"/>
      <c r="UKK89" s="45"/>
      <c r="UKL89" s="45"/>
      <c r="UKM89" s="45"/>
      <c r="UKN89" s="45"/>
      <c r="UKO89" s="45"/>
      <c r="UKP89" s="45"/>
      <c r="UKQ89" s="45"/>
      <c r="UKR89" s="45"/>
      <c r="UKS89" s="45"/>
      <c r="UKT89" s="45"/>
      <c r="UKU89" s="45"/>
      <c r="UKV89" s="45"/>
      <c r="UKW89" s="45"/>
      <c r="UKX89" s="45"/>
      <c r="UKY89" s="45"/>
      <c r="UKZ89" s="45"/>
      <c r="ULA89" s="45"/>
      <c r="ULB89" s="45"/>
      <c r="ULC89" s="45"/>
      <c r="ULD89" s="45"/>
      <c r="ULE89" s="45"/>
      <c r="ULF89" s="45"/>
      <c r="ULG89" s="45"/>
      <c r="ULH89" s="45"/>
      <c r="ULI89" s="45"/>
      <c r="ULJ89" s="45"/>
      <c r="ULK89" s="45"/>
      <c r="ULL89" s="45"/>
      <c r="ULM89" s="45"/>
      <c r="ULN89" s="45"/>
      <c r="ULO89" s="45"/>
      <c r="ULP89" s="45"/>
      <c r="ULQ89" s="45"/>
      <c r="ULR89" s="45"/>
      <c r="ULS89" s="45"/>
      <c r="ULT89" s="45"/>
      <c r="ULU89" s="45"/>
      <c r="ULV89" s="45"/>
      <c r="ULW89" s="45"/>
      <c r="ULX89" s="45"/>
      <c r="ULY89" s="45"/>
      <c r="ULZ89" s="45"/>
      <c r="UMA89" s="45"/>
      <c r="UMB89" s="45"/>
      <c r="UMC89" s="45"/>
      <c r="UMD89" s="45"/>
      <c r="UME89" s="45"/>
      <c r="UMF89" s="45"/>
      <c r="UMG89" s="45"/>
      <c r="UMH89" s="45"/>
      <c r="UMI89" s="45"/>
      <c r="UMJ89" s="45"/>
      <c r="UMK89" s="45"/>
      <c r="UML89" s="45"/>
      <c r="UMM89" s="45"/>
      <c r="UMN89" s="45"/>
      <c r="UMO89" s="45"/>
      <c r="UMP89" s="45"/>
      <c r="UMQ89" s="45"/>
      <c r="UMR89" s="45"/>
      <c r="UMS89" s="45"/>
      <c r="UMT89" s="45"/>
      <c r="UMU89" s="45"/>
      <c r="UMV89" s="45"/>
      <c r="UMW89" s="45"/>
      <c r="UMX89" s="45"/>
      <c r="UMY89" s="45"/>
      <c r="UMZ89" s="45"/>
      <c r="UNA89" s="45"/>
      <c r="UNB89" s="45"/>
      <c r="UNC89" s="45"/>
      <c r="UND89" s="45"/>
      <c r="UNE89" s="45"/>
      <c r="UNF89" s="45"/>
      <c r="UNG89" s="45"/>
      <c r="UNH89" s="45"/>
      <c r="UNI89" s="45"/>
      <c r="UNJ89" s="45"/>
      <c r="UNK89" s="45"/>
      <c r="UNL89" s="45"/>
      <c r="UNM89" s="45"/>
      <c r="UNN89" s="45"/>
      <c r="UNO89" s="45"/>
      <c r="UNP89" s="45"/>
      <c r="UNQ89" s="45"/>
      <c r="UNR89" s="45"/>
      <c r="UNS89" s="45"/>
      <c r="UNT89" s="45"/>
      <c r="UNU89" s="45"/>
      <c r="UNV89" s="45"/>
      <c r="UNW89" s="45"/>
      <c r="UNX89" s="45"/>
      <c r="UNY89" s="45"/>
      <c r="UNZ89" s="45"/>
      <c r="UOA89" s="45"/>
      <c r="UOB89" s="45"/>
      <c r="UOC89" s="45"/>
      <c r="UOD89" s="45"/>
      <c r="UOE89" s="45"/>
      <c r="UOF89" s="45"/>
      <c r="UOG89" s="45"/>
      <c r="UOH89" s="45"/>
      <c r="UOI89" s="45"/>
      <c r="UOJ89" s="45"/>
      <c r="UOK89" s="45"/>
      <c r="UOL89" s="45"/>
      <c r="UOM89" s="45"/>
      <c r="UON89" s="45"/>
      <c r="UOO89" s="45"/>
      <c r="UOP89" s="45"/>
      <c r="UOQ89" s="45"/>
      <c r="UOR89" s="45"/>
      <c r="UOS89" s="45"/>
      <c r="UOT89" s="45"/>
      <c r="UOU89" s="45"/>
      <c r="UOV89" s="45"/>
      <c r="UOW89" s="45"/>
      <c r="UOX89" s="45"/>
      <c r="UOY89" s="45"/>
      <c r="UOZ89" s="45"/>
      <c r="UPA89" s="45"/>
      <c r="UPB89" s="45"/>
      <c r="UPC89" s="45"/>
      <c r="UPD89" s="45"/>
      <c r="UPE89" s="45"/>
      <c r="UPF89" s="45"/>
      <c r="UPG89" s="45"/>
      <c r="UPH89" s="45"/>
      <c r="UPI89" s="45"/>
      <c r="UPJ89" s="45"/>
      <c r="UPK89" s="45"/>
      <c r="UPL89" s="45"/>
      <c r="UPM89" s="45"/>
      <c r="UPN89" s="45"/>
      <c r="UPO89" s="45"/>
      <c r="UPP89" s="45"/>
      <c r="UPQ89" s="45"/>
      <c r="UPR89" s="45"/>
      <c r="UPS89" s="45"/>
      <c r="UPT89" s="45"/>
      <c r="UPU89" s="45"/>
      <c r="UPV89" s="45"/>
      <c r="UPW89" s="45"/>
      <c r="UPX89" s="45"/>
      <c r="UPY89" s="45"/>
      <c r="UPZ89" s="45"/>
      <c r="UQA89" s="45"/>
      <c r="UQB89" s="45"/>
      <c r="UQC89" s="45"/>
      <c r="UQD89" s="45"/>
      <c r="UQE89" s="45"/>
      <c r="UQF89" s="45"/>
      <c r="UQG89" s="45"/>
      <c r="UQH89" s="45"/>
      <c r="UQI89" s="45"/>
      <c r="UQJ89" s="45"/>
      <c r="UQK89" s="45"/>
      <c r="UQL89" s="45"/>
      <c r="UQM89" s="45"/>
      <c r="UQN89" s="45"/>
      <c r="UQO89" s="45"/>
      <c r="UQP89" s="45"/>
      <c r="UQQ89" s="45"/>
      <c r="UQR89" s="45"/>
      <c r="UQS89" s="45"/>
      <c r="UQT89" s="45"/>
      <c r="UQU89" s="45"/>
      <c r="UQV89" s="45"/>
      <c r="UQW89" s="45"/>
      <c r="UQX89" s="45"/>
      <c r="UQY89" s="45"/>
      <c r="UQZ89" s="45"/>
      <c r="URA89" s="45"/>
      <c r="URB89" s="45"/>
      <c r="URC89" s="45"/>
      <c r="URD89" s="45"/>
      <c r="URE89" s="45"/>
      <c r="URF89" s="45"/>
      <c r="URG89" s="45"/>
      <c r="URH89" s="45"/>
      <c r="URI89" s="45"/>
      <c r="URJ89" s="45"/>
      <c r="URK89" s="45"/>
      <c r="URL89" s="45"/>
      <c r="URM89" s="45"/>
      <c r="URN89" s="45"/>
      <c r="URO89" s="45"/>
      <c r="URP89" s="45"/>
      <c r="URQ89" s="45"/>
      <c r="URR89" s="45"/>
      <c r="URS89" s="45"/>
      <c r="URT89" s="45"/>
      <c r="URU89" s="45"/>
      <c r="URV89" s="45"/>
      <c r="URW89" s="45"/>
      <c r="URX89" s="45"/>
      <c r="URY89" s="45"/>
      <c r="URZ89" s="45"/>
      <c r="USA89" s="45"/>
      <c r="USB89" s="45"/>
      <c r="USC89" s="45"/>
      <c r="USD89" s="45"/>
      <c r="USE89" s="45"/>
      <c r="USF89" s="45"/>
      <c r="USG89" s="45"/>
      <c r="USH89" s="45"/>
      <c r="USI89" s="45"/>
      <c r="USJ89" s="45"/>
      <c r="USK89" s="45"/>
      <c r="USL89" s="45"/>
      <c r="USM89" s="45"/>
      <c r="USN89" s="45"/>
      <c r="USO89" s="45"/>
      <c r="USP89" s="45"/>
      <c r="USQ89" s="45"/>
      <c r="USR89" s="45"/>
      <c r="USS89" s="45"/>
      <c r="UST89" s="45"/>
      <c r="USU89" s="45"/>
      <c r="USV89" s="45"/>
      <c r="USW89" s="45"/>
      <c r="USX89" s="45"/>
      <c r="USY89" s="45"/>
      <c r="USZ89" s="45"/>
      <c r="UTA89" s="45"/>
      <c r="UTB89" s="45"/>
      <c r="UTC89" s="45"/>
      <c r="UTD89" s="45"/>
      <c r="UTE89" s="45"/>
      <c r="UTF89" s="45"/>
      <c r="UTG89" s="45"/>
      <c r="UTH89" s="45"/>
      <c r="UTI89" s="45"/>
      <c r="UTJ89" s="45"/>
      <c r="UTK89" s="45"/>
      <c r="UTL89" s="45"/>
      <c r="UTM89" s="45"/>
      <c r="UTN89" s="45"/>
      <c r="UTO89" s="45"/>
      <c r="UTP89" s="45"/>
      <c r="UTQ89" s="45"/>
      <c r="UTR89" s="45"/>
      <c r="UTS89" s="45"/>
      <c r="UTT89" s="45"/>
      <c r="UTU89" s="45"/>
      <c r="UTV89" s="45"/>
      <c r="UTW89" s="45"/>
      <c r="UTX89" s="45"/>
      <c r="UTY89" s="45"/>
      <c r="UTZ89" s="45"/>
      <c r="UUA89" s="45"/>
      <c r="UUB89" s="45"/>
      <c r="UUC89" s="45"/>
      <c r="UUD89" s="45"/>
      <c r="UUE89" s="45"/>
      <c r="UUF89" s="45"/>
      <c r="UUG89" s="45"/>
      <c r="UUH89" s="45"/>
      <c r="UUI89" s="45"/>
      <c r="UUJ89" s="45"/>
      <c r="UUK89" s="45"/>
      <c r="UUL89" s="45"/>
      <c r="UUM89" s="45"/>
      <c r="UUN89" s="45"/>
      <c r="UUO89" s="45"/>
      <c r="UUP89" s="45"/>
      <c r="UUQ89" s="45"/>
      <c r="UUR89" s="45"/>
      <c r="UUS89" s="45"/>
      <c r="UUT89" s="45"/>
      <c r="UUU89" s="45"/>
      <c r="UUV89" s="45"/>
      <c r="UUW89" s="45"/>
      <c r="UUX89" s="45"/>
      <c r="UUY89" s="45"/>
      <c r="UUZ89" s="45"/>
      <c r="UVA89" s="45"/>
      <c r="UVB89" s="45"/>
      <c r="UVC89" s="45"/>
      <c r="UVD89" s="45"/>
      <c r="UVE89" s="45"/>
      <c r="UVF89" s="45"/>
      <c r="UVG89" s="45"/>
      <c r="UVH89" s="45"/>
      <c r="UVI89" s="45"/>
      <c r="UVJ89" s="45"/>
      <c r="UVK89" s="45"/>
      <c r="UVL89" s="45"/>
      <c r="UVM89" s="45"/>
      <c r="UVN89" s="45"/>
      <c r="UVO89" s="45"/>
      <c r="UVP89" s="45"/>
      <c r="UVQ89" s="45"/>
      <c r="UVR89" s="45"/>
      <c r="UVS89" s="45"/>
      <c r="UVT89" s="45"/>
      <c r="UVU89" s="45"/>
      <c r="UVV89" s="45"/>
      <c r="UVW89" s="45"/>
      <c r="UVX89" s="45"/>
      <c r="UVY89" s="45"/>
      <c r="UVZ89" s="45"/>
      <c r="UWA89" s="45"/>
      <c r="UWB89" s="45"/>
      <c r="UWC89" s="45"/>
      <c r="UWD89" s="45"/>
      <c r="UWE89" s="45"/>
      <c r="UWF89" s="45"/>
      <c r="UWG89" s="45"/>
      <c r="UWH89" s="45"/>
      <c r="UWI89" s="45"/>
      <c r="UWJ89" s="45"/>
      <c r="UWK89" s="45"/>
      <c r="UWL89" s="45"/>
      <c r="UWM89" s="45"/>
      <c r="UWN89" s="45"/>
      <c r="UWO89" s="45"/>
      <c r="UWP89" s="45"/>
      <c r="UWQ89" s="45"/>
      <c r="UWR89" s="45"/>
      <c r="UWS89" s="45"/>
      <c r="UWT89" s="45"/>
      <c r="UWU89" s="45"/>
      <c r="UWV89" s="45"/>
      <c r="UWW89" s="45"/>
      <c r="UWX89" s="45"/>
      <c r="UWY89" s="45"/>
      <c r="UWZ89" s="45"/>
      <c r="UXA89" s="45"/>
      <c r="UXB89" s="45"/>
      <c r="UXC89" s="45"/>
      <c r="UXD89" s="45"/>
      <c r="UXE89" s="45"/>
      <c r="UXF89" s="45"/>
      <c r="UXG89" s="45"/>
      <c r="UXH89" s="45"/>
      <c r="UXI89" s="45"/>
      <c r="UXJ89" s="45"/>
      <c r="UXK89" s="45"/>
      <c r="UXL89" s="45"/>
      <c r="UXM89" s="45"/>
      <c r="UXN89" s="45"/>
      <c r="UXO89" s="45"/>
      <c r="UXP89" s="45"/>
      <c r="UXQ89" s="45"/>
      <c r="UXR89" s="45"/>
      <c r="UXS89" s="45"/>
      <c r="UXT89" s="45"/>
      <c r="UXU89" s="45"/>
      <c r="UXV89" s="45"/>
      <c r="UXW89" s="45"/>
      <c r="UXX89" s="45"/>
      <c r="UXY89" s="45"/>
      <c r="UXZ89" s="45"/>
      <c r="UYA89" s="45"/>
      <c r="UYB89" s="45"/>
      <c r="UYC89" s="45"/>
      <c r="UYD89" s="45"/>
      <c r="UYE89" s="45"/>
      <c r="UYF89" s="45"/>
      <c r="UYG89" s="45"/>
      <c r="UYH89" s="45"/>
      <c r="UYI89" s="45"/>
      <c r="UYJ89" s="45"/>
      <c r="UYK89" s="45"/>
      <c r="UYL89" s="45"/>
      <c r="UYM89" s="45"/>
      <c r="UYN89" s="45"/>
      <c r="UYO89" s="45"/>
      <c r="UYP89" s="45"/>
      <c r="UYQ89" s="45"/>
      <c r="UYR89" s="45"/>
      <c r="UYS89" s="45"/>
      <c r="UYT89" s="45"/>
      <c r="UYU89" s="45"/>
      <c r="UYV89" s="45"/>
      <c r="UYW89" s="45"/>
      <c r="UYX89" s="45"/>
      <c r="UYY89" s="45"/>
      <c r="UYZ89" s="45"/>
      <c r="UZA89" s="45"/>
      <c r="UZB89" s="45"/>
      <c r="UZC89" s="45"/>
      <c r="UZD89" s="45"/>
      <c r="UZE89" s="45"/>
      <c r="UZF89" s="45"/>
      <c r="UZG89" s="45"/>
      <c r="UZH89" s="45"/>
      <c r="UZI89" s="45"/>
      <c r="UZJ89" s="45"/>
      <c r="UZK89" s="45"/>
      <c r="UZL89" s="45"/>
      <c r="UZM89" s="45"/>
      <c r="UZN89" s="45"/>
      <c r="UZO89" s="45"/>
      <c r="UZP89" s="45"/>
      <c r="UZQ89" s="45"/>
      <c r="UZR89" s="45"/>
      <c r="UZS89" s="45"/>
      <c r="UZT89" s="45"/>
      <c r="UZU89" s="45"/>
      <c r="UZV89" s="45"/>
      <c r="UZW89" s="45"/>
      <c r="UZX89" s="45"/>
      <c r="UZY89" s="45"/>
      <c r="UZZ89" s="45"/>
      <c r="VAA89" s="45"/>
      <c r="VAB89" s="45"/>
      <c r="VAC89" s="45"/>
      <c r="VAD89" s="45"/>
      <c r="VAE89" s="45"/>
      <c r="VAF89" s="45"/>
      <c r="VAG89" s="45"/>
      <c r="VAH89" s="45"/>
      <c r="VAI89" s="45"/>
      <c r="VAJ89" s="45"/>
      <c r="VAK89" s="45"/>
      <c r="VAL89" s="45"/>
      <c r="VAM89" s="45"/>
      <c r="VAN89" s="45"/>
      <c r="VAO89" s="45"/>
      <c r="VAP89" s="45"/>
      <c r="VAQ89" s="45"/>
      <c r="VAR89" s="45"/>
      <c r="VAS89" s="45"/>
      <c r="VAT89" s="45"/>
      <c r="VAU89" s="45"/>
      <c r="VAV89" s="45"/>
      <c r="VAW89" s="45"/>
      <c r="VAX89" s="45"/>
      <c r="VAY89" s="45"/>
      <c r="VAZ89" s="45"/>
      <c r="VBA89" s="45"/>
      <c r="VBB89" s="45"/>
      <c r="VBC89" s="45"/>
      <c r="VBD89" s="45"/>
      <c r="VBE89" s="45"/>
      <c r="VBF89" s="45"/>
      <c r="VBG89" s="45"/>
      <c r="VBH89" s="45"/>
      <c r="VBI89" s="45"/>
      <c r="VBJ89" s="45"/>
      <c r="VBK89" s="45"/>
      <c r="VBL89" s="45"/>
      <c r="VBM89" s="45"/>
      <c r="VBN89" s="45"/>
      <c r="VBO89" s="45"/>
      <c r="VBP89" s="45"/>
      <c r="VBQ89" s="45"/>
      <c r="VBR89" s="45"/>
      <c r="VBS89" s="45"/>
      <c r="VBT89" s="45"/>
      <c r="VBU89" s="45"/>
      <c r="VBV89" s="45"/>
      <c r="VBW89" s="45"/>
      <c r="VBX89" s="45"/>
      <c r="VBY89" s="45"/>
      <c r="VBZ89" s="45"/>
      <c r="VCA89" s="45"/>
      <c r="VCB89" s="45"/>
      <c r="VCC89" s="45"/>
      <c r="VCD89" s="45"/>
      <c r="VCE89" s="45"/>
      <c r="VCF89" s="45"/>
      <c r="VCG89" s="45"/>
      <c r="VCH89" s="45"/>
      <c r="VCI89" s="45"/>
      <c r="VCJ89" s="45"/>
      <c r="VCK89" s="45"/>
      <c r="VCL89" s="45"/>
      <c r="VCM89" s="45"/>
      <c r="VCN89" s="45"/>
      <c r="VCO89" s="45"/>
      <c r="VCP89" s="45"/>
      <c r="VCQ89" s="45"/>
      <c r="VCR89" s="45"/>
      <c r="VCS89" s="45"/>
      <c r="VCT89" s="45"/>
      <c r="VCU89" s="45"/>
      <c r="VCV89" s="45"/>
      <c r="VCW89" s="45"/>
      <c r="VCX89" s="45"/>
      <c r="VCY89" s="45"/>
      <c r="VCZ89" s="45"/>
      <c r="VDA89" s="45"/>
      <c r="VDB89" s="45"/>
      <c r="VDC89" s="45"/>
      <c r="VDD89" s="45"/>
      <c r="VDE89" s="45"/>
      <c r="VDF89" s="45"/>
      <c r="VDG89" s="45"/>
      <c r="VDH89" s="45"/>
      <c r="VDI89" s="45"/>
      <c r="VDJ89" s="45"/>
      <c r="VDK89" s="45"/>
      <c r="VDL89" s="45"/>
      <c r="VDM89" s="45"/>
      <c r="VDN89" s="45"/>
      <c r="VDO89" s="45"/>
      <c r="VDP89" s="45"/>
      <c r="VDQ89" s="45"/>
      <c r="VDR89" s="45"/>
      <c r="VDS89" s="45"/>
      <c r="VDT89" s="45"/>
      <c r="VDU89" s="45"/>
      <c r="VDV89" s="45"/>
      <c r="VDW89" s="45"/>
      <c r="VDX89" s="45"/>
      <c r="VDY89" s="45"/>
      <c r="VDZ89" s="45"/>
      <c r="VEA89" s="45"/>
      <c r="VEB89" s="45"/>
      <c r="VEC89" s="45"/>
      <c r="VED89" s="45"/>
      <c r="VEE89" s="45"/>
      <c r="VEF89" s="45"/>
      <c r="VEG89" s="45"/>
      <c r="VEH89" s="45"/>
      <c r="VEI89" s="45"/>
      <c r="VEJ89" s="45"/>
      <c r="VEK89" s="45"/>
      <c r="VEL89" s="45"/>
      <c r="VEM89" s="45"/>
      <c r="VEN89" s="45"/>
      <c r="VEO89" s="45"/>
      <c r="VEP89" s="45"/>
      <c r="VEQ89" s="45"/>
      <c r="VER89" s="45"/>
      <c r="VES89" s="45"/>
      <c r="VET89" s="45"/>
      <c r="VEU89" s="45"/>
      <c r="VEV89" s="45"/>
      <c r="VEW89" s="45"/>
      <c r="VEX89" s="45"/>
      <c r="VEY89" s="45"/>
      <c r="VEZ89" s="45"/>
      <c r="VFA89" s="45"/>
      <c r="VFB89" s="45"/>
      <c r="VFC89" s="45"/>
      <c r="VFD89" s="45"/>
      <c r="VFE89" s="45"/>
      <c r="VFF89" s="45"/>
      <c r="VFG89" s="45"/>
      <c r="VFH89" s="45"/>
      <c r="VFI89" s="45"/>
      <c r="VFJ89" s="45"/>
      <c r="VFK89" s="45"/>
      <c r="VFL89" s="45"/>
      <c r="VFM89" s="45"/>
      <c r="VFN89" s="45"/>
      <c r="VFO89" s="45"/>
      <c r="VFP89" s="45"/>
      <c r="VFQ89" s="45"/>
      <c r="VFR89" s="45"/>
      <c r="VFS89" s="45"/>
      <c r="VFT89" s="45"/>
      <c r="VFU89" s="45"/>
      <c r="VFV89" s="45"/>
      <c r="VFW89" s="45"/>
      <c r="VFX89" s="45"/>
      <c r="VFY89" s="45"/>
      <c r="VFZ89" s="45"/>
      <c r="VGA89" s="45"/>
      <c r="VGB89" s="45"/>
      <c r="VGC89" s="45"/>
      <c r="VGD89" s="45"/>
      <c r="VGE89" s="45"/>
      <c r="VGF89" s="45"/>
      <c r="VGG89" s="45"/>
      <c r="VGH89" s="45"/>
      <c r="VGI89" s="45"/>
      <c r="VGJ89" s="45"/>
      <c r="VGK89" s="45"/>
      <c r="VGL89" s="45"/>
      <c r="VGM89" s="45"/>
      <c r="VGN89" s="45"/>
      <c r="VGO89" s="45"/>
      <c r="VGP89" s="45"/>
      <c r="VGQ89" s="45"/>
      <c r="VGR89" s="45"/>
      <c r="VGS89" s="45"/>
      <c r="VGT89" s="45"/>
      <c r="VGU89" s="45"/>
      <c r="VGV89" s="45"/>
      <c r="VGW89" s="45"/>
      <c r="VGX89" s="45"/>
      <c r="VGY89" s="45"/>
      <c r="VGZ89" s="45"/>
      <c r="VHA89" s="45"/>
      <c r="VHB89" s="45"/>
      <c r="VHC89" s="45"/>
      <c r="VHD89" s="45"/>
      <c r="VHE89" s="45"/>
      <c r="VHF89" s="45"/>
      <c r="VHG89" s="45"/>
      <c r="VHH89" s="45"/>
      <c r="VHI89" s="45"/>
      <c r="VHJ89" s="45"/>
      <c r="VHK89" s="45"/>
      <c r="VHL89" s="45"/>
      <c r="VHM89" s="45"/>
      <c r="VHN89" s="45"/>
      <c r="VHO89" s="45"/>
      <c r="VHP89" s="45"/>
      <c r="VHQ89" s="45"/>
      <c r="VHR89" s="45"/>
      <c r="VHS89" s="45"/>
      <c r="VHT89" s="45"/>
      <c r="VHU89" s="45"/>
      <c r="VHV89" s="45"/>
      <c r="VHW89" s="45"/>
      <c r="VHX89" s="45"/>
      <c r="VHY89" s="45"/>
      <c r="VHZ89" s="45"/>
      <c r="VIA89" s="45"/>
      <c r="VIB89" s="45"/>
      <c r="VIC89" s="45"/>
      <c r="VID89" s="45"/>
      <c r="VIE89" s="45"/>
      <c r="VIF89" s="45"/>
      <c r="VIG89" s="45"/>
      <c r="VIH89" s="45"/>
      <c r="VII89" s="45"/>
      <c r="VIJ89" s="45"/>
      <c r="VIK89" s="45"/>
      <c r="VIL89" s="45"/>
      <c r="VIM89" s="45"/>
      <c r="VIN89" s="45"/>
      <c r="VIO89" s="45"/>
      <c r="VIP89" s="45"/>
      <c r="VIQ89" s="45"/>
      <c r="VIR89" s="45"/>
      <c r="VIS89" s="45"/>
      <c r="VIT89" s="45"/>
      <c r="VIU89" s="45"/>
      <c r="VIV89" s="45"/>
      <c r="VIW89" s="45"/>
      <c r="VIX89" s="45"/>
      <c r="VIY89" s="45"/>
      <c r="VIZ89" s="45"/>
      <c r="VJA89" s="45"/>
      <c r="VJB89" s="45"/>
      <c r="VJC89" s="45"/>
      <c r="VJD89" s="45"/>
      <c r="VJE89" s="45"/>
      <c r="VJF89" s="45"/>
      <c r="VJG89" s="45"/>
      <c r="VJH89" s="45"/>
      <c r="VJI89" s="45"/>
      <c r="VJJ89" s="45"/>
      <c r="VJK89" s="45"/>
      <c r="VJL89" s="45"/>
      <c r="VJM89" s="45"/>
      <c r="VJN89" s="45"/>
      <c r="VJO89" s="45"/>
      <c r="VJP89" s="45"/>
      <c r="VJQ89" s="45"/>
      <c r="VJR89" s="45"/>
      <c r="VJS89" s="45"/>
      <c r="VJT89" s="45"/>
      <c r="VJU89" s="45"/>
      <c r="VJV89" s="45"/>
      <c r="VJW89" s="45"/>
      <c r="VJX89" s="45"/>
      <c r="VJY89" s="45"/>
      <c r="VJZ89" s="45"/>
      <c r="VKA89" s="45"/>
      <c r="VKB89" s="45"/>
      <c r="VKC89" s="45"/>
      <c r="VKD89" s="45"/>
      <c r="VKE89" s="45"/>
      <c r="VKF89" s="45"/>
      <c r="VKG89" s="45"/>
      <c r="VKH89" s="45"/>
      <c r="VKI89" s="45"/>
      <c r="VKJ89" s="45"/>
      <c r="VKK89" s="45"/>
      <c r="VKL89" s="45"/>
      <c r="VKM89" s="45"/>
      <c r="VKN89" s="45"/>
      <c r="VKO89" s="45"/>
      <c r="VKP89" s="45"/>
      <c r="VKQ89" s="45"/>
      <c r="VKR89" s="45"/>
      <c r="VKS89" s="45"/>
      <c r="VKT89" s="45"/>
      <c r="VKU89" s="45"/>
      <c r="VKV89" s="45"/>
      <c r="VKW89" s="45"/>
      <c r="VKX89" s="45"/>
      <c r="VKY89" s="45"/>
      <c r="VKZ89" s="45"/>
      <c r="VLA89" s="45"/>
      <c r="VLB89" s="45"/>
      <c r="VLC89" s="45"/>
      <c r="VLD89" s="45"/>
      <c r="VLE89" s="45"/>
      <c r="VLF89" s="45"/>
      <c r="VLG89" s="45"/>
      <c r="VLH89" s="45"/>
      <c r="VLI89" s="45"/>
      <c r="VLJ89" s="45"/>
      <c r="VLK89" s="45"/>
      <c r="VLL89" s="45"/>
      <c r="VLM89" s="45"/>
      <c r="VLN89" s="45"/>
      <c r="VLO89" s="45"/>
      <c r="VLP89" s="45"/>
      <c r="VLQ89" s="45"/>
      <c r="VLR89" s="45"/>
      <c r="VLS89" s="45"/>
      <c r="VLT89" s="45"/>
      <c r="VLU89" s="45"/>
      <c r="VLV89" s="45"/>
      <c r="VLW89" s="45"/>
      <c r="VLX89" s="45"/>
      <c r="VLY89" s="45"/>
      <c r="VLZ89" s="45"/>
      <c r="VMA89" s="45"/>
      <c r="VMB89" s="45"/>
      <c r="VMC89" s="45"/>
      <c r="VMD89" s="45"/>
      <c r="VME89" s="45"/>
      <c r="VMF89" s="45"/>
      <c r="VMG89" s="45"/>
      <c r="VMH89" s="45"/>
      <c r="VMI89" s="45"/>
      <c r="VMJ89" s="45"/>
      <c r="VMK89" s="45"/>
      <c r="VML89" s="45"/>
      <c r="VMM89" s="45"/>
      <c r="VMN89" s="45"/>
      <c r="VMO89" s="45"/>
      <c r="VMP89" s="45"/>
      <c r="VMQ89" s="45"/>
      <c r="VMR89" s="45"/>
      <c r="VMS89" s="45"/>
      <c r="VMT89" s="45"/>
      <c r="VMU89" s="45"/>
      <c r="VMV89" s="45"/>
      <c r="VMW89" s="45"/>
      <c r="VMX89" s="45"/>
      <c r="VMY89" s="45"/>
      <c r="VMZ89" s="45"/>
      <c r="VNA89" s="45"/>
      <c r="VNB89" s="45"/>
      <c r="VNC89" s="45"/>
      <c r="VND89" s="45"/>
      <c r="VNE89" s="45"/>
      <c r="VNF89" s="45"/>
      <c r="VNG89" s="45"/>
      <c r="VNH89" s="45"/>
      <c r="VNI89" s="45"/>
      <c r="VNJ89" s="45"/>
      <c r="VNK89" s="45"/>
      <c r="VNL89" s="45"/>
      <c r="VNM89" s="45"/>
      <c r="VNN89" s="45"/>
      <c r="VNO89" s="45"/>
      <c r="VNP89" s="45"/>
      <c r="VNQ89" s="45"/>
      <c r="VNR89" s="45"/>
      <c r="VNS89" s="45"/>
      <c r="VNT89" s="45"/>
      <c r="VNU89" s="45"/>
      <c r="VNV89" s="45"/>
      <c r="VNW89" s="45"/>
      <c r="VNX89" s="45"/>
      <c r="VNY89" s="45"/>
      <c r="VNZ89" s="45"/>
      <c r="VOA89" s="45"/>
      <c r="VOB89" s="45"/>
      <c r="VOC89" s="45"/>
      <c r="VOD89" s="45"/>
      <c r="VOE89" s="45"/>
      <c r="VOF89" s="45"/>
      <c r="VOG89" s="45"/>
      <c r="VOH89" s="45"/>
      <c r="VOI89" s="45"/>
      <c r="VOJ89" s="45"/>
      <c r="VOK89" s="45"/>
      <c r="VOL89" s="45"/>
      <c r="VOM89" s="45"/>
      <c r="VON89" s="45"/>
      <c r="VOO89" s="45"/>
      <c r="VOP89" s="45"/>
      <c r="VOQ89" s="45"/>
      <c r="VOR89" s="45"/>
      <c r="VOS89" s="45"/>
      <c r="VOT89" s="45"/>
      <c r="VOU89" s="45"/>
      <c r="VOV89" s="45"/>
      <c r="VOW89" s="45"/>
      <c r="VOX89" s="45"/>
      <c r="VOY89" s="45"/>
      <c r="VOZ89" s="45"/>
      <c r="VPA89" s="45"/>
      <c r="VPB89" s="45"/>
      <c r="VPC89" s="45"/>
      <c r="VPD89" s="45"/>
      <c r="VPE89" s="45"/>
      <c r="VPF89" s="45"/>
      <c r="VPG89" s="45"/>
      <c r="VPH89" s="45"/>
      <c r="VPI89" s="45"/>
      <c r="VPJ89" s="45"/>
      <c r="VPK89" s="45"/>
      <c r="VPL89" s="45"/>
      <c r="VPM89" s="45"/>
      <c r="VPN89" s="45"/>
      <c r="VPO89" s="45"/>
      <c r="VPP89" s="45"/>
      <c r="VPQ89" s="45"/>
      <c r="VPR89" s="45"/>
      <c r="VPS89" s="45"/>
      <c r="VPT89" s="45"/>
      <c r="VPU89" s="45"/>
      <c r="VPV89" s="45"/>
      <c r="VPW89" s="45"/>
      <c r="VPX89" s="45"/>
      <c r="VPY89" s="45"/>
      <c r="VPZ89" s="45"/>
      <c r="VQA89" s="45"/>
      <c r="VQB89" s="45"/>
      <c r="VQC89" s="45"/>
      <c r="VQD89" s="45"/>
      <c r="VQE89" s="45"/>
      <c r="VQF89" s="45"/>
      <c r="VQG89" s="45"/>
      <c r="VQH89" s="45"/>
      <c r="VQI89" s="45"/>
      <c r="VQJ89" s="45"/>
      <c r="VQK89" s="45"/>
      <c r="VQL89" s="45"/>
      <c r="VQM89" s="45"/>
      <c r="VQN89" s="45"/>
      <c r="VQO89" s="45"/>
      <c r="VQP89" s="45"/>
      <c r="VQQ89" s="45"/>
      <c r="VQR89" s="45"/>
      <c r="VQS89" s="45"/>
      <c r="VQT89" s="45"/>
      <c r="VQU89" s="45"/>
      <c r="VQV89" s="45"/>
      <c r="VQW89" s="45"/>
      <c r="VQX89" s="45"/>
      <c r="VQY89" s="45"/>
      <c r="VQZ89" s="45"/>
      <c r="VRA89" s="45"/>
      <c r="VRB89" s="45"/>
      <c r="VRC89" s="45"/>
      <c r="VRD89" s="45"/>
      <c r="VRE89" s="45"/>
      <c r="VRF89" s="45"/>
      <c r="VRG89" s="45"/>
      <c r="VRH89" s="45"/>
      <c r="VRI89" s="45"/>
      <c r="VRJ89" s="45"/>
      <c r="VRK89" s="45"/>
      <c r="VRL89" s="45"/>
      <c r="VRM89" s="45"/>
      <c r="VRN89" s="45"/>
      <c r="VRO89" s="45"/>
      <c r="VRP89" s="45"/>
      <c r="VRQ89" s="45"/>
      <c r="VRR89" s="45"/>
      <c r="VRS89" s="45"/>
      <c r="VRT89" s="45"/>
      <c r="VRU89" s="45"/>
      <c r="VRV89" s="45"/>
      <c r="VRW89" s="45"/>
      <c r="VRX89" s="45"/>
      <c r="VRY89" s="45"/>
      <c r="VRZ89" s="45"/>
      <c r="VSA89" s="45"/>
      <c r="VSB89" s="45"/>
      <c r="VSC89" s="45"/>
      <c r="VSD89" s="45"/>
      <c r="VSE89" s="45"/>
      <c r="VSF89" s="45"/>
      <c r="VSG89" s="45"/>
      <c r="VSH89" s="45"/>
      <c r="VSI89" s="45"/>
      <c r="VSJ89" s="45"/>
      <c r="VSK89" s="45"/>
      <c r="VSL89" s="45"/>
      <c r="VSM89" s="45"/>
      <c r="VSN89" s="45"/>
      <c r="VSO89" s="45"/>
      <c r="VSP89" s="45"/>
      <c r="VSQ89" s="45"/>
      <c r="VSR89" s="45"/>
      <c r="VSS89" s="45"/>
      <c r="VST89" s="45"/>
      <c r="VSU89" s="45"/>
      <c r="VSV89" s="45"/>
      <c r="VSW89" s="45"/>
      <c r="VSX89" s="45"/>
      <c r="VSY89" s="45"/>
      <c r="VSZ89" s="45"/>
      <c r="VTA89" s="45"/>
      <c r="VTB89" s="45"/>
      <c r="VTC89" s="45"/>
      <c r="VTD89" s="45"/>
      <c r="VTE89" s="45"/>
      <c r="VTF89" s="45"/>
      <c r="VTG89" s="45"/>
      <c r="VTH89" s="45"/>
      <c r="VTI89" s="45"/>
      <c r="VTJ89" s="45"/>
      <c r="VTK89" s="45"/>
      <c r="VTL89" s="45"/>
      <c r="VTM89" s="45"/>
      <c r="VTN89" s="45"/>
      <c r="VTO89" s="45"/>
      <c r="VTP89" s="45"/>
      <c r="VTQ89" s="45"/>
      <c r="VTR89" s="45"/>
      <c r="VTS89" s="45"/>
      <c r="VTT89" s="45"/>
      <c r="VTU89" s="45"/>
      <c r="VTV89" s="45"/>
      <c r="VTW89" s="45"/>
      <c r="VTX89" s="45"/>
      <c r="VTY89" s="45"/>
      <c r="VTZ89" s="45"/>
      <c r="VUA89" s="45"/>
      <c r="VUB89" s="45"/>
      <c r="VUC89" s="45"/>
      <c r="VUD89" s="45"/>
      <c r="VUE89" s="45"/>
      <c r="VUF89" s="45"/>
      <c r="VUG89" s="45"/>
      <c r="VUH89" s="45"/>
      <c r="VUI89" s="45"/>
      <c r="VUJ89" s="45"/>
      <c r="VUK89" s="45"/>
      <c r="VUL89" s="45"/>
      <c r="VUM89" s="45"/>
      <c r="VUN89" s="45"/>
      <c r="VUO89" s="45"/>
      <c r="VUP89" s="45"/>
      <c r="VUQ89" s="45"/>
      <c r="VUR89" s="45"/>
      <c r="VUS89" s="45"/>
      <c r="VUT89" s="45"/>
      <c r="VUU89" s="45"/>
      <c r="VUV89" s="45"/>
      <c r="VUW89" s="45"/>
      <c r="VUX89" s="45"/>
      <c r="VUY89" s="45"/>
      <c r="VUZ89" s="45"/>
      <c r="VVA89" s="45"/>
      <c r="VVB89" s="45"/>
      <c r="VVC89" s="45"/>
      <c r="VVD89" s="45"/>
      <c r="VVE89" s="45"/>
      <c r="VVF89" s="45"/>
      <c r="VVG89" s="45"/>
      <c r="VVH89" s="45"/>
      <c r="VVI89" s="45"/>
      <c r="VVJ89" s="45"/>
      <c r="VVK89" s="45"/>
      <c r="VVL89" s="45"/>
      <c r="VVM89" s="45"/>
      <c r="VVN89" s="45"/>
      <c r="VVO89" s="45"/>
      <c r="VVP89" s="45"/>
      <c r="VVQ89" s="45"/>
      <c r="VVR89" s="45"/>
      <c r="VVS89" s="45"/>
      <c r="VVT89" s="45"/>
      <c r="VVU89" s="45"/>
      <c r="VVV89" s="45"/>
      <c r="VVW89" s="45"/>
      <c r="VVX89" s="45"/>
      <c r="VVY89" s="45"/>
      <c r="VVZ89" s="45"/>
      <c r="VWA89" s="45"/>
      <c r="VWB89" s="45"/>
      <c r="VWC89" s="45"/>
      <c r="VWD89" s="45"/>
      <c r="VWE89" s="45"/>
      <c r="VWF89" s="45"/>
      <c r="VWG89" s="45"/>
      <c r="VWH89" s="45"/>
      <c r="VWI89" s="45"/>
      <c r="VWJ89" s="45"/>
      <c r="VWK89" s="45"/>
      <c r="VWL89" s="45"/>
      <c r="VWM89" s="45"/>
      <c r="VWN89" s="45"/>
      <c r="VWO89" s="45"/>
      <c r="VWP89" s="45"/>
      <c r="VWQ89" s="45"/>
      <c r="VWR89" s="45"/>
      <c r="VWS89" s="45"/>
      <c r="VWT89" s="45"/>
      <c r="VWU89" s="45"/>
      <c r="VWV89" s="45"/>
      <c r="VWW89" s="45"/>
      <c r="VWX89" s="45"/>
      <c r="VWY89" s="45"/>
      <c r="VWZ89" s="45"/>
      <c r="VXA89" s="45"/>
      <c r="VXB89" s="45"/>
      <c r="VXC89" s="45"/>
      <c r="VXD89" s="45"/>
      <c r="VXE89" s="45"/>
      <c r="VXF89" s="45"/>
      <c r="VXG89" s="45"/>
      <c r="VXH89" s="45"/>
      <c r="VXI89" s="45"/>
      <c r="VXJ89" s="45"/>
      <c r="VXK89" s="45"/>
      <c r="VXL89" s="45"/>
      <c r="VXM89" s="45"/>
      <c r="VXN89" s="45"/>
      <c r="VXO89" s="45"/>
      <c r="VXP89" s="45"/>
      <c r="VXQ89" s="45"/>
      <c r="VXR89" s="45"/>
      <c r="VXS89" s="45"/>
      <c r="VXT89" s="45"/>
      <c r="VXU89" s="45"/>
      <c r="VXV89" s="45"/>
      <c r="VXW89" s="45"/>
      <c r="VXX89" s="45"/>
      <c r="VXY89" s="45"/>
      <c r="VXZ89" s="45"/>
      <c r="VYA89" s="45"/>
      <c r="VYB89" s="45"/>
      <c r="VYC89" s="45"/>
      <c r="VYD89" s="45"/>
      <c r="VYE89" s="45"/>
      <c r="VYF89" s="45"/>
      <c r="VYG89" s="45"/>
      <c r="VYH89" s="45"/>
      <c r="VYI89" s="45"/>
      <c r="VYJ89" s="45"/>
      <c r="VYK89" s="45"/>
      <c r="VYL89" s="45"/>
      <c r="VYM89" s="45"/>
      <c r="VYN89" s="45"/>
      <c r="VYO89" s="45"/>
      <c r="VYP89" s="45"/>
      <c r="VYQ89" s="45"/>
      <c r="VYR89" s="45"/>
      <c r="VYS89" s="45"/>
      <c r="VYT89" s="45"/>
      <c r="VYU89" s="45"/>
      <c r="VYV89" s="45"/>
      <c r="VYW89" s="45"/>
      <c r="VYX89" s="45"/>
      <c r="VYY89" s="45"/>
      <c r="VYZ89" s="45"/>
      <c r="VZA89" s="45"/>
      <c r="VZB89" s="45"/>
      <c r="VZC89" s="45"/>
      <c r="VZD89" s="45"/>
      <c r="VZE89" s="45"/>
      <c r="VZF89" s="45"/>
      <c r="VZG89" s="45"/>
      <c r="VZH89" s="45"/>
      <c r="VZI89" s="45"/>
      <c r="VZJ89" s="45"/>
      <c r="VZK89" s="45"/>
      <c r="VZL89" s="45"/>
      <c r="VZM89" s="45"/>
      <c r="VZN89" s="45"/>
      <c r="VZO89" s="45"/>
      <c r="VZP89" s="45"/>
      <c r="VZQ89" s="45"/>
      <c r="VZR89" s="45"/>
      <c r="VZS89" s="45"/>
      <c r="VZT89" s="45"/>
      <c r="VZU89" s="45"/>
      <c r="VZV89" s="45"/>
      <c r="VZW89" s="45"/>
      <c r="VZX89" s="45"/>
      <c r="VZY89" s="45"/>
      <c r="VZZ89" s="45"/>
      <c r="WAA89" s="45"/>
      <c r="WAB89" s="45"/>
      <c r="WAC89" s="45"/>
      <c r="WAD89" s="45"/>
      <c r="WAE89" s="45"/>
      <c r="WAF89" s="45"/>
      <c r="WAG89" s="45"/>
      <c r="WAH89" s="45"/>
      <c r="WAI89" s="45"/>
      <c r="WAJ89" s="45"/>
      <c r="WAK89" s="45"/>
      <c r="WAL89" s="45"/>
      <c r="WAM89" s="45"/>
      <c r="WAN89" s="45"/>
      <c r="WAO89" s="45"/>
      <c r="WAP89" s="45"/>
      <c r="WAQ89" s="45"/>
      <c r="WAR89" s="45"/>
      <c r="WAS89" s="45"/>
      <c r="WAT89" s="45"/>
      <c r="WAU89" s="45"/>
      <c r="WAV89" s="45"/>
      <c r="WAW89" s="45"/>
      <c r="WAX89" s="45"/>
      <c r="WAY89" s="45"/>
      <c r="WAZ89" s="45"/>
      <c r="WBA89" s="45"/>
      <c r="WBB89" s="45"/>
      <c r="WBC89" s="45"/>
      <c r="WBD89" s="45"/>
      <c r="WBE89" s="45"/>
      <c r="WBF89" s="45"/>
      <c r="WBG89" s="45"/>
      <c r="WBH89" s="45"/>
      <c r="WBI89" s="45"/>
      <c r="WBJ89" s="45"/>
      <c r="WBK89" s="45"/>
      <c r="WBL89" s="45"/>
      <c r="WBM89" s="45"/>
      <c r="WBN89" s="45"/>
      <c r="WBO89" s="45"/>
      <c r="WBP89" s="45"/>
      <c r="WBQ89" s="45"/>
      <c r="WBR89" s="45"/>
      <c r="WBS89" s="45"/>
      <c r="WBT89" s="45"/>
      <c r="WBU89" s="45"/>
      <c r="WBV89" s="45"/>
      <c r="WBW89" s="45"/>
      <c r="WBX89" s="45"/>
      <c r="WBY89" s="45"/>
      <c r="WBZ89" s="45"/>
      <c r="WCA89" s="45"/>
      <c r="WCB89" s="45"/>
      <c r="WCC89" s="45"/>
      <c r="WCD89" s="45"/>
      <c r="WCE89" s="45"/>
      <c r="WCF89" s="45"/>
      <c r="WCG89" s="45"/>
      <c r="WCH89" s="45"/>
      <c r="WCI89" s="45"/>
      <c r="WCJ89" s="45"/>
      <c r="WCK89" s="45"/>
      <c r="WCL89" s="45"/>
      <c r="WCM89" s="45"/>
      <c r="WCN89" s="45"/>
      <c r="WCO89" s="45"/>
      <c r="WCP89" s="45"/>
      <c r="WCQ89" s="45"/>
      <c r="WCR89" s="45"/>
      <c r="WCS89" s="45"/>
      <c r="WCT89" s="45"/>
      <c r="WCU89" s="45"/>
      <c r="WCV89" s="45"/>
      <c r="WCW89" s="45"/>
      <c r="WCX89" s="45"/>
      <c r="WCY89" s="45"/>
      <c r="WCZ89" s="45"/>
      <c r="WDA89" s="45"/>
      <c r="WDB89" s="45"/>
      <c r="WDC89" s="45"/>
      <c r="WDD89" s="45"/>
      <c r="WDE89" s="45"/>
      <c r="WDF89" s="45"/>
      <c r="WDG89" s="45"/>
      <c r="WDH89" s="45"/>
      <c r="WDI89" s="45"/>
      <c r="WDJ89" s="45"/>
      <c r="WDK89" s="45"/>
      <c r="WDL89" s="45"/>
      <c r="WDM89" s="45"/>
      <c r="WDN89" s="45"/>
      <c r="WDO89" s="45"/>
      <c r="WDP89" s="45"/>
      <c r="WDQ89" s="45"/>
      <c r="WDR89" s="45"/>
      <c r="WDS89" s="45"/>
      <c r="WDT89" s="45"/>
      <c r="WDU89" s="45"/>
      <c r="WDV89" s="45"/>
      <c r="WDW89" s="45"/>
      <c r="WDX89" s="45"/>
      <c r="WDY89" s="45"/>
      <c r="WDZ89" s="45"/>
      <c r="WEA89" s="45"/>
      <c r="WEB89" s="45"/>
      <c r="WEC89" s="45"/>
      <c r="WED89" s="45"/>
      <c r="WEE89" s="45"/>
      <c r="WEF89" s="45"/>
      <c r="WEG89" s="45"/>
      <c r="WEH89" s="45"/>
      <c r="WEI89" s="45"/>
      <c r="WEJ89" s="45"/>
      <c r="WEK89" s="45"/>
      <c r="WEL89" s="45"/>
      <c r="WEM89" s="45"/>
      <c r="WEN89" s="45"/>
      <c r="WEO89" s="45"/>
      <c r="WEP89" s="45"/>
      <c r="WEQ89" s="45"/>
      <c r="WER89" s="45"/>
      <c r="WES89" s="45"/>
      <c r="WET89" s="45"/>
      <c r="WEU89" s="45"/>
      <c r="WEV89" s="45"/>
      <c r="WEW89" s="45"/>
      <c r="WEX89" s="45"/>
      <c r="WEY89" s="45"/>
      <c r="WEZ89" s="45"/>
      <c r="WFA89" s="45"/>
      <c r="WFB89" s="45"/>
      <c r="WFC89" s="45"/>
      <c r="WFD89" s="45"/>
      <c r="WFE89" s="45"/>
      <c r="WFF89" s="45"/>
      <c r="WFG89" s="45"/>
      <c r="WFH89" s="45"/>
      <c r="WFI89" s="45"/>
      <c r="WFJ89" s="45"/>
      <c r="WFK89" s="45"/>
      <c r="WFL89" s="45"/>
      <c r="WFM89" s="45"/>
      <c r="WFN89" s="45"/>
      <c r="WFO89" s="45"/>
      <c r="WFP89" s="45"/>
      <c r="WFQ89" s="45"/>
      <c r="WFR89" s="45"/>
      <c r="WFS89" s="45"/>
      <c r="WFT89" s="45"/>
      <c r="WFU89" s="45"/>
      <c r="WFV89" s="45"/>
      <c r="WFW89" s="45"/>
      <c r="WFX89" s="45"/>
      <c r="WFY89" s="45"/>
      <c r="WFZ89" s="45"/>
      <c r="WGA89" s="45"/>
      <c r="WGB89" s="45"/>
      <c r="WGC89" s="45"/>
      <c r="WGD89" s="45"/>
      <c r="WGE89" s="45"/>
      <c r="WGF89" s="45"/>
      <c r="WGG89" s="45"/>
      <c r="WGH89" s="45"/>
      <c r="WGI89" s="45"/>
      <c r="WGJ89" s="45"/>
      <c r="WGK89" s="45"/>
      <c r="WGL89" s="45"/>
      <c r="WGM89" s="45"/>
      <c r="WGN89" s="45"/>
      <c r="WGO89" s="45"/>
      <c r="WGP89" s="45"/>
      <c r="WGQ89" s="45"/>
      <c r="WGR89" s="45"/>
      <c r="WGS89" s="45"/>
      <c r="WGT89" s="45"/>
      <c r="WGU89" s="45"/>
      <c r="WGV89" s="45"/>
      <c r="WGW89" s="45"/>
      <c r="WGX89" s="45"/>
      <c r="WGY89" s="45"/>
      <c r="WGZ89" s="45"/>
      <c r="WHA89" s="45"/>
      <c r="WHB89" s="45"/>
      <c r="WHC89" s="45"/>
      <c r="WHD89" s="45"/>
      <c r="WHE89" s="45"/>
      <c r="WHF89" s="45"/>
      <c r="WHG89" s="45"/>
      <c r="WHH89" s="45"/>
      <c r="WHI89" s="45"/>
      <c r="WHJ89" s="45"/>
      <c r="WHK89" s="45"/>
      <c r="WHL89" s="45"/>
      <c r="WHM89" s="45"/>
      <c r="WHN89" s="45"/>
      <c r="WHO89" s="45"/>
      <c r="WHP89" s="45"/>
      <c r="WHQ89" s="45"/>
      <c r="WHR89" s="45"/>
      <c r="WHS89" s="45"/>
      <c r="WHT89" s="45"/>
      <c r="WHU89" s="45"/>
      <c r="WHV89" s="45"/>
      <c r="WHW89" s="45"/>
      <c r="WHX89" s="45"/>
      <c r="WHY89" s="45"/>
      <c r="WHZ89" s="45"/>
      <c r="WIA89" s="45"/>
      <c r="WIB89" s="45"/>
      <c r="WIC89" s="45"/>
      <c r="WID89" s="45"/>
      <c r="WIE89" s="45"/>
      <c r="WIF89" s="45"/>
      <c r="WIG89" s="45"/>
      <c r="WIH89" s="45"/>
      <c r="WII89" s="45"/>
      <c r="WIJ89" s="45"/>
      <c r="WIK89" s="45"/>
      <c r="WIL89" s="45"/>
      <c r="WIM89" s="45"/>
      <c r="WIN89" s="45"/>
      <c r="WIO89" s="45"/>
      <c r="WIP89" s="45"/>
      <c r="WIQ89" s="45"/>
      <c r="WIR89" s="45"/>
      <c r="WIS89" s="45"/>
      <c r="WIT89" s="45"/>
      <c r="WIU89" s="45"/>
      <c r="WIV89" s="45"/>
      <c r="WIW89" s="45"/>
      <c r="WIX89" s="45"/>
      <c r="WIY89" s="45"/>
      <c r="WIZ89" s="45"/>
      <c r="WJA89" s="45"/>
      <c r="WJB89" s="45"/>
      <c r="WJC89" s="45"/>
      <c r="WJD89" s="45"/>
      <c r="WJE89" s="45"/>
      <c r="WJF89" s="45"/>
      <c r="WJG89" s="45"/>
      <c r="WJH89" s="45"/>
      <c r="WJI89" s="45"/>
      <c r="WJJ89" s="45"/>
      <c r="WJK89" s="45"/>
      <c r="WJL89" s="45"/>
      <c r="WJM89" s="45"/>
      <c r="WJN89" s="45"/>
      <c r="WJO89" s="45"/>
      <c r="WJP89" s="45"/>
      <c r="WJQ89" s="45"/>
      <c r="WJR89" s="45"/>
      <c r="WJS89" s="45"/>
      <c r="WJT89" s="45"/>
      <c r="WJU89" s="45"/>
      <c r="WJV89" s="45"/>
      <c r="WJW89" s="45"/>
      <c r="WJX89" s="45"/>
      <c r="WJY89" s="45"/>
      <c r="WJZ89" s="45"/>
      <c r="WKA89" s="45"/>
      <c r="WKB89" s="45"/>
      <c r="WKC89" s="45"/>
      <c r="WKD89" s="45"/>
      <c r="WKE89" s="45"/>
      <c r="WKF89" s="45"/>
      <c r="WKG89" s="45"/>
      <c r="WKH89" s="45"/>
      <c r="WKI89" s="45"/>
      <c r="WKJ89" s="45"/>
      <c r="WKK89" s="45"/>
      <c r="WKL89" s="45"/>
      <c r="WKM89" s="45"/>
      <c r="WKN89" s="45"/>
      <c r="WKO89" s="45"/>
      <c r="WKP89" s="45"/>
      <c r="WKQ89" s="45"/>
      <c r="WKR89" s="45"/>
      <c r="WKS89" s="45"/>
      <c r="WKT89" s="45"/>
      <c r="WKU89" s="45"/>
      <c r="WKV89" s="45"/>
      <c r="WKW89" s="45"/>
      <c r="WKX89" s="45"/>
      <c r="WKY89" s="45"/>
      <c r="WKZ89" s="45"/>
      <c r="WLA89" s="45"/>
      <c r="WLB89" s="45"/>
      <c r="WLC89" s="45"/>
      <c r="WLD89" s="45"/>
      <c r="WLE89" s="45"/>
      <c r="WLF89" s="45"/>
      <c r="WLG89" s="45"/>
      <c r="WLH89" s="45"/>
      <c r="WLI89" s="45"/>
      <c r="WLJ89" s="45"/>
      <c r="WLK89" s="45"/>
      <c r="WLL89" s="45"/>
      <c r="WLM89" s="45"/>
      <c r="WLN89" s="45"/>
      <c r="WLO89" s="45"/>
      <c r="WLP89" s="45"/>
      <c r="WLQ89" s="45"/>
      <c r="WLR89" s="45"/>
      <c r="WLS89" s="45"/>
      <c r="WLT89" s="45"/>
      <c r="WLU89" s="45"/>
      <c r="WLV89" s="45"/>
      <c r="WLW89" s="45"/>
      <c r="WLX89" s="45"/>
      <c r="WLY89" s="45"/>
      <c r="WLZ89" s="45"/>
      <c r="WMA89" s="45"/>
      <c r="WMB89" s="45"/>
      <c r="WMC89" s="45"/>
      <c r="WMD89" s="45"/>
      <c r="WME89" s="45"/>
      <c r="WMF89" s="45"/>
      <c r="WMG89" s="45"/>
      <c r="WMH89" s="45"/>
      <c r="WMI89" s="45"/>
      <c r="WMJ89" s="45"/>
      <c r="WMK89" s="45"/>
      <c r="WML89" s="45"/>
      <c r="WMM89" s="45"/>
      <c r="WMN89" s="45"/>
      <c r="WMO89" s="45"/>
      <c r="WMP89" s="45"/>
      <c r="WMQ89" s="45"/>
      <c r="WMR89" s="45"/>
      <c r="WMS89" s="45"/>
      <c r="WMT89" s="45"/>
      <c r="WMU89" s="45"/>
      <c r="WMV89" s="45"/>
      <c r="WMW89" s="45"/>
      <c r="WMX89" s="45"/>
      <c r="WMY89" s="45"/>
      <c r="WMZ89" s="45"/>
      <c r="WNA89" s="45"/>
      <c r="WNB89" s="45"/>
      <c r="WNC89" s="45"/>
      <c r="WND89" s="45"/>
      <c r="WNE89" s="45"/>
      <c r="WNF89" s="45"/>
      <c r="WNG89" s="45"/>
      <c r="WNH89" s="45"/>
      <c r="WNI89" s="45"/>
      <c r="WNJ89" s="45"/>
      <c r="WNK89" s="45"/>
      <c r="WNL89" s="45"/>
      <c r="WNM89" s="45"/>
      <c r="WNN89" s="45"/>
      <c r="WNO89" s="45"/>
      <c r="WNP89" s="45"/>
      <c r="WNQ89" s="45"/>
      <c r="WNR89" s="45"/>
      <c r="WNS89" s="45"/>
      <c r="WNT89" s="45"/>
      <c r="WNU89" s="45"/>
      <c r="WNV89" s="45"/>
      <c r="WNW89" s="45"/>
      <c r="WNX89" s="45"/>
      <c r="WNY89" s="45"/>
      <c r="WNZ89" s="45"/>
      <c r="WOA89" s="45"/>
      <c r="WOB89" s="45"/>
      <c r="WOC89" s="45"/>
      <c r="WOD89" s="45"/>
      <c r="WOE89" s="45"/>
      <c r="WOF89" s="45"/>
      <c r="WOG89" s="45"/>
      <c r="WOH89" s="45"/>
      <c r="WOI89" s="45"/>
      <c r="WOJ89" s="45"/>
      <c r="WOK89" s="45"/>
      <c r="WOL89" s="45"/>
      <c r="WOM89" s="45"/>
      <c r="WON89" s="45"/>
      <c r="WOO89" s="45"/>
      <c r="WOP89" s="45"/>
      <c r="WOQ89" s="45"/>
      <c r="WOR89" s="45"/>
      <c r="WOS89" s="45"/>
      <c r="WOT89" s="45"/>
      <c r="WOU89" s="45"/>
      <c r="WOV89" s="45"/>
      <c r="WOW89" s="45"/>
      <c r="WOX89" s="45"/>
      <c r="WOY89" s="45"/>
      <c r="WOZ89" s="45"/>
      <c r="WPA89" s="45"/>
      <c r="WPB89" s="45"/>
      <c r="WPC89" s="45"/>
      <c r="WPD89" s="45"/>
      <c r="WPE89" s="45"/>
      <c r="WPF89" s="45"/>
      <c r="WPG89" s="45"/>
      <c r="WPH89" s="45"/>
      <c r="WPI89" s="45"/>
      <c r="WPJ89" s="45"/>
      <c r="WPK89" s="45"/>
      <c r="WPL89" s="45"/>
      <c r="WPM89" s="45"/>
      <c r="WPN89" s="45"/>
      <c r="WPO89" s="45"/>
      <c r="WPP89" s="45"/>
      <c r="WPQ89" s="45"/>
      <c r="WPR89" s="45"/>
      <c r="WPS89" s="45"/>
      <c r="WPT89" s="45"/>
      <c r="WPU89" s="45"/>
      <c r="WPV89" s="45"/>
      <c r="WPW89" s="45"/>
      <c r="WPX89" s="45"/>
      <c r="WPY89" s="45"/>
      <c r="WPZ89" s="45"/>
      <c r="WQA89" s="45"/>
      <c r="WQB89" s="45"/>
      <c r="WQC89" s="45"/>
      <c r="WQD89" s="45"/>
      <c r="WQE89" s="45"/>
      <c r="WQF89" s="45"/>
      <c r="WQG89" s="45"/>
      <c r="WQH89" s="45"/>
      <c r="WQI89" s="45"/>
      <c r="WQJ89" s="45"/>
      <c r="WQK89" s="45"/>
      <c r="WQL89" s="45"/>
      <c r="WQM89" s="45"/>
      <c r="WQN89" s="45"/>
      <c r="WQO89" s="45"/>
      <c r="WQP89" s="45"/>
      <c r="WQQ89" s="45"/>
      <c r="WQR89" s="45"/>
      <c r="WQS89" s="45"/>
      <c r="WQT89" s="45"/>
      <c r="WQU89" s="45"/>
      <c r="WQV89" s="45"/>
      <c r="WQW89" s="45"/>
      <c r="WQX89" s="45"/>
      <c r="WQY89" s="45"/>
      <c r="WQZ89" s="45"/>
      <c r="WRA89" s="45"/>
      <c r="WRB89" s="45"/>
      <c r="WRC89" s="45"/>
      <c r="WRD89" s="45"/>
      <c r="WRE89" s="45"/>
      <c r="WRF89" s="45"/>
      <c r="WRG89" s="45"/>
      <c r="WRH89" s="45"/>
      <c r="WRI89" s="45"/>
      <c r="WRJ89" s="45"/>
      <c r="WRK89" s="45"/>
      <c r="WRL89" s="45"/>
      <c r="WRM89" s="45"/>
      <c r="WRN89" s="45"/>
      <c r="WRO89" s="45"/>
      <c r="WRP89" s="45"/>
      <c r="WRQ89" s="45"/>
      <c r="WRR89" s="45"/>
      <c r="WRS89" s="45"/>
      <c r="WRT89" s="45"/>
      <c r="WRU89" s="45"/>
      <c r="WRV89" s="45"/>
      <c r="WRW89" s="45"/>
      <c r="WRX89" s="45"/>
      <c r="WRY89" s="45"/>
      <c r="WRZ89" s="45"/>
      <c r="WSA89" s="45"/>
      <c r="WSB89" s="45"/>
      <c r="WSC89" s="45"/>
      <c r="WSD89" s="45"/>
      <c r="WSE89" s="45"/>
      <c r="WSF89" s="45"/>
      <c r="WSG89" s="45"/>
      <c r="WSH89" s="45"/>
      <c r="WSI89" s="45"/>
      <c r="WSJ89" s="45"/>
      <c r="WSK89" s="45"/>
      <c r="WSL89" s="45"/>
      <c r="WSM89" s="45"/>
      <c r="WSN89" s="45"/>
      <c r="WSO89" s="45"/>
      <c r="WSP89" s="45"/>
      <c r="WSQ89" s="45"/>
      <c r="WSR89" s="45"/>
      <c r="WSS89" s="45"/>
      <c r="WST89" s="45"/>
      <c r="WSU89" s="45"/>
      <c r="WSV89" s="45"/>
      <c r="WSW89" s="45"/>
      <c r="WSX89" s="45"/>
      <c r="WSY89" s="45"/>
      <c r="WSZ89" s="45"/>
      <c r="WTA89" s="45"/>
      <c r="WTB89" s="45"/>
      <c r="WTC89" s="45"/>
      <c r="WTD89" s="45"/>
      <c r="WTE89" s="45"/>
      <c r="WTF89" s="45"/>
      <c r="WTG89" s="45"/>
      <c r="WTH89" s="45"/>
      <c r="WTI89" s="45"/>
      <c r="WTJ89" s="45"/>
      <c r="WTK89" s="45"/>
      <c r="WTL89" s="45"/>
      <c r="WTM89" s="45"/>
      <c r="WTN89" s="45"/>
      <c r="WTO89" s="45"/>
      <c r="WTP89" s="45"/>
      <c r="WTQ89" s="45"/>
      <c r="WTR89" s="45"/>
      <c r="WTS89" s="45"/>
      <c r="WTT89" s="45"/>
      <c r="WTU89" s="45"/>
      <c r="WTV89" s="45"/>
      <c r="WTW89" s="45"/>
      <c r="WTX89" s="45"/>
      <c r="WTY89" s="45"/>
      <c r="WTZ89" s="45"/>
      <c r="WUA89" s="45"/>
      <c r="WUB89" s="45"/>
      <c r="WUC89" s="45"/>
      <c r="WUD89" s="45"/>
      <c r="WUE89" s="45"/>
      <c r="WUF89" s="45"/>
      <c r="WUG89" s="45"/>
      <c r="WUH89" s="45"/>
      <c r="WUI89" s="45"/>
      <c r="WUJ89" s="45"/>
      <c r="WUK89" s="45"/>
      <c r="WUL89" s="45"/>
      <c r="WUM89" s="45"/>
      <c r="WUN89" s="45"/>
      <c r="WUO89" s="45"/>
      <c r="WUP89" s="45"/>
      <c r="WUQ89" s="45"/>
      <c r="WUR89" s="45"/>
      <c r="WUS89" s="45"/>
      <c r="WUT89" s="45"/>
      <c r="WUU89" s="45"/>
      <c r="WUV89" s="45"/>
      <c r="WUW89" s="45"/>
      <c r="WUX89" s="45"/>
      <c r="WUY89" s="45"/>
      <c r="WUZ89" s="45"/>
      <c r="WVA89" s="45"/>
      <c r="WVB89" s="45"/>
      <c r="WVC89" s="45"/>
      <c r="WVD89" s="45"/>
      <c r="WVE89" s="45"/>
      <c r="WVF89" s="45"/>
      <c r="WVG89" s="45"/>
      <c r="WVH89" s="45"/>
      <c r="WVI89" s="45"/>
      <c r="WVJ89" s="45"/>
      <c r="WVK89" s="45"/>
      <c r="WVL89" s="45"/>
      <c r="WVM89" s="45"/>
      <c r="WVN89" s="45"/>
      <c r="WVO89" s="45"/>
      <c r="WVP89" s="45"/>
      <c r="WVQ89" s="45"/>
      <c r="WVR89" s="45"/>
      <c r="WVS89" s="45"/>
      <c r="WVT89" s="45"/>
      <c r="WVU89" s="45"/>
      <c r="WVV89" s="45"/>
      <c r="WVW89" s="45"/>
      <c r="WVX89" s="45"/>
      <c r="WVY89" s="45"/>
      <c r="WVZ89" s="45"/>
      <c r="WWA89" s="45"/>
      <c r="WWB89" s="45"/>
      <c r="WWC89" s="45"/>
      <c r="WWD89" s="45"/>
      <c r="WWE89" s="45"/>
      <c r="WWF89" s="45"/>
      <c r="WWG89" s="45"/>
      <c r="WWH89" s="45"/>
      <c r="WWI89" s="45"/>
      <c r="WWJ89" s="45"/>
      <c r="WWK89" s="45"/>
      <c r="WWL89" s="45"/>
      <c r="WWM89" s="45"/>
      <c r="WWN89" s="45"/>
      <c r="WWO89" s="45"/>
      <c r="WWP89" s="45"/>
      <c r="WWQ89" s="45"/>
      <c r="WWR89" s="45"/>
      <c r="WWS89" s="45"/>
      <c r="WWT89" s="45"/>
      <c r="WWU89" s="45"/>
      <c r="WWV89" s="45"/>
      <c r="WWW89" s="45"/>
      <c r="WWX89" s="45"/>
      <c r="WWY89" s="45"/>
      <c r="WWZ89" s="45"/>
      <c r="WXA89" s="45"/>
      <c r="WXB89" s="45"/>
      <c r="WXC89" s="45"/>
      <c r="WXD89" s="45"/>
      <c r="WXE89" s="45"/>
      <c r="WXF89" s="45"/>
      <c r="WXG89" s="45"/>
      <c r="WXH89" s="45"/>
      <c r="WXI89" s="45"/>
      <c r="WXJ89" s="45"/>
      <c r="WXK89" s="45"/>
      <c r="WXL89" s="45"/>
      <c r="WXM89" s="45"/>
      <c r="WXN89" s="45"/>
      <c r="WXO89" s="45"/>
      <c r="WXP89" s="45"/>
      <c r="WXQ89" s="45"/>
      <c r="WXR89" s="45"/>
      <c r="WXS89" s="45"/>
      <c r="WXT89" s="45"/>
      <c r="WXU89" s="45"/>
      <c r="WXV89" s="45"/>
      <c r="WXW89" s="45"/>
      <c r="WXX89" s="45"/>
      <c r="WXY89" s="45"/>
      <c r="WXZ89" s="45"/>
      <c r="WYA89" s="45"/>
      <c r="WYB89" s="45"/>
      <c r="WYC89" s="45"/>
      <c r="WYD89" s="45"/>
      <c r="WYE89" s="45"/>
      <c r="WYF89" s="45"/>
      <c r="WYG89" s="45"/>
      <c r="WYH89" s="45"/>
      <c r="WYI89" s="45"/>
      <c r="WYJ89" s="45"/>
      <c r="WYK89" s="45"/>
      <c r="WYL89" s="45"/>
      <c r="WYM89" s="45"/>
      <c r="WYN89" s="45"/>
      <c r="WYO89" s="45"/>
      <c r="WYP89" s="45"/>
      <c r="WYQ89" s="45"/>
      <c r="WYR89" s="45"/>
      <c r="WYS89" s="45"/>
      <c r="WYT89" s="45"/>
      <c r="WYU89" s="45"/>
      <c r="WYV89" s="45"/>
      <c r="WYW89" s="45"/>
      <c r="WYX89" s="45"/>
      <c r="WYY89" s="45"/>
      <c r="WYZ89" s="45"/>
      <c r="WZA89" s="45"/>
      <c r="WZB89" s="45"/>
      <c r="WZC89" s="45"/>
      <c r="WZD89" s="45"/>
      <c r="WZE89" s="45"/>
      <c r="WZF89" s="45"/>
      <c r="WZG89" s="45"/>
      <c r="WZH89" s="45"/>
      <c r="WZI89" s="45"/>
      <c r="WZJ89" s="45"/>
      <c r="WZK89" s="45"/>
      <c r="WZL89" s="45"/>
      <c r="WZM89" s="45"/>
      <c r="WZN89" s="45"/>
      <c r="WZO89" s="45"/>
      <c r="WZP89" s="45"/>
      <c r="WZQ89" s="45"/>
      <c r="WZR89" s="45"/>
      <c r="WZS89" s="45"/>
      <c r="WZT89" s="45"/>
      <c r="WZU89" s="45"/>
      <c r="WZV89" s="45"/>
      <c r="WZW89" s="45"/>
      <c r="WZX89" s="45"/>
      <c r="WZY89" s="45"/>
      <c r="WZZ89" s="45"/>
      <c r="XAA89" s="45"/>
      <c r="XAB89" s="45"/>
      <c r="XAC89" s="45"/>
      <c r="XAD89" s="45"/>
      <c r="XAE89" s="45"/>
      <c r="XAF89" s="45"/>
      <c r="XAG89" s="45"/>
      <c r="XAH89" s="45"/>
      <c r="XAI89" s="45"/>
      <c r="XAJ89" s="45"/>
      <c r="XAK89" s="45"/>
      <c r="XAL89" s="45"/>
      <c r="XAM89" s="45"/>
      <c r="XAN89" s="45"/>
      <c r="XAO89" s="45"/>
      <c r="XAP89" s="45"/>
      <c r="XAQ89" s="45"/>
      <c r="XAR89" s="45"/>
      <c r="XAS89" s="45"/>
      <c r="XAT89" s="45"/>
      <c r="XAU89" s="45"/>
      <c r="XAV89" s="45"/>
      <c r="XAW89" s="45"/>
      <c r="XAX89" s="45"/>
      <c r="XAY89" s="45"/>
      <c r="XAZ89" s="45"/>
      <c r="XBA89" s="45"/>
      <c r="XBB89" s="45"/>
      <c r="XBC89" s="45"/>
      <c r="XBD89" s="45"/>
      <c r="XBE89" s="45"/>
      <c r="XBF89" s="45"/>
      <c r="XBG89" s="45"/>
      <c r="XBH89" s="45"/>
      <c r="XBI89" s="45"/>
      <c r="XBJ89" s="45"/>
      <c r="XBK89" s="45"/>
      <c r="XBL89" s="45"/>
      <c r="XBM89" s="45"/>
      <c r="XBN89" s="45"/>
      <c r="XBO89" s="45"/>
      <c r="XBP89" s="45"/>
      <c r="XBQ89" s="45"/>
      <c r="XBR89" s="45"/>
      <c r="XBS89" s="45"/>
      <c r="XBT89" s="45"/>
      <c r="XBU89" s="45"/>
      <c r="XBV89" s="45"/>
      <c r="XBW89" s="45"/>
      <c r="XBX89" s="45"/>
      <c r="XBY89" s="45"/>
      <c r="XBZ89" s="45"/>
      <c r="XCA89" s="45"/>
      <c r="XCB89" s="45"/>
      <c r="XCC89" s="45"/>
      <c r="XCD89" s="45"/>
      <c r="XCE89" s="45"/>
      <c r="XCF89" s="45"/>
      <c r="XCG89" s="45"/>
      <c r="XCH89" s="45"/>
      <c r="XCI89" s="45"/>
      <c r="XCJ89" s="45"/>
      <c r="XCK89" s="45"/>
      <c r="XCL89" s="45"/>
      <c r="XCM89" s="45"/>
      <c r="XCN89" s="45"/>
      <c r="XCO89" s="45"/>
      <c r="XCP89" s="45"/>
      <c r="XCQ89" s="45"/>
      <c r="XCR89" s="45"/>
      <c r="XCS89" s="45"/>
      <c r="XCT89" s="45"/>
      <c r="XCU89" s="45"/>
      <c r="XCV89" s="45"/>
      <c r="XCW89" s="45"/>
      <c r="XCX89" s="45"/>
      <c r="XCY89" s="45"/>
      <c r="XCZ89" s="45"/>
      <c r="XDA89" s="45"/>
      <c r="XDB89" s="45"/>
      <c r="XDC89" s="45"/>
      <c r="XDD89" s="45"/>
      <c r="XDE89" s="45"/>
      <c r="XDF89" s="45"/>
      <c r="XDG89" s="45"/>
      <c r="XDH89" s="45"/>
      <c r="XDI89" s="45"/>
      <c r="XDJ89" s="45"/>
      <c r="XDK89" s="45"/>
      <c r="XDL89" s="45"/>
      <c r="XDM89" s="45"/>
      <c r="XDN89" s="45"/>
      <c r="XDO89" s="45"/>
      <c r="XDP89" s="45"/>
      <c r="XDQ89" s="45"/>
      <c r="XDR89" s="45"/>
      <c r="XDS89" s="45"/>
      <c r="XDT89" s="45"/>
      <c r="XDU89" s="45"/>
      <c r="XDV89" s="45"/>
      <c r="XDW89" s="45"/>
      <c r="XDX89" s="45"/>
      <c r="XDY89" s="45"/>
      <c r="XDZ89" s="45"/>
      <c r="XEA89" s="45"/>
      <c r="XEB89" s="45"/>
      <c r="XEC89" s="45"/>
      <c r="XED89" s="45"/>
      <c r="XEE89" s="45"/>
      <c r="XEF89" s="45"/>
      <c r="XEG89" s="45"/>
      <c r="XEH89" s="45"/>
      <c r="XEI89" s="45"/>
      <c r="XEJ89" s="45"/>
      <c r="XEK89" s="45"/>
      <c r="XEL89" s="45"/>
      <c r="XEM89" s="45"/>
      <c r="XEN89" s="45"/>
      <c r="XEO89" s="45"/>
      <c r="XEP89" s="45"/>
      <c r="XEQ89" s="45"/>
      <c r="XER89" s="45"/>
      <c r="XES89" s="45"/>
      <c r="XET89" s="45"/>
      <c r="XEU89" s="45"/>
      <c r="XEV89" s="45"/>
      <c r="XEW89" s="45"/>
      <c r="XEX89" s="45"/>
      <c r="XEY89" s="45"/>
      <c r="XEZ89" s="45"/>
      <c r="XFA89" s="45"/>
      <c r="XFB89" s="45"/>
      <c r="XFC89" s="45"/>
    </row>
    <row r="90" spans="1:16383" x14ac:dyDescent="0.2">
      <c r="I90" s="221"/>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S90" s="274"/>
      <c r="CT90" s="274"/>
      <c r="CU90" s="274"/>
    </row>
    <row r="91" spans="1:16383" s="82" customFormat="1" hidden="1" x14ac:dyDescent="0.2">
      <c r="A91" s="102"/>
      <c r="B91" s="103" t="s">
        <v>382</v>
      </c>
      <c r="C91" s="44"/>
      <c r="E91" s="45"/>
      <c r="F91" s="45"/>
      <c r="G91" s="45"/>
      <c r="H91" s="239"/>
      <c r="I91" s="35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S91" s="274"/>
      <c r="CT91" s="274"/>
      <c r="CU91" s="274"/>
    </row>
    <row r="92" spans="1:16383" s="144" customFormat="1" hidden="1" x14ac:dyDescent="0.2">
      <c r="A92" s="301"/>
      <c r="B92" s="43"/>
      <c r="C92" s="302"/>
      <c r="E92" s="144" t="s">
        <v>442</v>
      </c>
      <c r="H92" s="299" t="s">
        <v>14</v>
      </c>
      <c r="I92" s="356">
        <f xml:space="preserve"> StandardCharges!$G$258</f>
        <v>-1.7407887022931057E-3</v>
      </c>
      <c r="CS92" s="274"/>
      <c r="CT92" s="274"/>
      <c r="CU92" s="274"/>
    </row>
    <row r="93" spans="1:16383" s="144" customFormat="1" hidden="1" x14ac:dyDescent="0.2">
      <c r="A93" s="301"/>
      <c r="B93" s="43"/>
      <c r="C93" s="302"/>
      <c r="E93" s="144" t="s">
        <v>443</v>
      </c>
      <c r="H93" s="299" t="s">
        <v>14</v>
      </c>
      <c r="I93" s="356">
        <f xml:space="preserve"> StandardCharges!$G$266</f>
        <v>-0.1784500382445886</v>
      </c>
      <c r="CS93" s="274"/>
      <c r="CT93" s="274"/>
      <c r="CU93" s="274"/>
    </row>
    <row r="94" spans="1:16383" s="144" customFormat="1" hidden="1" x14ac:dyDescent="0.2">
      <c r="A94" s="301"/>
      <c r="B94" s="43"/>
      <c r="C94" s="302"/>
      <c r="E94" s="144" t="s">
        <v>451</v>
      </c>
      <c r="H94" s="299" t="s">
        <v>14</v>
      </c>
      <c r="I94" s="356">
        <f xml:space="preserve"> StandardCharges!G281</f>
        <v>-0.31517880590410341</v>
      </c>
      <c r="CS94" s="274"/>
      <c r="CT94" s="274"/>
      <c r="CU94" s="274"/>
    </row>
    <row r="95" spans="1:16383" hidden="1" x14ac:dyDescent="0.2">
      <c r="E95" s="18"/>
      <c r="CS95" s="274"/>
      <c r="CT95" s="274"/>
      <c r="CU95" s="274"/>
    </row>
    <row r="96" spans="1:16383" ht="13.5" thickBot="1" x14ac:dyDescent="0.25">
      <c r="A96" s="58" t="s">
        <v>142</v>
      </c>
      <c r="B96" s="9"/>
      <c r="C96" s="194"/>
      <c r="D96" s="72"/>
      <c r="E96" s="11"/>
      <c r="F96" s="12"/>
      <c r="G96" s="12"/>
      <c r="H96" s="158"/>
      <c r="I96" s="21"/>
      <c r="J96" s="13"/>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S96" s="274"/>
      <c r="CT96" s="274"/>
      <c r="CU96" s="274"/>
    </row>
    <row r="97" spans="97:99" ht="13.5" thickTop="1" x14ac:dyDescent="0.2">
      <c r="CS97" s="274"/>
      <c r="CT97" s="274"/>
      <c r="CU97" s="274"/>
    </row>
    <row r="98" spans="97:99" x14ac:dyDescent="0.2">
      <c r="CS98" s="274"/>
      <c r="CT98" s="274"/>
      <c r="CU98" s="274"/>
    </row>
    <row r="99" spans="97:99" x14ac:dyDescent="0.2">
      <c r="CS99" s="274"/>
      <c r="CT99" s="274"/>
      <c r="CU99" s="274"/>
    </row>
    <row r="100" spans="97:99" x14ac:dyDescent="0.2">
      <c r="CS100" s="274"/>
      <c r="CT100" s="274"/>
      <c r="CU100" s="274"/>
    </row>
    <row r="101" spans="97:99" x14ac:dyDescent="0.2">
      <c r="CS101" s="274"/>
      <c r="CT101" s="274"/>
      <c r="CU101" s="274"/>
    </row>
    <row r="102" spans="97:99" x14ac:dyDescent="0.2">
      <c r="CS102" s="274"/>
      <c r="CT102" s="274"/>
      <c r="CU102" s="274"/>
    </row>
    <row r="103" spans="97:99" x14ac:dyDescent="0.2">
      <c r="CS103" s="274"/>
      <c r="CT103" s="274"/>
      <c r="CU103" s="274"/>
    </row>
    <row r="104" spans="97:99" x14ac:dyDescent="0.2">
      <c r="CS104" s="274"/>
      <c r="CT104" s="274"/>
      <c r="CU104" s="274"/>
    </row>
    <row r="105" spans="97:99" x14ac:dyDescent="0.2">
      <c r="CS105" s="274"/>
      <c r="CT105" s="274"/>
      <c r="CU105" s="274"/>
    </row>
    <row r="106" spans="97:99" x14ac:dyDescent="0.2">
      <c r="CS106" s="274"/>
      <c r="CT106" s="274"/>
      <c r="CU106" s="274"/>
    </row>
    <row r="107" spans="97:99" x14ac:dyDescent="0.2">
      <c r="CS107" s="274"/>
      <c r="CT107" s="274"/>
      <c r="CU107" s="274"/>
    </row>
    <row r="108" spans="97:99" x14ac:dyDescent="0.2">
      <c r="CS108" s="274"/>
      <c r="CT108" s="274"/>
      <c r="CU108" s="274"/>
    </row>
    <row r="109" spans="97:99" x14ac:dyDescent="0.2">
      <c r="CS109" s="274"/>
      <c r="CT109" s="274"/>
      <c r="CU109" s="274"/>
    </row>
    <row r="110" spans="97:99" x14ac:dyDescent="0.2">
      <c r="CS110" s="274"/>
      <c r="CT110" s="274"/>
      <c r="CU110" s="274"/>
    </row>
  </sheetData>
  <sheetProtection algorithmName="SHA-512" hashValue="7PC4KFAr+HnQ0DUpiZnmWCAccUcyHKhiTcDYzNGiQ2FH24DKoOnNjsF06zV4P3VKFPh0NwzsyAXFJAJB4qLF6A==" saltValue="UF5gsMeEkFrK+394DVI2CA==" spinCount="100000" sheet="1" objects="1" scenarios="1"/>
  <conditionalFormatting sqref="K1:CO1">
    <cfRule type="cellIs" dxfId="164" priority="154" operator="equal">
      <formula>OverallError</formula>
    </cfRule>
  </conditionalFormatting>
  <conditionalFormatting sqref="H1">
    <cfRule type="cellIs" dxfId="163" priority="155" operator="equal">
      <formula>OverallError</formula>
    </cfRule>
  </conditionalFormatting>
  <conditionalFormatting sqref="H3 D3:F3 H70">
    <cfRule type="cellIs" dxfId="162" priority="151" operator="lessThan">
      <formula>0</formula>
    </cfRule>
  </conditionalFormatting>
  <conditionalFormatting sqref="K3">
    <cfRule type="cellIs" dxfId="161" priority="150" operator="lessThan">
      <formula>0</formula>
    </cfRule>
  </conditionalFormatting>
  <conditionalFormatting sqref="H13 D13:F13">
    <cfRule type="cellIs" dxfId="160" priority="153" operator="lessThan">
      <formula>0</formula>
    </cfRule>
  </conditionalFormatting>
  <conditionalFormatting sqref="K13">
    <cfRule type="cellIs" dxfId="159" priority="152" operator="lessThan">
      <formula>0</formula>
    </cfRule>
  </conditionalFormatting>
  <conditionalFormatting sqref="K7">
    <cfRule type="cellIs" dxfId="158" priority="145" operator="lessThan">
      <formula>0</formula>
    </cfRule>
  </conditionalFormatting>
  <conditionalFormatting sqref="H7 D7:F7">
    <cfRule type="cellIs" dxfId="157" priority="146" operator="lessThan">
      <formula>0</formula>
    </cfRule>
  </conditionalFormatting>
  <conditionalFormatting sqref="H26 D26:F26 D33:F34 H33:H34">
    <cfRule type="cellIs" dxfId="156" priority="140" operator="lessThan">
      <formula>0</formula>
    </cfRule>
  </conditionalFormatting>
  <conditionalFormatting sqref="K33:K34 K26:CO26">
    <cfRule type="cellIs" dxfId="155" priority="139" operator="lessThan">
      <formula>0</formula>
    </cfRule>
  </conditionalFormatting>
  <conditionalFormatting sqref="D41:F41 D49:F50">
    <cfRule type="cellIs" dxfId="154" priority="137" operator="lessThan">
      <formula>0</formula>
    </cfRule>
  </conditionalFormatting>
  <conditionalFormatting sqref="K41 K49:K50">
    <cfRule type="cellIs" dxfId="153" priority="136" operator="lessThan">
      <formula>0</formula>
    </cfRule>
  </conditionalFormatting>
  <conditionalFormatting sqref="K25">
    <cfRule type="cellIs" dxfId="152" priority="96" operator="lessThan">
      <formula>0</formula>
    </cfRule>
  </conditionalFormatting>
  <conditionalFormatting sqref="H38">
    <cfRule type="cellIs" dxfId="151" priority="101" operator="lessThan">
      <formula>0</formula>
    </cfRule>
  </conditionalFormatting>
  <conditionalFormatting sqref="H41 H49:H50">
    <cfRule type="cellIs" dxfId="150" priority="100" operator="lessThan">
      <formula>0</formula>
    </cfRule>
  </conditionalFormatting>
  <conditionalFormatting sqref="K15">
    <cfRule type="cellIs" dxfId="149" priority="112" operator="lessThan">
      <formula>0</formula>
    </cfRule>
  </conditionalFormatting>
  <conditionalFormatting sqref="H20:H22 D20:F22">
    <cfRule type="cellIs" dxfId="148" priority="116" operator="lessThan">
      <formula>0</formula>
    </cfRule>
  </conditionalFormatting>
  <conditionalFormatting sqref="K20:K22">
    <cfRule type="cellIs" dxfId="147" priority="115" operator="lessThan">
      <formula>0</formula>
    </cfRule>
  </conditionalFormatting>
  <conditionalFormatting sqref="H15 D15:F15">
    <cfRule type="cellIs" dxfId="146" priority="113" operator="lessThan">
      <formula>0</formula>
    </cfRule>
  </conditionalFormatting>
  <conditionalFormatting sqref="H24 D24:F24">
    <cfRule type="cellIs" dxfId="145" priority="95" operator="lessThan">
      <formula>0</formula>
    </cfRule>
  </conditionalFormatting>
  <conditionalFormatting sqref="H25 D25:F25">
    <cfRule type="cellIs" dxfId="144" priority="97" operator="lessThan">
      <formula>0</formula>
    </cfRule>
  </conditionalFormatting>
  <conditionalFormatting sqref="H35">
    <cfRule type="cellIs" dxfId="143" priority="83" operator="lessThan">
      <formula>0</formula>
    </cfRule>
  </conditionalFormatting>
  <conditionalFormatting sqref="H61 D61:F61">
    <cfRule type="cellIs" dxfId="142" priority="82" operator="lessThan">
      <formula>0</formula>
    </cfRule>
  </conditionalFormatting>
  <conditionalFormatting sqref="K24">
    <cfRule type="cellIs" dxfId="141" priority="94" operator="lessThan">
      <formula>0</formula>
    </cfRule>
  </conditionalFormatting>
  <conditionalFormatting sqref="H23 D23:F23">
    <cfRule type="cellIs" dxfId="140" priority="93" operator="lessThan">
      <formula>0</formula>
    </cfRule>
  </conditionalFormatting>
  <conditionalFormatting sqref="K23">
    <cfRule type="cellIs" dxfId="139" priority="92" operator="lessThan">
      <formula>0</formula>
    </cfRule>
  </conditionalFormatting>
  <conditionalFormatting sqref="K61">
    <cfRule type="cellIs" dxfId="138" priority="81" operator="lessThan">
      <formula>0</formula>
    </cfRule>
  </conditionalFormatting>
  <conditionalFormatting sqref="H27 D27:F27">
    <cfRule type="cellIs" dxfId="137" priority="91" operator="lessThan">
      <formula>0</formula>
    </cfRule>
  </conditionalFormatting>
  <conditionalFormatting sqref="K27">
    <cfRule type="cellIs" dxfId="136" priority="90" operator="lessThan">
      <formula>0</formula>
    </cfRule>
  </conditionalFormatting>
  <conditionalFormatting sqref="H32 D32:F32">
    <cfRule type="cellIs" dxfId="135" priority="88" operator="lessThan">
      <formula>0</formula>
    </cfRule>
  </conditionalFormatting>
  <conditionalFormatting sqref="K32">
    <cfRule type="cellIs" dxfId="134" priority="87" operator="lessThan">
      <formula>0</formula>
    </cfRule>
  </conditionalFormatting>
  <conditionalFormatting sqref="D35:F35">
    <cfRule type="cellIs" dxfId="133" priority="85" operator="lessThan">
      <formula>0</formula>
    </cfRule>
  </conditionalFormatting>
  <conditionalFormatting sqref="K35">
    <cfRule type="cellIs" dxfId="132" priority="84" operator="lessThan">
      <formula>0</formula>
    </cfRule>
  </conditionalFormatting>
  <conditionalFormatting sqref="H53 D53:F53">
    <cfRule type="cellIs" dxfId="131" priority="79" operator="lessThan">
      <formula>0</formula>
    </cfRule>
  </conditionalFormatting>
  <conditionalFormatting sqref="K53">
    <cfRule type="cellIs" dxfId="130" priority="78" operator="lessThan">
      <formula>0</formula>
    </cfRule>
  </conditionalFormatting>
  <conditionalFormatting sqref="H67 D67:F67 D75:F75 H74:H75 D74 F74">
    <cfRule type="cellIs" dxfId="129" priority="76" operator="lessThan">
      <formula>0</formula>
    </cfRule>
  </conditionalFormatting>
  <conditionalFormatting sqref="K74:K75 K67:CO67">
    <cfRule type="cellIs" dxfId="128" priority="75" operator="lessThan">
      <formula>0</formula>
    </cfRule>
  </conditionalFormatting>
  <conditionalFormatting sqref="D80 F80">
    <cfRule type="cellIs" dxfId="127" priority="74" operator="lessThan">
      <formula>0</formula>
    </cfRule>
  </conditionalFormatting>
  <conditionalFormatting sqref="K80">
    <cfRule type="cellIs" dxfId="126" priority="73" operator="lessThan">
      <formula>0</formula>
    </cfRule>
  </conditionalFormatting>
  <conditionalFormatting sqref="H62:H63 D62:F63">
    <cfRule type="cellIs" dxfId="125" priority="71" operator="lessThan">
      <formula>0</formula>
    </cfRule>
  </conditionalFormatting>
  <conditionalFormatting sqref="K62:K63">
    <cfRule type="cellIs" dxfId="124" priority="70" operator="lessThan">
      <formula>0</formula>
    </cfRule>
  </conditionalFormatting>
  <conditionalFormatting sqref="H66 D66:F66">
    <cfRule type="cellIs" dxfId="123" priority="62" operator="lessThan">
      <formula>0</formula>
    </cfRule>
  </conditionalFormatting>
  <conditionalFormatting sqref="H77">
    <cfRule type="cellIs" dxfId="122" priority="64" operator="lessThan">
      <formula>0</formula>
    </cfRule>
  </conditionalFormatting>
  <conditionalFormatting sqref="H80">
    <cfRule type="cellIs" dxfId="121" priority="63" operator="lessThan">
      <formula>0</formula>
    </cfRule>
  </conditionalFormatting>
  <conditionalFormatting sqref="H64 D64:F64 E64:E67">
    <cfRule type="cellIs" dxfId="120" priority="58" operator="lessThan">
      <formula>0</formula>
    </cfRule>
  </conditionalFormatting>
  <conditionalFormatting sqref="H65 D65:F65">
    <cfRule type="cellIs" dxfId="119" priority="60" operator="lessThan">
      <formula>0</formula>
    </cfRule>
  </conditionalFormatting>
  <conditionalFormatting sqref="K68">
    <cfRule type="cellIs" dxfId="118" priority="55" operator="lessThan">
      <formula>0</formula>
    </cfRule>
  </conditionalFormatting>
  <conditionalFormatting sqref="H68 D68:F68">
    <cfRule type="cellIs" dxfId="117" priority="56" operator="lessThan">
      <formula>0</formula>
    </cfRule>
  </conditionalFormatting>
  <conditionalFormatting sqref="H72 D72:F72">
    <cfRule type="cellIs" dxfId="116" priority="53" operator="lessThan">
      <formula>0</formula>
    </cfRule>
  </conditionalFormatting>
  <conditionalFormatting sqref="K72">
    <cfRule type="cellIs" dxfId="115" priority="52" operator="lessThan">
      <formula>0</formula>
    </cfRule>
  </conditionalFormatting>
  <conditionalFormatting sqref="K66:CO66">
    <cfRule type="cellIs" dxfId="114" priority="47" operator="lessThan">
      <formula>0</formula>
    </cfRule>
  </conditionalFormatting>
  <conditionalFormatting sqref="K64:CO66">
    <cfRule type="cellIs" dxfId="113" priority="45" operator="lessThan">
      <formula>0</formula>
    </cfRule>
  </conditionalFormatting>
  <conditionalFormatting sqref="K65:CO65">
    <cfRule type="cellIs" dxfId="112" priority="46" operator="lessThan">
      <formula>0</formula>
    </cfRule>
  </conditionalFormatting>
  <conditionalFormatting sqref="D28:F29 H28 D30">
    <cfRule type="cellIs" dxfId="111" priority="44" operator="lessThan">
      <formula>0</formula>
    </cfRule>
  </conditionalFormatting>
  <conditionalFormatting sqref="K28">
    <cfRule type="cellIs" dxfId="110" priority="43" operator="lessThan">
      <formula>0</formula>
    </cfRule>
  </conditionalFormatting>
  <conditionalFormatting sqref="H31 D31:F31">
    <cfRule type="cellIs" dxfId="109" priority="41" operator="lessThan">
      <formula>0</formula>
    </cfRule>
  </conditionalFormatting>
  <conditionalFormatting sqref="K31">
    <cfRule type="cellIs" dxfId="108" priority="40" operator="lessThan">
      <formula>0</formula>
    </cfRule>
  </conditionalFormatting>
  <conditionalFormatting sqref="E30:F30">
    <cfRule type="cellIs" dxfId="107" priority="36" operator="lessThan">
      <formula>0</formula>
    </cfRule>
  </conditionalFormatting>
  <conditionalFormatting sqref="K30:CO30">
    <cfRule type="cellIs" dxfId="106" priority="26" operator="lessThan">
      <formula>0</formula>
    </cfRule>
  </conditionalFormatting>
  <conditionalFormatting sqref="H29:H30">
    <cfRule type="cellIs" dxfId="105" priority="30" operator="lessThan">
      <formula>0</formula>
    </cfRule>
  </conditionalFormatting>
  <conditionalFormatting sqref="K29:CO29">
    <cfRule type="cellIs" dxfId="104" priority="27" operator="lessThan">
      <formula>0</formula>
    </cfRule>
  </conditionalFormatting>
  <conditionalFormatting sqref="D69:F69 H69 D70">
    <cfRule type="cellIs" dxfId="103" priority="25" operator="lessThan">
      <formula>0</formula>
    </cfRule>
  </conditionalFormatting>
  <conditionalFormatting sqref="K69">
    <cfRule type="cellIs" dxfId="102" priority="24" operator="lessThan">
      <formula>0</formula>
    </cfRule>
  </conditionalFormatting>
  <conditionalFormatting sqref="H71 D71:F71">
    <cfRule type="cellIs" dxfId="101" priority="22" operator="lessThan">
      <formula>0</formula>
    </cfRule>
  </conditionalFormatting>
  <conditionalFormatting sqref="K71">
    <cfRule type="cellIs" dxfId="100" priority="21" operator="lessThan">
      <formula>0</formula>
    </cfRule>
  </conditionalFormatting>
  <conditionalFormatting sqref="E70:F70">
    <cfRule type="cellIs" dxfId="99" priority="19" operator="lessThan">
      <formula>0</formula>
    </cfRule>
  </conditionalFormatting>
  <conditionalFormatting sqref="K70:CO70">
    <cfRule type="cellIs" dxfId="98" priority="16" operator="lessThan">
      <formula>0</formula>
    </cfRule>
  </conditionalFormatting>
  <conditionalFormatting sqref="H76 D76:F76">
    <cfRule type="cellIs" dxfId="97" priority="15" operator="lessThan">
      <formula>0</formula>
    </cfRule>
  </conditionalFormatting>
  <conditionalFormatting sqref="K76">
    <cfRule type="cellIs" dxfId="96" priority="14" operator="lessThan">
      <formula>0</formula>
    </cfRule>
  </conditionalFormatting>
  <conditionalFormatting sqref="CQ1">
    <cfRule type="cellIs" dxfId="95" priority="12" operator="equal">
      <formula>OverallError</formula>
    </cfRule>
  </conditionalFormatting>
  <conditionalFormatting sqref="D92:F93">
    <cfRule type="cellIs" dxfId="94" priority="11" operator="lessThan">
      <formula>0</formula>
    </cfRule>
  </conditionalFormatting>
  <conditionalFormatting sqref="K92:K93">
    <cfRule type="cellIs" dxfId="93" priority="10" operator="lessThan">
      <formula>0</formula>
    </cfRule>
  </conditionalFormatting>
  <conditionalFormatting sqref="H92:H93">
    <cfRule type="cellIs" dxfId="92" priority="8" operator="lessThan">
      <formula>0</formula>
    </cfRule>
  </conditionalFormatting>
  <conditionalFormatting sqref="D94:F94">
    <cfRule type="cellIs" dxfId="91" priority="7" operator="lessThan">
      <formula>0</formula>
    </cfRule>
  </conditionalFormatting>
  <conditionalFormatting sqref="K94">
    <cfRule type="cellIs" dxfId="90" priority="6" operator="lessThan">
      <formula>0</formula>
    </cfRule>
  </conditionalFormatting>
  <conditionalFormatting sqref="H94">
    <cfRule type="cellIs" dxfId="89" priority="5" operator="lessThan">
      <formula>0</formula>
    </cfRule>
  </conditionalFormatting>
  <conditionalFormatting sqref="E80">
    <cfRule type="cellIs" dxfId="88" priority="4" operator="lessThan">
      <formula>0</formula>
    </cfRule>
  </conditionalFormatting>
  <conditionalFormatting sqref="H85:H86 D85:F86">
    <cfRule type="cellIs" dxfId="87" priority="3" operator="lessThan">
      <formula>0</formula>
    </cfRule>
  </conditionalFormatting>
  <conditionalFormatting sqref="K85:K86">
    <cfRule type="cellIs" dxfId="86" priority="2" operator="lessThan">
      <formula>0</formula>
    </cfRule>
  </conditionalFormatting>
  <conditionalFormatting sqref="K87:CO89">
    <cfRule type="cellIs" dxfId="85" priority="1" operator="lessThan">
      <formula>0</formula>
    </cfRule>
  </conditionalFormatting>
  <pageMargins left="0.7" right="0.7" top="0.75" bottom="0.75" header="0.3" footer="0.3"/>
  <pageSetup paperSize="9" orientation="portrait" r:id="rId1"/>
  <headerFooter>
    <oddHeader>&amp;L&amp;"Calibri"&amp;10&amp;K000000ST Classification: OFFICIAL COMMERCIAL&amp;1#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C00000"/>
    <outlinePr summaryBelow="0" summaryRight="0"/>
  </sheetPr>
  <dimension ref="A1:XFC72"/>
  <sheetViews>
    <sheetView showGridLines="0" workbookViewId="0">
      <pane xSplit="10" ySplit="3" topLeftCell="K4" activePane="bottomRight" state="frozen"/>
      <selection activeCell="E42" sqref="E42"/>
      <selection pane="topRight" activeCell="E42" sqref="E42"/>
      <selection pane="bottomLeft" activeCell="E42" sqref="E42"/>
      <selection pane="bottomRight" activeCell="Q31" sqref="Q31:Q49"/>
    </sheetView>
  </sheetViews>
  <sheetFormatPr defaultColWidth="0" defaultRowHeight="12.75" zeroHeight="1" x14ac:dyDescent="0.2"/>
  <cols>
    <col min="1" max="1" width="1.6640625" style="56" customWidth="1"/>
    <col min="2" max="2" width="1.6640625" style="61" customWidth="1"/>
    <col min="3" max="3" width="1.6640625" style="39" customWidth="1"/>
    <col min="4" max="4" width="1.6640625" customWidth="1"/>
    <col min="5" max="5" width="49" bestFit="1" customWidth="1"/>
    <col min="6" max="6" width="1.83203125" customWidth="1"/>
    <col min="7" max="7" width="15.83203125" customWidth="1"/>
    <col min="8" max="8" width="8.6640625" style="197" bestFit="1" customWidth="1"/>
    <col min="9" max="9" width="13" style="233" customWidth="1"/>
    <col min="10" max="10" width="2.83203125" customWidth="1"/>
    <col min="11" max="11" width="11.1640625" customWidth="1"/>
    <col min="12" max="12" width="12.1640625" customWidth="1" collapsed="1"/>
    <col min="13" max="13" width="2.83203125" customWidth="1"/>
    <col min="14" max="14" width="11.1640625" customWidth="1"/>
    <col min="15" max="15" width="12.1640625" customWidth="1" collapsed="1"/>
    <col min="16" max="16" width="2.83203125" customWidth="1"/>
    <col min="17" max="17" width="120.5" style="359" customWidth="1"/>
    <col min="18" max="23" width="9.33203125" style="274" hidden="1"/>
    <col min="24" max="93" width="10.6640625" style="274" hidden="1"/>
    <col min="94" max="94" width="2" style="274" hidden="1"/>
    <col min="95" max="95" width="207.1640625" style="274" hidden="1"/>
    <col min="96" max="96" width="9.33203125" style="274" hidden="1"/>
    <col min="97" max="97" width="9.83203125" style="274" hidden="1"/>
    <col min="98" max="98" width="9.33203125" style="274" hidden="1"/>
    <col min="99" max="99" width="11.83203125" style="274" hidden="1"/>
    <col min="100" max="16383" width="0" style="274" hidden="1"/>
    <col min="16384" max="16384" width="9.33203125" style="274" hidden="1"/>
  </cols>
  <sheetData>
    <row r="1" spans="1:95" ht="18" x14ac:dyDescent="0.25">
      <c r="A1" s="57" t="s">
        <v>452</v>
      </c>
      <c r="B1" s="2"/>
      <c r="C1" s="193"/>
      <c r="D1" s="4"/>
      <c r="E1" s="5"/>
      <c r="F1" s="5"/>
      <c r="G1" s="3"/>
      <c r="H1" s="6"/>
      <c r="I1" s="229"/>
      <c r="J1" s="7"/>
      <c r="K1" s="384"/>
      <c r="L1" s="6"/>
      <c r="M1" s="7"/>
      <c r="N1" s="385" t="s">
        <v>455</v>
      </c>
      <c r="O1" s="6"/>
      <c r="P1" s="7"/>
      <c r="Q1" s="38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Q1" s="377"/>
    </row>
    <row r="2" spans="1:95" ht="13.5" thickBot="1" x14ac:dyDescent="0.25">
      <c r="A2" s="58"/>
      <c r="B2" s="9"/>
      <c r="C2" s="194"/>
      <c r="D2" s="10"/>
      <c r="E2" s="11"/>
      <c r="F2" s="12"/>
      <c r="G2" s="12" t="s">
        <v>336</v>
      </c>
      <c r="H2" s="12" t="s">
        <v>1</v>
      </c>
      <c r="I2" s="12" t="s">
        <v>454</v>
      </c>
      <c r="J2" s="13"/>
      <c r="K2" s="21" t="str">
        <f xml:space="preserve"> InpS!K2</f>
        <v>2020-21</v>
      </c>
      <c r="L2" s="21" t="str">
        <f xml:space="preserve"> InpS!L2</f>
        <v>2021-22</v>
      </c>
      <c r="M2" s="13"/>
      <c r="N2" s="21" t="str">
        <f xml:space="preserve"> K2</f>
        <v>2020-21</v>
      </c>
      <c r="O2" s="21" t="str">
        <f xml:space="preserve"> L2</f>
        <v>2021-22</v>
      </c>
      <c r="P2" s="13"/>
      <c r="Q2" s="390" t="s">
        <v>346</v>
      </c>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c r="BW2" s="377"/>
      <c r="BX2" s="377"/>
      <c r="BY2" s="377"/>
      <c r="BZ2" s="377"/>
      <c r="CA2" s="377"/>
      <c r="CB2" s="377"/>
      <c r="CC2" s="377"/>
      <c r="CD2" s="377"/>
      <c r="CE2" s="377"/>
      <c r="CF2" s="377"/>
      <c r="CG2" s="377"/>
      <c r="CH2" s="377"/>
      <c r="CI2" s="377"/>
      <c r="CJ2" s="377"/>
      <c r="CK2" s="377"/>
      <c r="CL2" s="377"/>
      <c r="CM2" s="377"/>
      <c r="CN2" s="377"/>
      <c r="CO2" s="377"/>
      <c r="CQ2" s="378"/>
    </row>
    <row r="3" spans="1:95" ht="13.5" thickTop="1" x14ac:dyDescent="0.2">
      <c r="A3" s="14"/>
      <c r="B3" s="14"/>
      <c r="C3" s="195"/>
      <c r="D3" s="15"/>
      <c r="E3" s="16"/>
      <c r="F3" s="17"/>
      <c r="G3" s="16"/>
      <c r="H3" s="63"/>
      <c r="I3" s="230"/>
      <c r="J3" s="13"/>
      <c r="K3" s="16"/>
      <c r="M3" s="13"/>
      <c r="N3" s="16"/>
      <c r="P3" s="13"/>
      <c r="Q3" s="16"/>
    </row>
    <row r="4" spans="1:95" ht="13.5" thickBot="1" x14ac:dyDescent="0.25">
      <c r="A4" s="58" t="s">
        <v>37</v>
      </c>
      <c r="B4" s="9"/>
      <c r="C4" s="194"/>
      <c r="D4" s="72"/>
      <c r="E4" s="11"/>
      <c r="F4" s="12"/>
      <c r="G4" s="12"/>
      <c r="H4" s="158"/>
      <c r="I4" s="21"/>
      <c r="J4" s="13"/>
      <c r="K4" s="21"/>
      <c r="L4" s="21"/>
      <c r="M4" s="13"/>
      <c r="N4" s="21"/>
      <c r="O4" s="21"/>
      <c r="P4" s="13"/>
      <c r="Q4" s="38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77"/>
      <c r="BA4" s="377"/>
      <c r="BB4" s="377"/>
      <c r="BC4" s="377"/>
      <c r="BD4" s="377"/>
      <c r="BE4" s="377"/>
      <c r="BF4" s="377"/>
      <c r="BG4" s="377"/>
      <c r="BH4" s="377"/>
      <c r="BI4" s="377"/>
      <c r="BJ4" s="377"/>
      <c r="BK4" s="377"/>
      <c r="BL4" s="377"/>
      <c r="BM4" s="377"/>
      <c r="BN4" s="377"/>
      <c r="BO4" s="377"/>
      <c r="BP4" s="377"/>
      <c r="BQ4" s="377"/>
      <c r="BR4" s="377"/>
      <c r="BS4" s="377"/>
      <c r="BT4" s="377"/>
      <c r="BU4" s="377"/>
      <c r="BV4" s="377"/>
      <c r="BW4" s="377"/>
      <c r="BX4" s="377"/>
      <c r="BY4" s="377"/>
      <c r="BZ4" s="377"/>
      <c r="CA4" s="377"/>
      <c r="CB4" s="377"/>
      <c r="CC4" s="377"/>
      <c r="CD4" s="377"/>
      <c r="CE4" s="377"/>
      <c r="CF4" s="377"/>
      <c r="CG4" s="377"/>
      <c r="CH4" s="377"/>
      <c r="CI4" s="377"/>
      <c r="CJ4" s="377"/>
      <c r="CK4" s="377"/>
      <c r="CL4" s="377"/>
      <c r="CM4" s="377"/>
      <c r="CN4" s="377"/>
      <c r="CO4" s="377"/>
    </row>
    <row r="5" spans="1:95" ht="13.5" thickTop="1" x14ac:dyDescent="0.2">
      <c r="A5" s="102"/>
      <c r="B5" s="103"/>
      <c r="C5" s="44"/>
      <c r="D5" s="82"/>
      <c r="E5" s="45"/>
      <c r="F5" s="45"/>
      <c r="G5" s="45"/>
      <c r="H5" s="239"/>
      <c r="I5" s="296"/>
      <c r="J5" s="45"/>
      <c r="K5" s="45"/>
      <c r="L5" s="45"/>
      <c r="M5" s="45"/>
      <c r="N5" s="45"/>
      <c r="O5" s="45"/>
      <c r="P5" s="45"/>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c r="CF5" s="276"/>
      <c r="CG5" s="276"/>
      <c r="CH5" s="276"/>
      <c r="CI5" s="276"/>
      <c r="CJ5" s="276"/>
      <c r="CK5" s="276"/>
      <c r="CL5" s="276"/>
      <c r="CM5" s="276"/>
      <c r="CN5" s="276"/>
      <c r="CO5" s="276"/>
    </row>
    <row r="6" spans="1:95" x14ac:dyDescent="0.2">
      <c r="B6" s="61" t="s">
        <v>459</v>
      </c>
      <c r="I6" s="221"/>
    </row>
    <row r="7" spans="1:95" x14ac:dyDescent="0.2">
      <c r="E7" s="18" t="str">
        <f xml:space="preserve"> StandardCharges!E$15</f>
        <v>Water: Household Standing charge</v>
      </c>
      <c r="F7" s="18"/>
      <c r="G7" s="60">
        <f xml:space="preserve"> DiscountCalc!$G$45</f>
        <v>1</v>
      </c>
      <c r="H7" s="80" t="str">
        <f xml:space="preserve"> StandardCharges!H15</f>
        <v>£</v>
      </c>
      <c r="I7" s="295">
        <v>2</v>
      </c>
      <c r="J7" s="18"/>
      <c r="K7" s="343">
        <f xml:space="preserve"> StandardCharges!K$15</f>
        <v>7.86</v>
      </c>
      <c r="L7" s="343">
        <f xml:space="preserve"> StandardCharges!L$15</f>
        <v>7.99</v>
      </c>
      <c r="M7" s="337"/>
      <c r="N7" s="391">
        <f xml:space="preserve"> ROUND( K7 * ( 1 - $G7 ), $I7 )</f>
        <v>0</v>
      </c>
      <c r="O7" s="391">
        <f t="shared" ref="O7:O8" si="0" xml:space="preserve"> ROUND( L7 * ( 1 - $G7 ), $I7 )</f>
        <v>0</v>
      </c>
      <c r="P7" s="18"/>
      <c r="Q7" s="359" t="s">
        <v>457</v>
      </c>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276"/>
      <c r="BT7" s="276"/>
      <c r="BU7" s="276"/>
      <c r="BV7" s="276"/>
      <c r="BW7" s="276"/>
      <c r="BX7" s="276"/>
      <c r="BY7" s="276"/>
      <c r="BZ7" s="276"/>
      <c r="CA7" s="276"/>
      <c r="CB7" s="276"/>
      <c r="CC7" s="276"/>
      <c r="CD7" s="276"/>
      <c r="CE7" s="276"/>
      <c r="CF7" s="276"/>
      <c r="CG7" s="276"/>
      <c r="CH7" s="276"/>
      <c r="CI7" s="276"/>
      <c r="CJ7" s="276"/>
      <c r="CK7" s="276"/>
      <c r="CL7" s="276"/>
      <c r="CM7" s="276"/>
      <c r="CN7" s="276"/>
      <c r="CO7" s="276"/>
    </row>
    <row r="8" spans="1:95" x14ac:dyDescent="0.2">
      <c r="E8" s="18" t="str">
        <f>StandardCharges!E$107</f>
        <v>Water: Weighted average volumetric rate</v>
      </c>
      <c r="F8" s="18"/>
      <c r="G8" s="60">
        <f>DiscountCalc!$G$46</f>
        <v>0.46552253822555806</v>
      </c>
      <c r="H8" s="80" t="str">
        <f>StandardCharges!H$107</f>
        <v>£/m3</v>
      </c>
      <c r="I8" s="295">
        <v>4</v>
      </c>
      <c r="J8" s="18"/>
      <c r="K8" s="383">
        <f>StandardCharges!K$107</f>
        <v>1.4165999999999999</v>
      </c>
      <c r="L8" s="383">
        <f>StandardCharges!L$107</f>
        <v>1.5236000000000001</v>
      </c>
      <c r="M8" s="18"/>
      <c r="N8" s="198">
        <f t="shared" ref="N8" si="1" xml:space="preserve"> ROUND( K8 * ( 1 - $G8 ), $I8 )</f>
        <v>0.7571</v>
      </c>
      <c r="O8" s="198">
        <f t="shared" si="0"/>
        <v>0.81430000000000002</v>
      </c>
      <c r="P8" s="18"/>
      <c r="Q8" s="359" t="s">
        <v>458</v>
      </c>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276"/>
      <c r="BX8" s="276"/>
      <c r="BY8" s="276"/>
      <c r="BZ8" s="276"/>
      <c r="CA8" s="276"/>
      <c r="CB8" s="276"/>
      <c r="CC8" s="276"/>
      <c r="CD8" s="276"/>
      <c r="CE8" s="276"/>
      <c r="CF8" s="276"/>
      <c r="CG8" s="276"/>
      <c r="CH8" s="276"/>
      <c r="CI8" s="276"/>
      <c r="CJ8" s="276"/>
      <c r="CK8" s="276"/>
      <c r="CL8" s="276"/>
      <c r="CM8" s="276"/>
      <c r="CN8" s="276"/>
      <c r="CO8" s="276"/>
    </row>
    <row r="9" spans="1:95" x14ac:dyDescent="0.2">
      <c r="A9" s="102"/>
      <c r="B9" s="103"/>
      <c r="C9" s="44"/>
      <c r="D9" s="82"/>
      <c r="E9" s="45"/>
      <c r="F9" s="45"/>
      <c r="G9" s="296"/>
      <c r="H9" s="239"/>
      <c r="I9" s="296"/>
      <c r="J9" s="45"/>
      <c r="K9" s="45"/>
      <c r="L9" s="45"/>
      <c r="M9" s="45"/>
      <c r="N9" s="45"/>
      <c r="O9" s="45"/>
      <c r="P9" s="45"/>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6"/>
      <c r="BX9" s="276"/>
      <c r="BY9" s="276"/>
      <c r="BZ9" s="276"/>
      <c r="CA9" s="276"/>
      <c r="CB9" s="276"/>
      <c r="CC9" s="276"/>
      <c r="CD9" s="276"/>
      <c r="CE9" s="276"/>
      <c r="CF9" s="276"/>
      <c r="CG9" s="276"/>
      <c r="CH9" s="276"/>
      <c r="CI9" s="276"/>
      <c r="CJ9" s="276"/>
      <c r="CK9" s="276"/>
      <c r="CL9" s="276"/>
      <c r="CM9" s="276"/>
      <c r="CN9" s="276"/>
      <c r="CO9" s="276"/>
    </row>
    <row r="10" spans="1:95" x14ac:dyDescent="0.2">
      <c r="B10" s="61" t="s">
        <v>456</v>
      </c>
      <c r="I10" s="221"/>
    </row>
    <row r="11" spans="1:95" x14ac:dyDescent="0.2">
      <c r="A11" s="102"/>
      <c r="B11" s="103"/>
      <c r="C11" s="44"/>
      <c r="D11" s="82"/>
      <c r="E11" s="45" t="str">
        <f xml:space="preserve"> StandardCharges!E30</f>
        <v>Meter size 15 mm</v>
      </c>
      <c r="F11" s="45"/>
      <c r="G11" s="60">
        <f xml:space="preserve"> DiscountCalc!$G$45</f>
        <v>1</v>
      </c>
      <c r="H11" s="239" t="str">
        <f xml:space="preserve"> StandardCharges!H30</f>
        <v>£</v>
      </c>
      <c r="I11" s="295">
        <v>2</v>
      </c>
      <c r="J11" s="45"/>
      <c r="K11" s="66">
        <f xml:space="preserve"> StandardCharges!K30</f>
        <v>8.92</v>
      </c>
      <c r="L11" s="66">
        <f xml:space="preserve"> StandardCharges!L30</f>
        <v>10.119999999999999</v>
      </c>
      <c r="M11" s="45"/>
      <c r="N11" s="391">
        <f t="shared" ref="N11:N21" si="2" xml:space="preserve"> ROUND( K11 * ( 1 - $G11 ), $I11 )</f>
        <v>0</v>
      </c>
      <c r="O11" s="391">
        <f t="shared" ref="O11:O21" si="3" xml:space="preserve"> ROUND( L11 * ( 1 - $G11 ), $I11 )</f>
        <v>0</v>
      </c>
      <c r="P11" s="45"/>
      <c r="Q11" s="359" t="s">
        <v>460</v>
      </c>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c r="CM11" s="276"/>
      <c r="CN11" s="276"/>
      <c r="CO11" s="276"/>
    </row>
    <row r="12" spans="1:95" x14ac:dyDescent="0.2">
      <c r="A12" s="102"/>
      <c r="C12" s="44"/>
      <c r="D12" s="82"/>
      <c r="E12" s="45" t="str">
        <f xml:space="preserve"> StandardCharges!E31</f>
        <v>Meter size 22 mm</v>
      </c>
      <c r="F12" s="45"/>
      <c r="G12" s="60">
        <f xml:space="preserve"> DiscountCalc!$G$45</f>
        <v>1</v>
      </c>
      <c r="H12" s="239" t="str">
        <f xml:space="preserve"> StandardCharges!H31</f>
        <v>£</v>
      </c>
      <c r="I12" s="295">
        <v>2</v>
      </c>
      <c r="J12" s="45"/>
      <c r="K12" s="66">
        <f xml:space="preserve"> StandardCharges!K31</f>
        <v>8.92</v>
      </c>
      <c r="L12" s="66">
        <f xml:space="preserve"> StandardCharges!L31</f>
        <v>10.119999999999999</v>
      </c>
      <c r="M12" s="45"/>
      <c r="N12" s="391">
        <f t="shared" si="2"/>
        <v>0</v>
      </c>
      <c r="O12" s="391">
        <f t="shared" si="3"/>
        <v>0</v>
      </c>
      <c r="P12" s="45"/>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c r="BR12" s="276"/>
      <c r="BS12" s="276"/>
      <c r="BT12" s="276"/>
      <c r="BU12" s="276"/>
      <c r="BV12" s="276"/>
      <c r="BW12" s="276"/>
      <c r="BX12" s="276"/>
      <c r="BY12" s="276"/>
      <c r="BZ12" s="276"/>
      <c r="CA12" s="276"/>
      <c r="CB12" s="276"/>
      <c r="CC12" s="276"/>
      <c r="CD12" s="276"/>
      <c r="CE12" s="276"/>
      <c r="CF12" s="276"/>
      <c r="CG12" s="276"/>
      <c r="CH12" s="276"/>
      <c r="CI12" s="276"/>
      <c r="CJ12" s="276"/>
      <c r="CK12" s="276"/>
      <c r="CL12" s="276"/>
      <c r="CM12" s="276"/>
      <c r="CN12" s="276"/>
      <c r="CO12" s="276"/>
    </row>
    <row r="13" spans="1:95" x14ac:dyDescent="0.2">
      <c r="E13" s="45" t="str">
        <f xml:space="preserve"> StandardCharges!E32</f>
        <v>Meter size 28 mm</v>
      </c>
      <c r="F13" s="18"/>
      <c r="G13" s="60">
        <f xml:space="preserve"> DiscountCalc!$G$45</f>
        <v>1</v>
      </c>
      <c r="H13" s="239" t="str">
        <f xml:space="preserve"> StandardCharges!H32</f>
        <v>£</v>
      </c>
      <c r="I13" s="295">
        <v>2</v>
      </c>
      <c r="J13" s="18"/>
      <c r="K13" s="66">
        <f xml:space="preserve"> StandardCharges!K32</f>
        <v>14.73</v>
      </c>
      <c r="L13" s="66">
        <f xml:space="preserve"> StandardCharges!L32</f>
        <v>14.75</v>
      </c>
      <c r="M13" s="18"/>
      <c r="N13" s="391">
        <f t="shared" si="2"/>
        <v>0</v>
      </c>
      <c r="O13" s="391">
        <f t="shared" si="3"/>
        <v>0</v>
      </c>
      <c r="P13" s="18"/>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6"/>
      <c r="BH13" s="276"/>
      <c r="BI13" s="276"/>
      <c r="BJ13" s="276"/>
      <c r="BK13" s="276"/>
      <c r="BL13" s="276"/>
      <c r="BM13" s="276"/>
      <c r="BN13" s="276"/>
      <c r="BO13" s="276"/>
      <c r="BP13" s="276"/>
      <c r="BQ13" s="276"/>
      <c r="BR13" s="276"/>
      <c r="BS13" s="276"/>
      <c r="BT13" s="276"/>
      <c r="BU13" s="276"/>
      <c r="BV13" s="276"/>
      <c r="BW13" s="276"/>
      <c r="BX13" s="276"/>
      <c r="BY13" s="276"/>
      <c r="BZ13" s="276"/>
      <c r="CA13" s="276"/>
      <c r="CB13" s="276"/>
      <c r="CC13" s="276"/>
      <c r="CD13" s="276"/>
      <c r="CE13" s="276"/>
      <c r="CF13" s="276"/>
      <c r="CG13" s="276"/>
      <c r="CH13" s="276"/>
      <c r="CI13" s="276"/>
      <c r="CJ13" s="276"/>
      <c r="CK13" s="276"/>
      <c r="CL13" s="276"/>
      <c r="CM13" s="276"/>
      <c r="CN13" s="276"/>
      <c r="CO13" s="276"/>
    </row>
    <row r="14" spans="1:95" x14ac:dyDescent="0.2">
      <c r="E14" s="45" t="str">
        <f xml:space="preserve"> StandardCharges!E33</f>
        <v>Meter size 42 mm</v>
      </c>
      <c r="F14" s="18"/>
      <c r="G14" s="60">
        <f xml:space="preserve"> DiscountCalc!$G$45</f>
        <v>1</v>
      </c>
      <c r="H14" s="239" t="str">
        <f xml:space="preserve"> StandardCharges!H33</f>
        <v>£</v>
      </c>
      <c r="I14" s="295">
        <v>2</v>
      </c>
      <c r="J14" s="18"/>
      <c r="K14" s="66">
        <f xml:space="preserve"> StandardCharges!K33</f>
        <v>29.69</v>
      </c>
      <c r="L14" s="66">
        <f xml:space="preserve"> StandardCharges!L33</f>
        <v>32.979999999999997</v>
      </c>
      <c r="M14" s="18"/>
      <c r="N14" s="391">
        <f t="shared" si="2"/>
        <v>0</v>
      </c>
      <c r="O14" s="391">
        <f t="shared" si="3"/>
        <v>0</v>
      </c>
      <c r="P14" s="18"/>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6"/>
      <c r="BH14" s="276"/>
      <c r="BI14" s="276"/>
      <c r="BJ14" s="276"/>
      <c r="BK14" s="276"/>
      <c r="BL14" s="276"/>
      <c r="BM14" s="276"/>
      <c r="BN14" s="276"/>
      <c r="BO14" s="276"/>
      <c r="BP14" s="276"/>
      <c r="BQ14" s="276"/>
      <c r="BR14" s="276"/>
      <c r="BS14" s="276"/>
      <c r="BT14" s="276"/>
      <c r="BU14" s="276"/>
      <c r="BV14" s="276"/>
      <c r="BW14" s="276"/>
      <c r="BX14" s="276"/>
      <c r="BY14" s="276"/>
      <c r="BZ14" s="276"/>
      <c r="CA14" s="276"/>
      <c r="CB14" s="276"/>
      <c r="CC14" s="276"/>
      <c r="CD14" s="276"/>
      <c r="CE14" s="276"/>
      <c r="CF14" s="276"/>
      <c r="CG14" s="276"/>
      <c r="CH14" s="276"/>
      <c r="CI14" s="276"/>
      <c r="CJ14" s="276"/>
      <c r="CK14" s="276"/>
      <c r="CL14" s="276"/>
      <c r="CM14" s="276"/>
      <c r="CN14" s="276"/>
      <c r="CO14" s="276"/>
    </row>
    <row r="15" spans="1:95" x14ac:dyDescent="0.2">
      <c r="E15" s="45" t="str">
        <f xml:space="preserve"> StandardCharges!E34</f>
        <v>Meter size 50 mm</v>
      </c>
      <c r="F15" s="18"/>
      <c r="G15" s="60">
        <f xml:space="preserve"> DiscountCalc!$G$45</f>
        <v>1</v>
      </c>
      <c r="H15" s="239" t="str">
        <f xml:space="preserve"> StandardCharges!H34</f>
        <v>£</v>
      </c>
      <c r="I15" s="295">
        <v>2</v>
      </c>
      <c r="J15" s="18"/>
      <c r="K15" s="66">
        <f xml:space="preserve"> StandardCharges!K34</f>
        <v>39.53</v>
      </c>
      <c r="L15" s="66">
        <f xml:space="preserve"> StandardCharges!L34</f>
        <v>40.880000000000003</v>
      </c>
      <c r="M15" s="18"/>
      <c r="N15" s="391">
        <f t="shared" si="2"/>
        <v>0</v>
      </c>
      <c r="O15" s="391">
        <f t="shared" si="3"/>
        <v>0</v>
      </c>
      <c r="P15" s="18"/>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276"/>
      <c r="BE15" s="276"/>
      <c r="BF15" s="276"/>
      <c r="BG15" s="276"/>
      <c r="BH15" s="276"/>
      <c r="BI15" s="276"/>
      <c r="BJ15" s="276"/>
      <c r="BK15" s="276"/>
      <c r="BL15" s="276"/>
      <c r="BM15" s="276"/>
      <c r="BN15" s="276"/>
      <c r="BO15" s="276"/>
      <c r="BP15" s="276"/>
      <c r="BQ15" s="276"/>
      <c r="BR15" s="276"/>
      <c r="BS15" s="276"/>
      <c r="BT15" s="276"/>
      <c r="BU15" s="276"/>
      <c r="BV15" s="276"/>
      <c r="BW15" s="276"/>
      <c r="BX15" s="276"/>
      <c r="BY15" s="276"/>
      <c r="BZ15" s="276"/>
      <c r="CA15" s="276"/>
      <c r="CB15" s="276"/>
      <c r="CC15" s="276"/>
      <c r="CD15" s="276"/>
      <c r="CE15" s="276"/>
      <c r="CF15" s="276"/>
      <c r="CG15" s="276"/>
      <c r="CH15" s="276"/>
      <c r="CI15" s="276"/>
      <c r="CJ15" s="276"/>
      <c r="CK15" s="276"/>
      <c r="CL15" s="276"/>
      <c r="CM15" s="276"/>
      <c r="CN15" s="276"/>
      <c r="CO15" s="276"/>
    </row>
    <row r="16" spans="1:95" s="359" customFormat="1" x14ac:dyDescent="0.2">
      <c r="A16" s="87"/>
      <c r="B16" s="34"/>
      <c r="C16" s="88"/>
      <c r="D16" s="20"/>
      <c r="E16" s="45" t="str">
        <f xml:space="preserve"> StandardCharges!E35</f>
        <v>Meter size 80 mm</v>
      </c>
      <c r="F16" s="20"/>
      <c r="G16" s="60">
        <f xml:space="preserve"> DiscountCalc!$G$45</f>
        <v>1</v>
      </c>
      <c r="H16" s="239" t="str">
        <f xml:space="preserve"> StandardCharges!H35</f>
        <v>£</v>
      </c>
      <c r="I16" s="295">
        <v>2</v>
      </c>
      <c r="J16" s="20"/>
      <c r="K16" s="66">
        <f xml:space="preserve"> StandardCharges!K35</f>
        <v>64.069999999999993</v>
      </c>
      <c r="L16" s="66">
        <f xml:space="preserve"> StandardCharges!L35</f>
        <v>58.72</v>
      </c>
      <c r="M16" s="20"/>
      <c r="N16" s="391">
        <f t="shared" si="2"/>
        <v>0</v>
      </c>
      <c r="O16" s="391">
        <f t="shared" si="3"/>
        <v>0</v>
      </c>
      <c r="P16" s="20"/>
    </row>
    <row r="17" spans="1:99" x14ac:dyDescent="0.2">
      <c r="A17" s="102"/>
      <c r="B17" s="103"/>
      <c r="C17" s="44"/>
      <c r="D17" s="82"/>
      <c r="E17" s="45" t="str">
        <f xml:space="preserve"> StandardCharges!E36</f>
        <v>Meter size 100 mm</v>
      </c>
      <c r="F17" s="45"/>
      <c r="G17" s="60">
        <f xml:space="preserve"> DiscountCalc!$G$45</f>
        <v>1</v>
      </c>
      <c r="H17" s="239" t="str">
        <f xml:space="preserve"> StandardCharges!H36</f>
        <v>£</v>
      </c>
      <c r="I17" s="295">
        <v>2</v>
      </c>
      <c r="J17" s="45"/>
      <c r="K17" s="66">
        <f xml:space="preserve"> StandardCharges!K36</f>
        <v>71.13</v>
      </c>
      <c r="L17" s="66">
        <f xml:space="preserve"> StandardCharges!L36</f>
        <v>63.51</v>
      </c>
      <c r="M17" s="45"/>
      <c r="N17" s="391">
        <f t="shared" si="2"/>
        <v>0</v>
      </c>
      <c r="O17" s="391">
        <f t="shared" si="3"/>
        <v>0</v>
      </c>
      <c r="P17" s="45"/>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c r="CE17" s="276"/>
      <c r="CF17" s="276"/>
      <c r="CG17" s="276"/>
      <c r="CH17" s="276"/>
      <c r="CI17" s="276"/>
      <c r="CJ17" s="276"/>
      <c r="CK17" s="276"/>
      <c r="CL17" s="276"/>
      <c r="CM17" s="276"/>
      <c r="CN17" s="276"/>
      <c r="CO17" s="276"/>
    </row>
    <row r="18" spans="1:99" x14ac:dyDescent="0.2">
      <c r="A18" s="102"/>
      <c r="C18" s="44"/>
      <c r="D18" s="82"/>
      <c r="E18" s="45" t="str">
        <f xml:space="preserve"> StandardCharges!E37</f>
        <v>Meter size 150 mm</v>
      </c>
      <c r="F18" s="45"/>
      <c r="G18" s="60">
        <f xml:space="preserve"> DiscountCalc!$G$45</f>
        <v>1</v>
      </c>
      <c r="H18" s="239" t="str">
        <f xml:space="preserve"> StandardCharges!H37</f>
        <v>£</v>
      </c>
      <c r="I18" s="295">
        <v>2</v>
      </c>
      <c r="J18" s="45"/>
      <c r="K18" s="66">
        <f xml:space="preserve"> StandardCharges!K37</f>
        <v>147.81</v>
      </c>
      <c r="L18" s="66">
        <f xml:space="preserve"> StandardCharges!L37</f>
        <v>120.97</v>
      </c>
      <c r="M18" s="45"/>
      <c r="N18" s="391">
        <f t="shared" si="2"/>
        <v>0</v>
      </c>
      <c r="O18" s="391">
        <f t="shared" si="3"/>
        <v>0</v>
      </c>
      <c r="P18" s="45"/>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6"/>
      <c r="BO18" s="276"/>
      <c r="BP18" s="276"/>
      <c r="BQ18" s="276"/>
      <c r="BR18" s="276"/>
      <c r="BS18" s="276"/>
      <c r="BT18" s="276"/>
      <c r="BU18" s="276"/>
      <c r="BV18" s="276"/>
      <c r="BW18" s="276"/>
      <c r="BX18" s="276"/>
      <c r="BY18" s="276"/>
      <c r="BZ18" s="276"/>
      <c r="CA18" s="276"/>
      <c r="CB18" s="276"/>
      <c r="CC18" s="276"/>
      <c r="CD18" s="276"/>
      <c r="CE18" s="276"/>
      <c r="CF18" s="276"/>
      <c r="CG18" s="276"/>
      <c r="CH18" s="276"/>
      <c r="CI18" s="276"/>
      <c r="CJ18" s="276"/>
      <c r="CK18" s="276"/>
      <c r="CL18" s="276"/>
      <c r="CM18" s="276"/>
      <c r="CN18" s="276"/>
      <c r="CO18" s="276"/>
    </row>
    <row r="19" spans="1:99" x14ac:dyDescent="0.2">
      <c r="A19" s="102"/>
      <c r="C19" s="44"/>
      <c r="D19" s="82"/>
      <c r="E19" s="45" t="str">
        <f xml:space="preserve"> StandardCharges!E38</f>
        <v>Meter size 200 mm</v>
      </c>
      <c r="F19" s="45"/>
      <c r="G19" s="60">
        <f xml:space="preserve"> DiscountCalc!$G$45</f>
        <v>1</v>
      </c>
      <c r="H19" s="239" t="str">
        <f xml:space="preserve"> StandardCharges!H38</f>
        <v>£</v>
      </c>
      <c r="I19" s="295">
        <v>2</v>
      </c>
      <c r="J19" s="45"/>
      <c r="K19" s="66">
        <f xml:space="preserve"> StandardCharges!K38</f>
        <v>178.41</v>
      </c>
      <c r="L19" s="66">
        <f xml:space="preserve"> StandardCharges!L38</f>
        <v>139.30000000000001</v>
      </c>
      <c r="M19" s="45"/>
      <c r="N19" s="391">
        <f t="shared" si="2"/>
        <v>0</v>
      </c>
      <c r="O19" s="391">
        <f t="shared" si="3"/>
        <v>0</v>
      </c>
      <c r="P19" s="45"/>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76"/>
      <c r="BK19" s="276"/>
      <c r="BL19" s="276"/>
      <c r="BM19" s="276"/>
      <c r="BN19" s="276"/>
      <c r="BO19" s="276"/>
      <c r="BP19" s="276"/>
      <c r="BQ19" s="276"/>
      <c r="BR19" s="276"/>
      <c r="BS19" s="276"/>
      <c r="BT19" s="276"/>
      <c r="BU19" s="276"/>
      <c r="BV19" s="276"/>
      <c r="BW19" s="276"/>
      <c r="BX19" s="276"/>
      <c r="BY19" s="276"/>
      <c r="BZ19" s="276"/>
      <c r="CA19" s="276"/>
      <c r="CB19" s="276"/>
      <c r="CC19" s="276"/>
      <c r="CD19" s="276"/>
      <c r="CE19" s="276"/>
      <c r="CF19" s="276"/>
      <c r="CG19" s="276"/>
      <c r="CH19" s="276"/>
      <c r="CI19" s="276"/>
      <c r="CJ19" s="276"/>
      <c r="CK19" s="276"/>
      <c r="CL19" s="276"/>
      <c r="CM19" s="276"/>
      <c r="CN19" s="276"/>
      <c r="CO19" s="276"/>
    </row>
    <row r="20" spans="1:99" x14ac:dyDescent="0.2">
      <c r="A20" s="102"/>
      <c r="C20" s="44"/>
      <c r="D20" s="82"/>
      <c r="E20" s="45" t="str">
        <f xml:space="preserve"> StandardCharges!E39</f>
        <v>Meter size 250 mm</v>
      </c>
      <c r="F20" s="45"/>
      <c r="G20" s="60">
        <f xml:space="preserve"> DiscountCalc!$G$45</f>
        <v>1</v>
      </c>
      <c r="H20" s="239" t="str">
        <f xml:space="preserve"> StandardCharges!H39</f>
        <v>£</v>
      </c>
      <c r="I20" s="295">
        <v>2</v>
      </c>
      <c r="J20" s="45"/>
      <c r="K20" s="66">
        <f xml:space="preserve"> StandardCharges!K39</f>
        <v>207.83</v>
      </c>
      <c r="L20" s="66">
        <f xml:space="preserve"> StandardCharges!L39</f>
        <v>156.19999999999999</v>
      </c>
      <c r="M20" s="45"/>
      <c r="N20" s="391">
        <f t="shared" si="2"/>
        <v>0</v>
      </c>
      <c r="O20" s="391">
        <f t="shared" si="3"/>
        <v>0</v>
      </c>
      <c r="P20" s="45"/>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c r="BZ20" s="276"/>
      <c r="CA20" s="276"/>
      <c r="CB20" s="276"/>
      <c r="CC20" s="276"/>
      <c r="CD20" s="276"/>
      <c r="CE20" s="276"/>
      <c r="CF20" s="276"/>
      <c r="CG20" s="276"/>
      <c r="CH20" s="276"/>
      <c r="CI20" s="276"/>
      <c r="CJ20" s="276"/>
      <c r="CK20" s="276"/>
      <c r="CL20" s="276"/>
      <c r="CM20" s="276"/>
      <c r="CN20" s="276"/>
      <c r="CO20" s="276"/>
    </row>
    <row r="21" spans="1:99" x14ac:dyDescent="0.2">
      <c r="A21" s="102"/>
      <c r="B21" s="103"/>
      <c r="C21" s="44"/>
      <c r="D21" s="82"/>
      <c r="E21" s="45" t="str">
        <f xml:space="preserve"> StandardCharges!E40</f>
        <v>Meter size 300 mm</v>
      </c>
      <c r="F21" s="45"/>
      <c r="G21" s="60">
        <f xml:space="preserve"> DiscountCalc!$G$45</f>
        <v>1</v>
      </c>
      <c r="H21" s="239" t="str">
        <f xml:space="preserve"> StandardCharges!H40</f>
        <v>£</v>
      </c>
      <c r="I21" s="295">
        <v>2</v>
      </c>
      <c r="J21" s="45"/>
      <c r="K21" s="66">
        <f xml:space="preserve"> StandardCharges!K40</f>
        <v>231.73</v>
      </c>
      <c r="L21" s="66">
        <f xml:space="preserve"> StandardCharges!L40</f>
        <v>169.48</v>
      </c>
      <c r="M21" s="45"/>
      <c r="N21" s="391">
        <f t="shared" si="2"/>
        <v>0</v>
      </c>
      <c r="O21" s="391">
        <f t="shared" si="3"/>
        <v>0</v>
      </c>
      <c r="P21" s="45"/>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6"/>
      <c r="BJ21" s="276"/>
      <c r="BK21" s="276"/>
      <c r="BL21" s="276"/>
      <c r="BM21" s="276"/>
      <c r="BN21" s="276"/>
      <c r="BO21" s="276"/>
      <c r="BP21" s="276"/>
      <c r="BQ21" s="276"/>
      <c r="BR21" s="276"/>
      <c r="BS21" s="276"/>
      <c r="BT21" s="276"/>
      <c r="BU21" s="276"/>
      <c r="BV21" s="276"/>
      <c r="BW21" s="276"/>
      <c r="BX21" s="276"/>
      <c r="BY21" s="276"/>
      <c r="BZ21" s="276"/>
      <c r="CA21" s="276"/>
      <c r="CB21" s="276"/>
      <c r="CC21" s="276"/>
      <c r="CD21" s="276"/>
      <c r="CE21" s="276"/>
      <c r="CF21" s="276"/>
      <c r="CG21" s="276"/>
      <c r="CH21" s="276"/>
      <c r="CI21" s="276"/>
      <c r="CJ21" s="276"/>
      <c r="CK21" s="276"/>
      <c r="CL21" s="276"/>
      <c r="CM21" s="276"/>
      <c r="CN21" s="276"/>
      <c r="CO21" s="276"/>
    </row>
    <row r="22" spans="1:99" x14ac:dyDescent="0.2">
      <c r="A22" s="102"/>
      <c r="C22" s="44"/>
      <c r="D22" s="82"/>
      <c r="E22" s="45"/>
      <c r="F22" s="45"/>
      <c r="G22" s="45"/>
      <c r="H22" s="239"/>
      <c r="I22" s="296"/>
      <c r="J22" s="45"/>
      <c r="K22" s="45"/>
      <c r="L22" s="45"/>
      <c r="M22" s="45"/>
      <c r="N22" s="45"/>
      <c r="O22" s="45"/>
      <c r="P22" s="45"/>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6"/>
      <c r="BK22" s="276"/>
      <c r="BL22" s="276"/>
      <c r="BM22" s="276"/>
      <c r="BN22" s="276"/>
      <c r="BO22" s="276"/>
      <c r="BP22" s="276"/>
      <c r="BQ22" s="276"/>
      <c r="BR22" s="276"/>
      <c r="BS22" s="276"/>
      <c r="BT22" s="276"/>
      <c r="BU22" s="276"/>
      <c r="BV22" s="276"/>
      <c r="BW22" s="276"/>
      <c r="BX22" s="276"/>
      <c r="BY22" s="276"/>
      <c r="BZ22" s="276"/>
      <c r="CA22" s="276"/>
      <c r="CB22" s="276"/>
      <c r="CC22" s="276"/>
      <c r="CD22" s="276"/>
      <c r="CE22" s="276"/>
      <c r="CF22" s="276"/>
      <c r="CG22" s="276"/>
      <c r="CH22" s="276"/>
      <c r="CI22" s="276"/>
      <c r="CJ22" s="276"/>
      <c r="CK22" s="276"/>
      <c r="CL22" s="276"/>
      <c r="CM22" s="276"/>
      <c r="CN22" s="276"/>
      <c r="CO22" s="276"/>
    </row>
    <row r="23" spans="1:99" x14ac:dyDescent="0.2">
      <c r="E23" s="18" t="str">
        <f>StandardCharges!E$107</f>
        <v>Water: Weighted average volumetric rate</v>
      </c>
      <c r="F23" s="18"/>
      <c r="G23" s="60">
        <f>DiscountCalc!$G$46</f>
        <v>0.46552253822555806</v>
      </c>
      <c r="H23" s="80" t="str">
        <f>StandardCharges!H$107</f>
        <v>£/m3</v>
      </c>
      <c r="I23" s="295">
        <v>4</v>
      </c>
      <c r="J23" s="18"/>
      <c r="K23" s="253">
        <f>StandardCharges!K$107</f>
        <v>1.4165999999999999</v>
      </c>
      <c r="L23" s="253">
        <f>StandardCharges!L$107</f>
        <v>1.5236000000000001</v>
      </c>
      <c r="M23" s="18"/>
      <c r="N23" s="198">
        <f t="shared" ref="N23" si="4" xml:space="preserve"> ROUND( K23 * ( 1 - $G23 ), $I23 )</f>
        <v>0.7571</v>
      </c>
      <c r="O23" s="198">
        <f t="shared" ref="O23" si="5" xml:space="preserve"> ROUND( L23 * ( 1 - $G23 ), $I23 )</f>
        <v>0.81430000000000002</v>
      </c>
      <c r="P23" s="18"/>
      <c r="Q23" s="359" t="s">
        <v>476</v>
      </c>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6"/>
      <c r="AX23" s="276"/>
      <c r="AY23" s="276"/>
      <c r="AZ23" s="276"/>
      <c r="BA23" s="276"/>
      <c r="BB23" s="276"/>
      <c r="BC23" s="276"/>
      <c r="BD23" s="276"/>
      <c r="BE23" s="276"/>
      <c r="BF23" s="276"/>
      <c r="BG23" s="276"/>
      <c r="BH23" s="276"/>
      <c r="BI23" s="276"/>
      <c r="BJ23" s="276"/>
      <c r="BK23" s="276"/>
      <c r="BL23" s="276"/>
      <c r="BM23" s="276"/>
      <c r="BN23" s="276"/>
      <c r="BO23" s="276"/>
      <c r="BP23" s="276"/>
      <c r="BQ23" s="276"/>
      <c r="BR23" s="276"/>
      <c r="BS23" s="276"/>
      <c r="BT23" s="276"/>
      <c r="BU23" s="276"/>
      <c r="BV23" s="276"/>
      <c r="BW23" s="276"/>
      <c r="BX23" s="276"/>
      <c r="BY23" s="276"/>
      <c r="BZ23" s="276"/>
      <c r="CA23" s="276"/>
      <c r="CB23" s="276"/>
      <c r="CC23" s="276"/>
      <c r="CD23" s="276"/>
      <c r="CE23" s="276"/>
      <c r="CF23" s="276"/>
      <c r="CG23" s="276"/>
      <c r="CH23" s="276"/>
      <c r="CI23" s="276"/>
      <c r="CJ23" s="276"/>
      <c r="CK23" s="276"/>
      <c r="CL23" s="276"/>
      <c r="CM23" s="276"/>
      <c r="CN23" s="276"/>
      <c r="CO23" s="276"/>
    </row>
    <row r="24" spans="1:99" x14ac:dyDescent="0.2">
      <c r="A24" s="102"/>
      <c r="B24" s="103"/>
      <c r="C24" s="44"/>
      <c r="D24" s="82"/>
      <c r="E24" s="45"/>
      <c r="F24" s="45"/>
      <c r="G24" s="45"/>
      <c r="H24" s="239"/>
      <c r="I24" s="298"/>
      <c r="J24" s="45"/>
      <c r="K24" s="45"/>
      <c r="L24" s="45"/>
      <c r="M24" s="45"/>
      <c r="N24" s="45"/>
      <c r="O24" s="45"/>
      <c r="P24" s="45"/>
      <c r="Q24" s="359" t="s">
        <v>461</v>
      </c>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276"/>
      <c r="BC24" s="276"/>
      <c r="BD24" s="276"/>
      <c r="BE24" s="276"/>
      <c r="BF24" s="276"/>
      <c r="BG24" s="276"/>
      <c r="BH24" s="276"/>
      <c r="BI24" s="276"/>
      <c r="BJ24" s="276"/>
      <c r="BK24" s="276"/>
      <c r="BL24" s="276"/>
      <c r="BM24" s="276"/>
      <c r="BN24" s="276"/>
      <c r="BO24" s="276"/>
      <c r="BP24" s="276"/>
      <c r="BQ24" s="276"/>
      <c r="BR24" s="276"/>
      <c r="BS24" s="276"/>
      <c r="BT24" s="276"/>
      <c r="BU24" s="276"/>
      <c r="BV24" s="276"/>
      <c r="BW24" s="276"/>
      <c r="BX24" s="276"/>
      <c r="BY24" s="276"/>
      <c r="BZ24" s="276"/>
      <c r="CA24" s="276"/>
      <c r="CB24" s="276"/>
      <c r="CC24" s="276"/>
      <c r="CD24" s="276"/>
      <c r="CE24" s="276"/>
      <c r="CF24" s="276"/>
      <c r="CG24" s="276"/>
      <c r="CH24" s="276"/>
      <c r="CI24" s="276"/>
      <c r="CJ24" s="276"/>
      <c r="CK24" s="276"/>
      <c r="CL24" s="276"/>
      <c r="CM24" s="276"/>
      <c r="CN24" s="276"/>
      <c r="CO24" s="276"/>
    </row>
    <row r="25" spans="1:99" x14ac:dyDescent="0.2">
      <c r="A25" s="102"/>
      <c r="B25" s="103"/>
      <c r="C25" s="44"/>
      <c r="D25" s="82"/>
      <c r="E25" s="45"/>
      <c r="F25" s="45"/>
      <c r="G25" s="45"/>
      <c r="H25" s="239"/>
      <c r="I25" s="298"/>
      <c r="J25" s="45"/>
      <c r="K25" s="45"/>
      <c r="L25" s="45"/>
      <c r="M25" s="45"/>
      <c r="N25" s="45"/>
      <c r="O25" s="45"/>
      <c r="P25" s="45"/>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276"/>
      <c r="AV25" s="276"/>
      <c r="AW25" s="276"/>
      <c r="AX25" s="276"/>
      <c r="AY25" s="276"/>
      <c r="AZ25" s="276"/>
      <c r="BA25" s="276"/>
      <c r="BB25" s="276"/>
      <c r="BC25" s="276"/>
      <c r="BD25" s="276"/>
      <c r="BE25" s="276"/>
      <c r="BF25" s="276"/>
      <c r="BG25" s="276"/>
      <c r="BH25" s="276"/>
      <c r="BI25" s="276"/>
      <c r="BJ25" s="276"/>
      <c r="BK25" s="276"/>
      <c r="BL25" s="276"/>
      <c r="BM25" s="276"/>
      <c r="BN25" s="276"/>
      <c r="BO25" s="276"/>
      <c r="BP25" s="276"/>
      <c r="BQ25" s="276"/>
      <c r="BR25" s="276"/>
      <c r="BS25" s="276"/>
      <c r="BT25" s="276"/>
      <c r="BU25" s="276"/>
      <c r="BV25" s="276"/>
      <c r="BW25" s="276"/>
      <c r="BX25" s="276"/>
      <c r="BY25" s="276"/>
      <c r="BZ25" s="276"/>
      <c r="CA25" s="276"/>
      <c r="CB25" s="276"/>
      <c r="CC25" s="276"/>
      <c r="CD25" s="276"/>
      <c r="CE25" s="276"/>
      <c r="CF25" s="276"/>
      <c r="CG25" s="276"/>
      <c r="CH25" s="276"/>
      <c r="CI25" s="276"/>
      <c r="CJ25" s="276"/>
      <c r="CK25" s="276"/>
      <c r="CL25" s="276"/>
      <c r="CM25" s="276"/>
      <c r="CN25" s="276"/>
      <c r="CO25" s="276"/>
    </row>
    <row r="26" spans="1:99" x14ac:dyDescent="0.2">
      <c r="A26" s="102"/>
      <c r="B26" s="103"/>
      <c r="C26" s="44"/>
      <c r="D26" s="82"/>
      <c r="E26" s="82"/>
      <c r="F26" s="82"/>
      <c r="G26" s="82"/>
      <c r="H26" s="236"/>
      <c r="I26" s="221"/>
      <c r="J26" s="82"/>
      <c r="K26" s="82"/>
      <c r="L26" s="82"/>
      <c r="M26" s="82"/>
      <c r="N26" s="82"/>
      <c r="O26" s="82"/>
      <c r="P26" s="82"/>
    </row>
    <row r="27" spans="1:99" ht="13.5" thickBot="1" x14ac:dyDescent="0.25">
      <c r="A27" s="58" t="s">
        <v>383</v>
      </c>
      <c r="B27" s="9"/>
      <c r="C27" s="194"/>
      <c r="D27" s="72"/>
      <c r="E27" s="11"/>
      <c r="F27" s="12"/>
      <c r="G27" s="12"/>
      <c r="H27" s="158"/>
      <c r="I27" s="21"/>
      <c r="J27" s="13"/>
      <c r="K27" s="21"/>
      <c r="L27" s="21"/>
      <c r="M27" s="13"/>
      <c r="N27" s="21"/>
      <c r="O27" s="21"/>
      <c r="P27" s="13"/>
      <c r="Q27" s="388"/>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377"/>
      <c r="BD27" s="377"/>
      <c r="BE27" s="377"/>
      <c r="BF27" s="377"/>
      <c r="BG27" s="377"/>
      <c r="BH27" s="377"/>
      <c r="BI27" s="377"/>
      <c r="BJ27" s="377"/>
      <c r="BK27" s="377"/>
      <c r="BL27" s="377"/>
      <c r="BM27" s="377"/>
      <c r="BN27" s="377"/>
      <c r="BO27" s="377"/>
      <c r="BP27" s="377"/>
      <c r="BQ27" s="377"/>
      <c r="BR27" s="377"/>
      <c r="BS27" s="377"/>
      <c r="BT27" s="377"/>
      <c r="BU27" s="377"/>
      <c r="BV27" s="377"/>
      <c r="BW27" s="377"/>
      <c r="BX27" s="377"/>
      <c r="BY27" s="377"/>
      <c r="BZ27" s="377"/>
      <c r="CA27" s="377"/>
      <c r="CB27" s="377"/>
      <c r="CC27" s="377"/>
      <c r="CD27" s="377"/>
      <c r="CE27" s="377"/>
      <c r="CF27" s="377"/>
      <c r="CG27" s="377"/>
      <c r="CH27" s="377"/>
      <c r="CI27" s="377"/>
      <c r="CJ27" s="377"/>
      <c r="CK27" s="377"/>
      <c r="CL27" s="377"/>
      <c r="CM27" s="377"/>
      <c r="CN27" s="377"/>
      <c r="CO27" s="377"/>
    </row>
    <row r="28" spans="1:99" ht="13.5" thickTop="1" x14ac:dyDescent="0.2">
      <c r="A28" s="102"/>
      <c r="B28" s="103"/>
      <c r="C28" s="44"/>
      <c r="D28" s="82"/>
      <c r="E28" s="45"/>
      <c r="F28" s="45"/>
      <c r="G28" s="45"/>
      <c r="H28" s="239"/>
      <c r="I28" s="296"/>
      <c r="J28" s="45"/>
      <c r="K28" s="45"/>
      <c r="L28" s="45"/>
      <c r="M28" s="45"/>
      <c r="N28" s="45"/>
      <c r="O28" s="45"/>
      <c r="P28" s="45"/>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6"/>
      <c r="BK28" s="276"/>
      <c r="BL28" s="276"/>
      <c r="BM28" s="276"/>
      <c r="BN28" s="276"/>
      <c r="BO28" s="276"/>
      <c r="BP28" s="276"/>
      <c r="BQ28" s="276"/>
      <c r="BR28" s="276"/>
      <c r="BS28" s="276"/>
      <c r="BT28" s="276"/>
      <c r="BU28" s="276"/>
      <c r="BV28" s="276"/>
      <c r="BW28" s="276"/>
      <c r="BX28" s="276"/>
      <c r="BY28" s="276"/>
      <c r="BZ28" s="276"/>
      <c r="CA28" s="276"/>
      <c r="CB28" s="276"/>
      <c r="CC28" s="276"/>
      <c r="CD28" s="276"/>
      <c r="CE28" s="276"/>
      <c r="CF28" s="276"/>
      <c r="CG28" s="276"/>
      <c r="CH28" s="276"/>
      <c r="CI28" s="276"/>
      <c r="CJ28" s="276"/>
      <c r="CK28" s="276"/>
      <c r="CL28" s="276"/>
      <c r="CM28" s="276"/>
      <c r="CN28" s="276"/>
      <c r="CO28" s="276"/>
    </row>
    <row r="29" spans="1:99" x14ac:dyDescent="0.2">
      <c r="B29" s="61" t="s">
        <v>459</v>
      </c>
    </row>
    <row r="30" spans="1:99" x14ac:dyDescent="0.2">
      <c r="E30" s="18" t="str">
        <f xml:space="preserve"> StandardCharges!E152</f>
        <v>Waste: Household Standing charge</v>
      </c>
      <c r="G30" s="60">
        <f xml:space="preserve"> DiscountCalc!$G$87</f>
        <v>0</v>
      </c>
      <c r="H30" s="80" t="str">
        <f xml:space="preserve"> StandardCharges!H152</f>
        <v>£</v>
      </c>
      <c r="I30" s="295">
        <v>2</v>
      </c>
      <c r="K30" s="85">
        <f xml:space="preserve"> StandardCharges!K152</f>
        <v>3.83</v>
      </c>
      <c r="L30" s="85">
        <f xml:space="preserve"> StandardCharges!L152</f>
        <v>2.13</v>
      </c>
      <c r="N30" s="391">
        <f xml:space="preserve"> ROUND( K30 * ( 1 - $G30 ), $I30 )</f>
        <v>3.83</v>
      </c>
      <c r="O30" s="391">
        <f t="shared" ref="O30:O32" si="6" xml:space="preserve"> ROUND( L30 * ( 1 - $G30 ), $I30 )</f>
        <v>2.13</v>
      </c>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6"/>
      <c r="BU30" s="276"/>
      <c r="BV30" s="276"/>
      <c r="BW30" s="276"/>
      <c r="BX30" s="276"/>
      <c r="BY30" s="276"/>
      <c r="BZ30" s="276"/>
      <c r="CA30" s="276"/>
      <c r="CB30" s="276"/>
      <c r="CC30" s="276"/>
      <c r="CD30" s="276"/>
      <c r="CE30" s="276"/>
      <c r="CF30" s="276"/>
      <c r="CG30" s="276"/>
      <c r="CH30" s="276"/>
      <c r="CI30" s="276"/>
      <c r="CJ30" s="276"/>
      <c r="CK30" s="276"/>
      <c r="CL30" s="276"/>
      <c r="CM30" s="276"/>
      <c r="CN30" s="276"/>
      <c r="CO30" s="276"/>
      <c r="CU30" s="373"/>
    </row>
    <row r="31" spans="1:99" x14ac:dyDescent="0.2">
      <c r="E31" s="18" t="str">
        <f xml:space="preserve"> StandardCharges!E153</f>
        <v>Waste: Highway drainage charge</v>
      </c>
      <c r="G31" s="60">
        <f xml:space="preserve"> DiscountCalc!$G$84</f>
        <v>0.42331125161438399</v>
      </c>
      <c r="H31" s="80" t="str">
        <f xml:space="preserve"> StandardCharges!H153</f>
        <v>£</v>
      </c>
      <c r="I31" s="295">
        <v>2</v>
      </c>
      <c r="K31" s="85">
        <f xml:space="preserve"> StandardCharges!K153</f>
        <v>5</v>
      </c>
      <c r="L31" s="85">
        <f xml:space="preserve"> StandardCharges!L153</f>
        <v>10</v>
      </c>
      <c r="N31" s="391">
        <f xml:space="preserve"> ROUND( K31 * ( 1 - $G31 ), $I31 )</f>
        <v>2.88</v>
      </c>
      <c r="O31" s="391">
        <f t="shared" si="6"/>
        <v>5.77</v>
      </c>
      <c r="Q31" s="359" t="s">
        <v>518</v>
      </c>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c r="BS31" s="276"/>
      <c r="BT31" s="276"/>
      <c r="BU31" s="276"/>
      <c r="BV31" s="276"/>
      <c r="BW31" s="276"/>
      <c r="BX31" s="276"/>
      <c r="BY31" s="276"/>
      <c r="BZ31" s="276"/>
      <c r="CA31" s="276"/>
      <c r="CB31" s="276"/>
      <c r="CC31" s="276"/>
      <c r="CD31" s="276"/>
      <c r="CE31" s="276"/>
      <c r="CF31" s="276"/>
      <c r="CG31" s="276"/>
      <c r="CH31" s="276"/>
      <c r="CI31" s="276"/>
      <c r="CJ31" s="276"/>
      <c r="CK31" s="276"/>
      <c r="CL31" s="276"/>
      <c r="CM31" s="276"/>
      <c r="CN31" s="276"/>
      <c r="CO31" s="276"/>
      <c r="CU31" s="373"/>
    </row>
    <row r="32" spans="1:99" x14ac:dyDescent="0.2">
      <c r="A32" s="102"/>
      <c r="B32" s="103"/>
      <c r="C32" s="44"/>
      <c r="D32" s="82"/>
      <c r="E32" s="18" t="str">
        <f xml:space="preserve"> StandardCharges!E$181</f>
        <v>Waste: standard volumetric rate</v>
      </c>
      <c r="G32" s="60">
        <f xml:space="preserve"> DiscountCalc!$G$88</f>
        <v>0</v>
      </c>
      <c r="H32" s="80" t="str">
        <f xml:space="preserve"> StandardCharges!H$241</f>
        <v>£/m3</v>
      </c>
      <c r="I32" s="295">
        <v>4</v>
      </c>
      <c r="K32" s="253">
        <f xml:space="preserve"> StandardCharges!K$181</f>
        <v>0.97950000000000004</v>
      </c>
      <c r="L32" s="253">
        <f xml:space="preserve"> StandardCharges!L$181</f>
        <v>1.0023</v>
      </c>
      <c r="M32" s="283"/>
      <c r="N32" s="198">
        <f xml:space="preserve"> ROUND( K32 * ( 1 - $G32 ), $I32 )</f>
        <v>0.97950000000000004</v>
      </c>
      <c r="O32" s="198">
        <f t="shared" si="6"/>
        <v>1.0023</v>
      </c>
      <c r="P32" s="45"/>
      <c r="Q32" s="359" t="s">
        <v>519</v>
      </c>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S32" s="276"/>
      <c r="BT32" s="276"/>
      <c r="BU32" s="276"/>
      <c r="BV32" s="276"/>
      <c r="BW32" s="276"/>
      <c r="BX32" s="276"/>
      <c r="BY32" s="276"/>
      <c r="BZ32" s="276"/>
      <c r="CA32" s="276"/>
      <c r="CB32" s="276"/>
      <c r="CC32" s="276"/>
      <c r="CD32" s="276"/>
      <c r="CE32" s="276"/>
      <c r="CF32" s="276"/>
      <c r="CG32" s="276"/>
      <c r="CH32" s="276"/>
      <c r="CI32" s="276"/>
      <c r="CJ32" s="276"/>
      <c r="CK32" s="276"/>
      <c r="CL32" s="276"/>
      <c r="CM32" s="276"/>
      <c r="CN32" s="276"/>
      <c r="CO32" s="276"/>
    </row>
    <row r="33" spans="1:99" x14ac:dyDescent="0.2">
      <c r="A33" s="272"/>
      <c r="B33" s="273"/>
      <c r="C33" s="275"/>
      <c r="D33" s="274"/>
      <c r="E33" s="276"/>
      <c r="F33" s="274"/>
      <c r="G33" s="373"/>
      <c r="H33" s="395"/>
      <c r="I33" s="389"/>
      <c r="J33" s="274"/>
      <c r="K33" s="329"/>
      <c r="L33" s="329"/>
      <c r="M33" s="379"/>
      <c r="N33" s="380"/>
      <c r="O33" s="380"/>
      <c r="P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S33" s="276"/>
      <c r="BT33" s="276"/>
      <c r="BU33" s="276"/>
      <c r="BV33" s="276"/>
      <c r="BW33" s="276"/>
      <c r="BX33" s="276"/>
      <c r="BY33" s="276"/>
      <c r="BZ33" s="276"/>
      <c r="CA33" s="276"/>
      <c r="CB33" s="276"/>
      <c r="CC33" s="276"/>
      <c r="CD33" s="276"/>
      <c r="CE33" s="276"/>
      <c r="CF33" s="276"/>
      <c r="CG33" s="276"/>
      <c r="CH33" s="276"/>
      <c r="CI33" s="276"/>
      <c r="CJ33" s="276"/>
      <c r="CK33" s="276"/>
      <c r="CL33" s="276"/>
      <c r="CM33" s="276"/>
      <c r="CN33" s="276"/>
      <c r="CO33" s="276"/>
    </row>
    <row r="34" spans="1:99" x14ac:dyDescent="0.2">
      <c r="C34" s="61"/>
      <c r="E34" s="18" t="str">
        <f xml:space="preserve"> StandardCharges!E155</f>
        <v>Surface water - other</v>
      </c>
      <c r="G34" s="60">
        <f xml:space="preserve"> DiscountCalc!$G$89</f>
        <v>0</v>
      </c>
      <c r="H34" s="80" t="str">
        <f xml:space="preserve"> StandardCharges!H155</f>
        <v>£</v>
      </c>
      <c r="I34" s="295">
        <v>2</v>
      </c>
      <c r="K34" s="66">
        <f xml:space="preserve"> StandardCharges!K155</f>
        <v>20.83</v>
      </c>
      <c r="L34" s="66">
        <f xml:space="preserve"> StandardCharges!L155</f>
        <v>19.55</v>
      </c>
      <c r="N34" s="391">
        <f xml:space="preserve"> ROUND( K34 * ( 1 - $G34 ), $I34 )</f>
        <v>20.83</v>
      </c>
      <c r="O34" s="391">
        <f t="shared" ref="O34" si="7" xml:space="preserve"> ROUND( L34 * ( 1 - $G34 ), $I34 )</f>
        <v>19.55</v>
      </c>
      <c r="Q34" s="359" t="s">
        <v>520</v>
      </c>
    </row>
    <row r="35" spans="1:99" x14ac:dyDescent="0.2">
      <c r="B35" s="274"/>
      <c r="E35" s="18" t="str">
        <f xml:space="preserve"> StandardCharges!E156</f>
        <v>Surface water - semi detached</v>
      </c>
      <c r="G35" s="60">
        <f xml:space="preserve"> DiscountCalc!$G$89</f>
        <v>0</v>
      </c>
      <c r="H35" s="80" t="str">
        <f xml:space="preserve"> StandardCharges!H156</f>
        <v>£</v>
      </c>
      <c r="I35" s="295">
        <v>2</v>
      </c>
      <c r="K35" s="66">
        <f xml:space="preserve"> StandardCharges!K156</f>
        <v>41.66</v>
      </c>
      <c r="L35" s="66">
        <f xml:space="preserve"> StandardCharges!L156</f>
        <v>39.1</v>
      </c>
      <c r="N35" s="391">
        <f xml:space="preserve"> ROUND( K35 * ( 1 - $G35 ), $I35 )</f>
        <v>41.66</v>
      </c>
      <c r="O35" s="391">
        <f t="shared" ref="O35" si="8" xml:space="preserve"> ROUND( L35 * ( 1 - $G35 ), $I35 )</f>
        <v>39.1</v>
      </c>
      <c r="Q35" s="359" t="s">
        <v>521</v>
      </c>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6"/>
      <c r="BG35" s="276"/>
      <c r="BH35" s="276"/>
      <c r="BI35" s="276"/>
      <c r="BJ35" s="276"/>
      <c r="BK35" s="276"/>
      <c r="BL35" s="276"/>
      <c r="BM35" s="276"/>
      <c r="BN35" s="276"/>
      <c r="BO35" s="276"/>
      <c r="BP35" s="276"/>
      <c r="BQ35" s="276"/>
      <c r="BR35" s="276"/>
      <c r="BS35" s="276"/>
      <c r="BT35" s="276"/>
      <c r="BU35" s="276"/>
      <c r="BV35" s="276"/>
      <c r="BW35" s="276"/>
      <c r="BX35" s="276"/>
      <c r="BY35" s="276"/>
      <c r="BZ35" s="276"/>
      <c r="CA35" s="276"/>
      <c r="CB35" s="276"/>
      <c r="CC35" s="276"/>
      <c r="CD35" s="276"/>
      <c r="CE35" s="276"/>
      <c r="CF35" s="276"/>
      <c r="CG35" s="276"/>
      <c r="CH35" s="276"/>
      <c r="CI35" s="276"/>
      <c r="CJ35" s="276"/>
      <c r="CK35" s="276"/>
      <c r="CL35" s="276"/>
      <c r="CM35" s="276"/>
      <c r="CN35" s="276"/>
      <c r="CO35" s="276"/>
      <c r="CU35" s="373"/>
    </row>
    <row r="36" spans="1:99" x14ac:dyDescent="0.2">
      <c r="E36" s="18" t="str">
        <f xml:space="preserve"> StandardCharges!E157</f>
        <v>Surface water - detached</v>
      </c>
      <c r="G36" s="60">
        <f xml:space="preserve"> DiscountCalc!$G$89</f>
        <v>0</v>
      </c>
      <c r="H36" s="80" t="str">
        <f xml:space="preserve"> StandardCharges!H157</f>
        <v>£</v>
      </c>
      <c r="I36" s="295">
        <v>2</v>
      </c>
      <c r="K36" s="66">
        <f xml:space="preserve"> StandardCharges!K157</f>
        <v>62.51</v>
      </c>
      <c r="L36" s="66">
        <f xml:space="preserve"> StandardCharges!L157</f>
        <v>58.639999999999993</v>
      </c>
      <c r="N36" s="391">
        <f xml:space="preserve"> ROUND( K36 * ( 1 - $G36 ), $I36 )</f>
        <v>62.51</v>
      </c>
      <c r="O36" s="391">
        <f t="shared" ref="O36" si="9" xml:space="preserve"> ROUND( L36 * ( 1 - $G36 ), $I36 )</f>
        <v>58.64</v>
      </c>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6"/>
      <c r="BR36" s="276"/>
      <c r="BS36" s="276"/>
      <c r="BT36" s="276"/>
      <c r="BU36" s="276"/>
      <c r="BV36" s="276"/>
      <c r="BW36" s="276"/>
      <c r="BX36" s="276"/>
      <c r="BY36" s="276"/>
      <c r="BZ36" s="276"/>
      <c r="CA36" s="276"/>
      <c r="CB36" s="276"/>
      <c r="CC36" s="276"/>
      <c r="CD36" s="276"/>
      <c r="CE36" s="276"/>
      <c r="CF36" s="276"/>
      <c r="CG36" s="276"/>
      <c r="CH36" s="276"/>
      <c r="CI36" s="276"/>
      <c r="CJ36" s="276"/>
      <c r="CK36" s="276"/>
      <c r="CL36" s="276"/>
      <c r="CM36" s="276"/>
      <c r="CN36" s="276"/>
      <c r="CO36" s="276"/>
      <c r="CU36" s="373"/>
    </row>
    <row r="37" spans="1:99" x14ac:dyDescent="0.2">
      <c r="A37" s="102"/>
      <c r="B37" s="103"/>
      <c r="C37" s="44"/>
      <c r="D37" s="82"/>
      <c r="E37" s="45"/>
      <c r="F37" s="45"/>
      <c r="G37" s="45"/>
      <c r="H37" s="239"/>
      <c r="I37" s="296"/>
      <c r="J37" s="45"/>
      <c r="K37" s="45"/>
      <c r="L37" s="45"/>
      <c r="M37" s="45"/>
      <c r="N37" s="45"/>
      <c r="O37" s="45"/>
      <c r="P37" s="45"/>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6"/>
      <c r="BR37" s="276"/>
      <c r="BS37" s="276"/>
      <c r="BT37" s="276"/>
      <c r="BU37" s="276"/>
      <c r="BV37" s="276"/>
      <c r="BW37" s="276"/>
      <c r="BX37" s="276"/>
      <c r="BY37" s="276"/>
      <c r="BZ37" s="276"/>
      <c r="CA37" s="276"/>
      <c r="CB37" s="276"/>
      <c r="CC37" s="276"/>
      <c r="CD37" s="276"/>
      <c r="CE37" s="276"/>
      <c r="CF37" s="276"/>
      <c r="CG37" s="276"/>
      <c r="CH37" s="276"/>
      <c r="CI37" s="276"/>
      <c r="CJ37" s="276"/>
      <c r="CK37" s="276"/>
      <c r="CL37" s="276"/>
      <c r="CM37" s="276"/>
      <c r="CN37" s="276"/>
      <c r="CO37" s="276"/>
    </row>
    <row r="38" spans="1:99" x14ac:dyDescent="0.2">
      <c r="B38" s="61" t="s">
        <v>456</v>
      </c>
    </row>
    <row r="39" spans="1:99" x14ac:dyDescent="0.2">
      <c r="A39" s="102"/>
      <c r="B39" s="103"/>
      <c r="C39" s="44"/>
      <c r="D39" s="82"/>
      <c r="E39" s="45" t="str">
        <f>InpS!E89</f>
        <v>NHH Highway drainage</v>
      </c>
      <c r="F39" s="45"/>
      <c r="G39" s="99">
        <f xml:space="preserve"> G31</f>
        <v>0.42331125161438399</v>
      </c>
      <c r="H39" s="239" t="str">
        <f>InpS!H89</f>
        <v>£</v>
      </c>
      <c r="I39" s="295">
        <v>2</v>
      </c>
      <c r="J39" s="45"/>
      <c r="K39" s="66">
        <f>InpS!K89</f>
        <v>5</v>
      </c>
      <c r="L39" s="66">
        <f>InpS!L89</f>
        <v>10</v>
      </c>
      <c r="M39" s="45"/>
      <c r="N39" s="391">
        <f xml:space="preserve"> ROUND( K39 * ( 1 - $G39 ), $I39 )</f>
        <v>2.88</v>
      </c>
      <c r="O39" s="391">
        <f t="shared" ref="O39" si="10" xml:space="preserve"> ROUND( L39 * ( 1 - $G39 ), $I39 )</f>
        <v>5.77</v>
      </c>
      <c r="P39" s="45"/>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6"/>
      <c r="BR39" s="276"/>
      <c r="BS39" s="276"/>
      <c r="BT39" s="276"/>
      <c r="BU39" s="276"/>
      <c r="BV39" s="276"/>
      <c r="BW39" s="276"/>
      <c r="BX39" s="276"/>
      <c r="BY39" s="276"/>
      <c r="BZ39" s="276"/>
      <c r="CA39" s="276"/>
      <c r="CB39" s="276"/>
      <c r="CC39" s="276"/>
      <c r="CD39" s="276"/>
      <c r="CE39" s="276"/>
      <c r="CF39" s="276"/>
      <c r="CG39" s="276"/>
      <c r="CH39" s="276"/>
      <c r="CI39" s="276"/>
      <c r="CJ39" s="276"/>
      <c r="CK39" s="276"/>
      <c r="CL39" s="276"/>
      <c r="CM39" s="276"/>
      <c r="CN39" s="276"/>
      <c r="CO39" s="276"/>
      <c r="CU39" s="373"/>
    </row>
    <row r="40" spans="1:99" x14ac:dyDescent="0.2">
      <c r="A40" s="102"/>
      <c r="B40" s="103"/>
      <c r="C40" s="44"/>
      <c r="D40" s="82"/>
      <c r="E40" s="336" t="str">
        <f>InpS!E92</f>
        <v>Waste: standard volumetric rate</v>
      </c>
      <c r="F40" s="336">
        <f>InpS!F92</f>
        <v>0</v>
      </c>
      <c r="G40" s="60">
        <f xml:space="preserve"> DiscountCalc!$G$88</f>
        <v>0</v>
      </c>
      <c r="H40" s="397" t="str">
        <f>InpS!H92</f>
        <v>£/m3</v>
      </c>
      <c r="I40" s="95">
        <v>4</v>
      </c>
      <c r="J40" s="336"/>
      <c r="K40" s="253">
        <f>InpS!K92</f>
        <v>0.97950000000000004</v>
      </c>
      <c r="L40" s="253">
        <f>InpS!L92</f>
        <v>1.0023</v>
      </c>
      <c r="M40" s="45"/>
      <c r="N40" s="391">
        <f xml:space="preserve"> ROUND( K40 * ( 1 - $G40 ), $I40 )</f>
        <v>0.97950000000000004</v>
      </c>
      <c r="O40" s="391">
        <f t="shared" ref="O40" si="11" xml:space="preserve"> ROUND( L40 * ( 1 - $G40 ), $I40 )</f>
        <v>1.0023</v>
      </c>
      <c r="P40" s="45"/>
      <c r="Q40" s="359" t="s">
        <v>522</v>
      </c>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6"/>
      <c r="BR40" s="276"/>
      <c r="BS40" s="276"/>
      <c r="BT40" s="276"/>
      <c r="BU40" s="276"/>
      <c r="BV40" s="276"/>
      <c r="BW40" s="276"/>
      <c r="BX40" s="276"/>
      <c r="BY40" s="276"/>
      <c r="BZ40" s="276"/>
      <c r="CA40" s="276"/>
      <c r="CB40" s="276"/>
      <c r="CC40" s="276"/>
      <c r="CD40" s="276"/>
      <c r="CE40" s="276"/>
      <c r="CF40" s="276"/>
      <c r="CG40" s="276"/>
      <c r="CH40" s="276"/>
      <c r="CI40" s="276"/>
      <c r="CJ40" s="276"/>
      <c r="CK40" s="276"/>
      <c r="CL40" s="276"/>
      <c r="CM40" s="276"/>
      <c r="CN40" s="276"/>
      <c r="CO40" s="276"/>
      <c r="CU40" s="373"/>
    </row>
    <row r="41" spans="1:99" x14ac:dyDescent="0.2">
      <c r="A41" s="102"/>
      <c r="B41" s="103"/>
      <c r="C41" s="44"/>
      <c r="D41" s="82"/>
      <c r="E41" s="336"/>
      <c r="F41" s="336"/>
      <c r="G41" s="398"/>
      <c r="H41" s="397"/>
      <c r="I41" s="254"/>
      <c r="J41" s="336"/>
      <c r="K41" s="336"/>
      <c r="L41" s="336"/>
      <c r="M41" s="45"/>
      <c r="N41" s="396"/>
      <c r="O41" s="396"/>
      <c r="P41" s="45"/>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6"/>
      <c r="CU41" s="373"/>
    </row>
    <row r="42" spans="1:99" x14ac:dyDescent="0.2">
      <c r="A42" s="102"/>
      <c r="B42" s="103"/>
      <c r="C42" s="44"/>
      <c r="D42" s="82"/>
      <c r="E42" s="336" t="str">
        <f>InpS!E94</f>
        <v>Waste: Intermediate volumetric rate</v>
      </c>
      <c r="F42" s="336">
        <f>InpS!F94</f>
        <v>0</v>
      </c>
      <c r="G42" s="60">
        <f xml:space="preserve"> DiscountCalc!$G$88</f>
        <v>0</v>
      </c>
      <c r="H42" s="397" t="str">
        <f>InpS!H94</f>
        <v>£/m3</v>
      </c>
      <c r="I42" s="95">
        <v>4</v>
      </c>
      <c r="J42" s="336"/>
      <c r="K42" s="253">
        <f>InpS!K94</f>
        <v>0.97530000000000006</v>
      </c>
      <c r="L42" s="253">
        <f>InpS!L94</f>
        <v>0.99770000000000003</v>
      </c>
      <c r="M42" s="45"/>
      <c r="N42" s="391">
        <f t="shared" ref="N42:N45" si="12" xml:space="preserve"> ROUND( K42 * ( 1 - $G42 ), $I42 )</f>
        <v>0.97529999999999994</v>
      </c>
      <c r="O42" s="391">
        <f t="shared" ref="O42:O45" si="13" xml:space="preserve"> ROUND( L42 * ( 1 - $G42 ), $I42 )</f>
        <v>0.99770000000000003</v>
      </c>
      <c r="P42" s="45"/>
      <c r="Q42" s="359" t="s">
        <v>523</v>
      </c>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6"/>
      <c r="BR42" s="276"/>
      <c r="BS42" s="276"/>
      <c r="BT42" s="276"/>
      <c r="BU42" s="276"/>
      <c r="BV42" s="276"/>
      <c r="BW42" s="276"/>
      <c r="BX42" s="276"/>
      <c r="BY42" s="276"/>
      <c r="BZ42" s="276"/>
      <c r="CA42" s="276"/>
      <c r="CB42" s="276"/>
      <c r="CC42" s="276"/>
      <c r="CD42" s="276"/>
      <c r="CE42" s="276"/>
      <c r="CF42" s="276"/>
      <c r="CG42" s="276"/>
      <c r="CH42" s="276"/>
      <c r="CI42" s="276"/>
      <c r="CJ42" s="276"/>
      <c r="CK42" s="276"/>
      <c r="CL42" s="276"/>
      <c r="CM42" s="276"/>
      <c r="CN42" s="276"/>
      <c r="CO42" s="276"/>
      <c r="CU42" s="373"/>
    </row>
    <row r="43" spans="1:99" x14ac:dyDescent="0.2">
      <c r="A43" s="102"/>
      <c r="B43" s="103"/>
      <c r="C43" s="44"/>
      <c r="D43" s="82"/>
      <c r="E43" s="336" t="str">
        <f>InpS!E95</f>
        <v>Waste: Intermediate fixed charge</v>
      </c>
      <c r="F43" s="336">
        <f>InpS!F95</f>
        <v>0</v>
      </c>
      <c r="G43" s="60">
        <f xml:space="preserve"> DiscountCalc!$G$88</f>
        <v>0</v>
      </c>
      <c r="H43" s="397" t="str">
        <f>InpS!H95</f>
        <v>£</v>
      </c>
      <c r="I43" s="95">
        <v>2</v>
      </c>
      <c r="J43" s="336"/>
      <c r="K43" s="343">
        <f>InpS!K95</f>
        <v>42.21</v>
      </c>
      <c r="L43" s="343">
        <f>InpS!L95</f>
        <v>45.54</v>
      </c>
      <c r="M43" s="45"/>
      <c r="N43" s="391">
        <f t="shared" si="12"/>
        <v>42.21</v>
      </c>
      <c r="O43" s="391">
        <f t="shared" si="13"/>
        <v>45.54</v>
      </c>
      <c r="P43" s="45"/>
      <c r="Q43" s="359" t="s">
        <v>524</v>
      </c>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6"/>
      <c r="BR43" s="276"/>
      <c r="BS43" s="276"/>
      <c r="BT43" s="276"/>
      <c r="BU43" s="276"/>
      <c r="BV43" s="276"/>
      <c r="BW43" s="276"/>
      <c r="BX43" s="276"/>
      <c r="BY43" s="276"/>
      <c r="BZ43" s="276"/>
      <c r="CA43" s="276"/>
      <c r="CB43" s="276"/>
      <c r="CC43" s="276"/>
      <c r="CD43" s="276"/>
      <c r="CE43" s="276"/>
      <c r="CF43" s="276"/>
      <c r="CG43" s="276"/>
      <c r="CH43" s="276"/>
      <c r="CI43" s="276"/>
      <c r="CJ43" s="276"/>
      <c r="CK43" s="276"/>
      <c r="CL43" s="276"/>
      <c r="CM43" s="276"/>
      <c r="CN43" s="276"/>
      <c r="CO43" s="276"/>
      <c r="CU43" s="373"/>
    </row>
    <row r="44" spans="1:99" x14ac:dyDescent="0.2">
      <c r="A44" s="102"/>
      <c r="B44" s="103"/>
      <c r="C44" s="44"/>
      <c r="D44" s="82"/>
      <c r="E44" s="336"/>
      <c r="F44" s="336"/>
      <c r="G44" s="398"/>
      <c r="H44" s="397"/>
      <c r="I44" s="254"/>
      <c r="J44" s="336"/>
      <c r="K44" s="336"/>
      <c r="L44" s="336"/>
      <c r="M44" s="45"/>
      <c r="N44" s="396"/>
      <c r="O44" s="396"/>
      <c r="P44" s="45"/>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6"/>
      <c r="BR44" s="276"/>
      <c r="BS44" s="276"/>
      <c r="BT44" s="276"/>
      <c r="BU44" s="276"/>
      <c r="BV44" s="276"/>
      <c r="BW44" s="276"/>
      <c r="BX44" s="276"/>
      <c r="BY44" s="276"/>
      <c r="BZ44" s="276"/>
      <c r="CA44" s="276"/>
      <c r="CB44" s="276"/>
      <c r="CC44" s="276"/>
      <c r="CD44" s="276"/>
      <c r="CE44" s="276"/>
      <c r="CF44" s="276"/>
      <c r="CG44" s="276"/>
      <c r="CH44" s="276"/>
      <c r="CI44" s="276"/>
      <c r="CJ44" s="276"/>
      <c r="CK44" s="276"/>
      <c r="CL44" s="276"/>
      <c r="CM44" s="276"/>
      <c r="CN44" s="276"/>
      <c r="CO44" s="276"/>
      <c r="CU44" s="373"/>
    </row>
    <row r="45" spans="1:99" x14ac:dyDescent="0.2">
      <c r="A45" s="102"/>
      <c r="B45" s="103"/>
      <c r="C45" s="44"/>
      <c r="D45" s="82"/>
      <c r="E45" s="336" t="str">
        <f>InpS!E97</f>
        <v>Waste: Large user volumetric rate</v>
      </c>
      <c r="F45" s="336">
        <f>InpS!F97</f>
        <v>0</v>
      </c>
      <c r="G45" s="60">
        <f xml:space="preserve"> DiscountCalc!$G$88</f>
        <v>0</v>
      </c>
      <c r="H45" s="397" t="str">
        <f>InpS!H97</f>
        <v>£/m3</v>
      </c>
      <c r="I45" s="95">
        <v>4</v>
      </c>
      <c r="J45" s="336"/>
      <c r="K45" s="253">
        <f>InpS!K97</f>
        <v>0.94799999999999995</v>
      </c>
      <c r="L45" s="253">
        <f>InpS!L97</f>
        <v>0.96809999999999996</v>
      </c>
      <c r="M45" s="45"/>
      <c r="N45" s="391">
        <f t="shared" si="12"/>
        <v>0.94799999999999995</v>
      </c>
      <c r="O45" s="391">
        <f t="shared" si="13"/>
        <v>0.96809999999999996</v>
      </c>
      <c r="P45" s="45"/>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6"/>
      <c r="BR45" s="276"/>
      <c r="BS45" s="276"/>
      <c r="BT45" s="276"/>
      <c r="BU45" s="276"/>
      <c r="BV45" s="276"/>
      <c r="BW45" s="276"/>
      <c r="BX45" s="276"/>
      <c r="BY45" s="276"/>
      <c r="BZ45" s="276"/>
      <c r="CA45" s="276"/>
      <c r="CB45" s="276"/>
      <c r="CC45" s="276"/>
      <c r="CD45" s="276"/>
      <c r="CE45" s="276"/>
      <c r="CF45" s="276"/>
      <c r="CG45" s="276"/>
      <c r="CH45" s="276"/>
      <c r="CI45" s="276"/>
      <c r="CJ45" s="276"/>
      <c r="CK45" s="276"/>
      <c r="CL45" s="276"/>
      <c r="CM45" s="276"/>
      <c r="CN45" s="276"/>
      <c r="CO45" s="276"/>
      <c r="CU45" s="373"/>
    </row>
    <row r="46" spans="1:99" x14ac:dyDescent="0.2">
      <c r="A46" s="102"/>
      <c r="B46" s="103"/>
      <c r="C46" s="44"/>
      <c r="D46" s="82"/>
      <c r="E46" s="336" t="str">
        <f>InpS!E98</f>
        <v>Waste: Large user fixed charge</v>
      </c>
      <c r="F46" s="336">
        <f>InpS!F98</f>
        <v>0</v>
      </c>
      <c r="G46" s="60">
        <f xml:space="preserve"> DiscountCalc!$G$88</f>
        <v>0</v>
      </c>
      <c r="H46" s="397" t="str">
        <f>InpS!H98</f>
        <v>£</v>
      </c>
      <c r="I46" s="95">
        <v>2</v>
      </c>
      <c r="J46" s="336"/>
      <c r="K46" s="343">
        <f>InpS!K98</f>
        <v>1364.41</v>
      </c>
      <c r="L46" s="343">
        <f>InpS!L98</f>
        <v>1529.25</v>
      </c>
      <c r="M46" s="45"/>
      <c r="N46" s="391">
        <f t="shared" ref="N46" si="14" xml:space="preserve"> ROUND( K46 * ( 1 - $G46 ), $I46 )</f>
        <v>1364.41</v>
      </c>
      <c r="O46" s="391">
        <f t="shared" ref="O46" si="15" xml:space="preserve"> ROUND( L46 * ( 1 - $G46 ), $I46 )</f>
        <v>1529.25</v>
      </c>
      <c r="P46" s="45"/>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6"/>
      <c r="BR46" s="276"/>
      <c r="BS46" s="276"/>
      <c r="BT46" s="276"/>
      <c r="BU46" s="276"/>
      <c r="BV46" s="276"/>
      <c r="BW46" s="276"/>
      <c r="BX46" s="276"/>
      <c r="BY46" s="276"/>
      <c r="BZ46" s="276"/>
      <c r="CA46" s="276"/>
      <c r="CB46" s="276"/>
      <c r="CC46" s="276"/>
      <c r="CD46" s="276"/>
      <c r="CE46" s="276"/>
      <c r="CF46" s="276"/>
      <c r="CG46" s="276"/>
      <c r="CH46" s="276"/>
      <c r="CI46" s="276"/>
      <c r="CJ46" s="276"/>
      <c r="CK46" s="276"/>
      <c r="CL46" s="276"/>
      <c r="CM46" s="276"/>
      <c r="CN46" s="276"/>
      <c r="CO46" s="276"/>
      <c r="CU46" s="373"/>
    </row>
    <row r="47" spans="1:99" x14ac:dyDescent="0.2">
      <c r="A47" s="102"/>
      <c r="B47" s="103"/>
      <c r="C47" s="44"/>
      <c r="D47" s="82"/>
      <c r="E47" s="45"/>
      <c r="F47" s="45"/>
      <c r="G47" s="45"/>
      <c r="H47" s="239"/>
      <c r="I47" s="296"/>
      <c r="J47" s="45"/>
      <c r="K47" s="45"/>
      <c r="L47" s="45"/>
      <c r="M47" s="45"/>
      <c r="N47" s="45"/>
      <c r="O47" s="45"/>
      <c r="P47" s="45"/>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6"/>
      <c r="BR47" s="276"/>
      <c r="BS47" s="276"/>
      <c r="BT47" s="276"/>
      <c r="BU47" s="276"/>
      <c r="BV47" s="276"/>
      <c r="BW47" s="276"/>
      <c r="BX47" s="276"/>
      <c r="BY47" s="276"/>
      <c r="BZ47" s="276"/>
      <c r="CA47" s="276"/>
      <c r="CB47" s="276"/>
      <c r="CC47" s="276"/>
      <c r="CD47" s="276"/>
      <c r="CE47" s="276"/>
      <c r="CF47" s="276"/>
      <c r="CG47" s="276"/>
      <c r="CH47" s="276"/>
      <c r="CI47" s="276"/>
      <c r="CJ47" s="276"/>
      <c r="CK47" s="276"/>
      <c r="CL47" s="276"/>
      <c r="CM47" s="276"/>
      <c r="CN47" s="276"/>
      <c r="CO47" s="276"/>
      <c r="CU47" s="373"/>
    </row>
    <row r="48" spans="1:99" x14ac:dyDescent="0.2">
      <c r="A48" s="102"/>
      <c r="C48" s="44"/>
      <c r="D48" s="82"/>
      <c r="E48" s="45" t="str">
        <f>InpS!E101</f>
        <v>Surface Water: Band 1</v>
      </c>
      <c r="F48" s="45"/>
      <c r="G48" s="60">
        <f xml:space="preserve"> DiscountCalc!$G$89</f>
        <v>0</v>
      </c>
      <c r="H48" s="239" t="str">
        <f>InpS!H101</f>
        <v>£</v>
      </c>
      <c r="I48" s="295">
        <v>2</v>
      </c>
      <c r="J48" s="45"/>
      <c r="K48" s="66">
        <f>InpS!K101</f>
        <v>8.42</v>
      </c>
      <c r="L48" s="66">
        <f>InpS!L101</f>
        <v>8.3800000000000008</v>
      </c>
      <c r="M48" s="45"/>
      <c r="N48" s="391">
        <f t="shared" ref="N48:N69" si="16" xml:space="preserve"> ROUND( K48 * ( 1 - $G48 ), $I48 )</f>
        <v>8.42</v>
      </c>
      <c r="O48" s="391">
        <f t="shared" ref="O48:O69" si="17" xml:space="preserve"> ROUND( L48 * ( 1 - $G48 ), $I48 )</f>
        <v>8.3800000000000008</v>
      </c>
      <c r="P48" s="45"/>
      <c r="Q48" s="359" t="s">
        <v>525</v>
      </c>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6"/>
      <c r="BR48" s="276"/>
      <c r="BS48" s="276"/>
      <c r="BT48" s="276"/>
      <c r="BU48" s="276"/>
      <c r="BV48" s="276"/>
      <c r="BW48" s="276"/>
      <c r="BX48" s="276"/>
      <c r="BY48" s="276"/>
      <c r="BZ48" s="276"/>
      <c r="CA48" s="276"/>
      <c r="CB48" s="276"/>
      <c r="CC48" s="276"/>
      <c r="CD48" s="276"/>
      <c r="CE48" s="276"/>
      <c r="CF48" s="276"/>
      <c r="CG48" s="276"/>
      <c r="CH48" s="276"/>
      <c r="CI48" s="276"/>
      <c r="CJ48" s="276"/>
      <c r="CK48" s="276"/>
      <c r="CL48" s="276"/>
      <c r="CM48" s="276"/>
      <c r="CN48" s="276"/>
      <c r="CO48" s="276"/>
      <c r="CU48" s="373"/>
    </row>
    <row r="49" spans="1:16383" x14ac:dyDescent="0.2">
      <c r="E49" s="45" t="str">
        <f>InpS!E102</f>
        <v>Surface Water: Band 2</v>
      </c>
      <c r="F49" s="45"/>
      <c r="G49" s="60">
        <f xml:space="preserve"> DiscountCalc!$G$89</f>
        <v>0</v>
      </c>
      <c r="H49" s="239" t="str">
        <f>InpS!H102</f>
        <v>£</v>
      </c>
      <c r="I49" s="295">
        <v>2</v>
      </c>
      <c r="J49" s="45"/>
      <c r="K49" s="66">
        <f>InpS!K102</f>
        <v>46.03</v>
      </c>
      <c r="L49" s="66">
        <f>InpS!L102</f>
        <v>45.82</v>
      </c>
      <c r="M49" s="18"/>
      <c r="N49" s="391">
        <f t="shared" si="16"/>
        <v>46.03</v>
      </c>
      <c r="O49" s="391">
        <f t="shared" si="17"/>
        <v>45.82</v>
      </c>
      <c r="P49" s="18"/>
      <c r="Q49" s="359" t="s">
        <v>521</v>
      </c>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6"/>
      <c r="BR49" s="276"/>
      <c r="BS49" s="276"/>
      <c r="BT49" s="276"/>
      <c r="BU49" s="276"/>
      <c r="BV49" s="276"/>
      <c r="BW49" s="276"/>
      <c r="BX49" s="276"/>
      <c r="BY49" s="276"/>
      <c r="BZ49" s="276"/>
      <c r="CA49" s="276"/>
      <c r="CB49" s="276"/>
      <c r="CC49" s="276"/>
      <c r="CD49" s="276"/>
      <c r="CE49" s="276"/>
      <c r="CF49" s="276"/>
      <c r="CG49" s="276"/>
      <c r="CH49" s="276"/>
      <c r="CI49" s="276"/>
      <c r="CJ49" s="276"/>
      <c r="CK49" s="276"/>
      <c r="CL49" s="276"/>
      <c r="CM49" s="276"/>
      <c r="CN49" s="276"/>
      <c r="CO49" s="276"/>
      <c r="CU49" s="373"/>
    </row>
    <row r="50" spans="1:16383" x14ac:dyDescent="0.2">
      <c r="E50" s="45" t="str">
        <f>InpS!E103</f>
        <v>Surface Water: Band 3</v>
      </c>
      <c r="F50" s="45"/>
      <c r="G50" s="60">
        <f xml:space="preserve"> DiscountCalc!$G$89</f>
        <v>0</v>
      </c>
      <c r="H50" s="239" t="str">
        <f>InpS!H103</f>
        <v>£</v>
      </c>
      <c r="I50" s="295">
        <v>2</v>
      </c>
      <c r="J50" s="45"/>
      <c r="K50" s="66">
        <f>InpS!K103</f>
        <v>92.27</v>
      </c>
      <c r="L50" s="66">
        <f>InpS!L103</f>
        <v>91.86</v>
      </c>
      <c r="M50" s="18"/>
      <c r="N50" s="391">
        <f t="shared" si="16"/>
        <v>92.27</v>
      </c>
      <c r="O50" s="391">
        <f t="shared" si="17"/>
        <v>91.86</v>
      </c>
      <c r="P50" s="18"/>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6"/>
      <c r="BR50" s="276"/>
      <c r="BS50" s="276"/>
      <c r="BT50" s="276"/>
      <c r="BU50" s="276"/>
      <c r="BV50" s="276"/>
      <c r="BW50" s="276"/>
      <c r="BX50" s="276"/>
      <c r="BY50" s="276"/>
      <c r="BZ50" s="276"/>
      <c r="CA50" s="276"/>
      <c r="CB50" s="276"/>
      <c r="CC50" s="276"/>
      <c r="CD50" s="276"/>
      <c r="CE50" s="276"/>
      <c r="CF50" s="276"/>
      <c r="CG50" s="276"/>
      <c r="CH50" s="276"/>
      <c r="CI50" s="276"/>
      <c r="CJ50" s="276"/>
      <c r="CK50" s="276"/>
      <c r="CL50" s="276"/>
      <c r="CM50" s="276"/>
      <c r="CN50" s="276"/>
      <c r="CO50" s="276"/>
      <c r="CU50" s="373"/>
    </row>
    <row r="51" spans="1:16383" x14ac:dyDescent="0.2">
      <c r="E51" s="45" t="str">
        <f>InpS!E104</f>
        <v>Surface Water: Band 4</v>
      </c>
      <c r="F51" s="45"/>
      <c r="G51" s="60">
        <f xml:space="preserve"> DiscountCalc!$G$89</f>
        <v>0</v>
      </c>
      <c r="H51" s="239" t="str">
        <f>InpS!H104</f>
        <v>£</v>
      </c>
      <c r="I51" s="295">
        <v>2</v>
      </c>
      <c r="J51" s="45"/>
      <c r="K51" s="66">
        <f>InpS!K104</f>
        <v>153.81</v>
      </c>
      <c r="L51" s="66">
        <f>InpS!L104</f>
        <v>153.12</v>
      </c>
      <c r="M51" s="18"/>
      <c r="N51" s="391">
        <f t="shared" si="16"/>
        <v>153.81</v>
      </c>
      <c r="O51" s="391">
        <f t="shared" si="17"/>
        <v>153.12</v>
      </c>
      <c r="P51" s="18"/>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6"/>
      <c r="BR51" s="276"/>
      <c r="BS51" s="276"/>
      <c r="BT51" s="276"/>
      <c r="BU51" s="276"/>
      <c r="BV51" s="276"/>
      <c r="BW51" s="276"/>
      <c r="BX51" s="276"/>
      <c r="BY51" s="276"/>
      <c r="BZ51" s="276"/>
      <c r="CA51" s="276"/>
      <c r="CB51" s="276"/>
      <c r="CC51" s="276"/>
      <c r="CD51" s="276"/>
      <c r="CE51" s="276"/>
      <c r="CF51" s="276"/>
      <c r="CG51" s="276"/>
      <c r="CH51" s="276"/>
      <c r="CI51" s="276"/>
      <c r="CJ51" s="276"/>
      <c r="CK51" s="276"/>
      <c r="CL51" s="276"/>
      <c r="CM51" s="276"/>
      <c r="CN51" s="276"/>
      <c r="CO51" s="276"/>
      <c r="CU51" s="373"/>
    </row>
    <row r="52" spans="1:16383" s="359" customFormat="1" x14ac:dyDescent="0.2">
      <c r="A52" s="87"/>
      <c r="B52" s="34"/>
      <c r="C52" s="88"/>
      <c r="D52" s="20"/>
      <c r="E52" s="45" t="str">
        <f>InpS!E105</f>
        <v>Surface Water: Band 5</v>
      </c>
      <c r="F52" s="45"/>
      <c r="G52" s="60">
        <f xml:space="preserve"> DiscountCalc!$G$89</f>
        <v>0</v>
      </c>
      <c r="H52" s="239" t="str">
        <f>InpS!H105</f>
        <v>£</v>
      </c>
      <c r="I52" s="295">
        <v>2</v>
      </c>
      <c r="J52" s="45"/>
      <c r="K52" s="66">
        <f>InpS!K105</f>
        <v>246.2</v>
      </c>
      <c r="L52" s="66">
        <f>InpS!L105</f>
        <v>245.1</v>
      </c>
      <c r="M52" s="20"/>
      <c r="N52" s="391">
        <f t="shared" si="16"/>
        <v>246.2</v>
      </c>
      <c r="O52" s="391">
        <f t="shared" si="17"/>
        <v>245.1</v>
      </c>
      <c r="P52" s="20"/>
      <c r="CR52" s="374"/>
      <c r="CT52" s="274"/>
      <c r="CU52" s="373"/>
      <c r="CV52" s="374"/>
    </row>
    <row r="53" spans="1:16383" x14ac:dyDescent="0.2">
      <c r="A53" s="102"/>
      <c r="B53" s="103"/>
      <c r="C53" s="44"/>
      <c r="D53" s="82"/>
      <c r="E53" s="45" t="str">
        <f>InpS!E106</f>
        <v>Surface Water: Band 6</v>
      </c>
      <c r="F53" s="45"/>
      <c r="G53" s="60">
        <f xml:space="preserve"> DiscountCalc!$G$89</f>
        <v>0</v>
      </c>
      <c r="H53" s="239" t="str">
        <f>InpS!H106</f>
        <v>£</v>
      </c>
      <c r="I53" s="295">
        <v>2</v>
      </c>
      <c r="J53" s="45"/>
      <c r="K53" s="66">
        <f>InpS!K106</f>
        <v>384.88</v>
      </c>
      <c r="L53" s="66">
        <f>InpS!L106</f>
        <v>383.16</v>
      </c>
      <c r="M53" s="45"/>
      <c r="N53" s="391">
        <f t="shared" si="16"/>
        <v>384.88</v>
      </c>
      <c r="O53" s="391">
        <f t="shared" si="17"/>
        <v>383.16</v>
      </c>
      <c r="P53" s="45"/>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6"/>
      <c r="BR53" s="276"/>
      <c r="BS53" s="276"/>
      <c r="BT53" s="276"/>
      <c r="BU53" s="276"/>
      <c r="BV53" s="276"/>
      <c r="BW53" s="276"/>
      <c r="BX53" s="276"/>
      <c r="BY53" s="276"/>
      <c r="BZ53" s="276"/>
      <c r="CA53" s="276"/>
      <c r="CB53" s="276"/>
      <c r="CC53" s="276"/>
      <c r="CD53" s="276"/>
      <c r="CE53" s="276"/>
      <c r="CF53" s="276"/>
      <c r="CG53" s="276"/>
      <c r="CH53" s="276"/>
      <c r="CI53" s="276"/>
      <c r="CJ53" s="276"/>
      <c r="CK53" s="276"/>
      <c r="CL53" s="276"/>
      <c r="CM53" s="276"/>
      <c r="CN53" s="276"/>
      <c r="CO53" s="276"/>
      <c r="CU53" s="373"/>
    </row>
    <row r="54" spans="1:16383" x14ac:dyDescent="0.2">
      <c r="A54" s="102"/>
      <c r="C54" s="44"/>
      <c r="D54" s="82"/>
      <c r="E54" s="45" t="str">
        <f>InpS!E107</f>
        <v>Surface Water: Band 7</v>
      </c>
      <c r="F54" s="45"/>
      <c r="G54" s="60">
        <f xml:space="preserve"> DiscountCalc!$G$89</f>
        <v>0</v>
      </c>
      <c r="H54" s="239" t="str">
        <f>InpS!H107</f>
        <v>£</v>
      </c>
      <c r="I54" s="295">
        <v>2</v>
      </c>
      <c r="J54" s="45"/>
      <c r="K54" s="66">
        <f>InpS!K107</f>
        <v>538.94000000000005</v>
      </c>
      <c r="L54" s="66">
        <f>InpS!L107</f>
        <v>536.53</v>
      </c>
      <c r="M54" s="45"/>
      <c r="N54" s="391">
        <f t="shared" si="16"/>
        <v>538.94000000000005</v>
      </c>
      <c r="O54" s="391">
        <f t="shared" si="17"/>
        <v>536.53</v>
      </c>
      <c r="P54" s="45"/>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6"/>
      <c r="BR54" s="276"/>
      <c r="BS54" s="276"/>
      <c r="BT54" s="276"/>
      <c r="BU54" s="276"/>
      <c r="BV54" s="276"/>
      <c r="BW54" s="276"/>
      <c r="BX54" s="276"/>
      <c r="BY54" s="276"/>
      <c r="BZ54" s="276"/>
      <c r="CA54" s="276"/>
      <c r="CB54" s="276"/>
      <c r="CC54" s="276"/>
      <c r="CD54" s="276"/>
      <c r="CE54" s="276"/>
      <c r="CF54" s="276"/>
      <c r="CG54" s="276"/>
      <c r="CH54" s="276"/>
      <c r="CI54" s="276"/>
      <c r="CJ54" s="276"/>
      <c r="CK54" s="276"/>
      <c r="CL54" s="276"/>
      <c r="CM54" s="276"/>
      <c r="CN54" s="276"/>
      <c r="CO54" s="276"/>
      <c r="CU54" s="373"/>
    </row>
    <row r="55" spans="1:16383" x14ac:dyDescent="0.2">
      <c r="A55" s="102"/>
      <c r="C55" s="44"/>
      <c r="D55" s="82"/>
      <c r="E55" s="45" t="str">
        <f>InpS!E108</f>
        <v>Surface Water: Band 8</v>
      </c>
      <c r="F55" s="45"/>
      <c r="G55" s="60">
        <f xml:space="preserve"> DiscountCalc!$G$89</f>
        <v>0</v>
      </c>
      <c r="H55" s="239" t="str">
        <f>InpS!H108</f>
        <v>£</v>
      </c>
      <c r="I55" s="295">
        <v>2</v>
      </c>
      <c r="J55" s="45"/>
      <c r="K55" s="66">
        <f>InpS!K108</f>
        <v>769.82</v>
      </c>
      <c r="L55" s="66">
        <f>InpS!L108</f>
        <v>766.38</v>
      </c>
      <c r="M55" s="45"/>
      <c r="N55" s="391">
        <f t="shared" si="16"/>
        <v>769.82</v>
      </c>
      <c r="O55" s="391">
        <f t="shared" si="17"/>
        <v>766.38</v>
      </c>
      <c r="P55" s="45"/>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6"/>
      <c r="AY55" s="276"/>
      <c r="AZ55" s="276"/>
      <c r="BA55" s="276"/>
      <c r="BB55" s="276"/>
      <c r="BC55" s="276"/>
      <c r="BD55" s="276"/>
      <c r="BE55" s="276"/>
      <c r="BF55" s="276"/>
      <c r="BG55" s="276"/>
      <c r="BH55" s="276"/>
      <c r="BI55" s="276"/>
      <c r="BJ55" s="276"/>
      <c r="BK55" s="276"/>
      <c r="BL55" s="276"/>
      <c r="BM55" s="276"/>
      <c r="BN55" s="276"/>
      <c r="BO55" s="276"/>
      <c r="BP55" s="276"/>
      <c r="BQ55" s="276"/>
      <c r="BR55" s="276"/>
      <c r="BS55" s="276"/>
      <c r="BT55" s="276"/>
      <c r="BU55" s="276"/>
      <c r="BV55" s="276"/>
      <c r="BW55" s="276"/>
      <c r="BX55" s="276"/>
      <c r="BY55" s="276"/>
      <c r="BZ55" s="276"/>
      <c r="CA55" s="276"/>
      <c r="CB55" s="276"/>
      <c r="CC55" s="276"/>
      <c r="CD55" s="276"/>
      <c r="CE55" s="276"/>
      <c r="CF55" s="276"/>
      <c r="CG55" s="276"/>
      <c r="CH55" s="276"/>
      <c r="CI55" s="276"/>
      <c r="CJ55" s="276"/>
      <c r="CK55" s="276"/>
      <c r="CL55" s="276"/>
      <c r="CM55" s="276"/>
      <c r="CN55" s="276"/>
      <c r="CO55" s="276"/>
      <c r="CU55" s="373"/>
    </row>
    <row r="56" spans="1:16383" x14ac:dyDescent="0.2">
      <c r="A56" s="102"/>
      <c r="B56" s="103"/>
      <c r="C56" s="44"/>
      <c r="D56" s="82"/>
      <c r="E56" s="45" t="str">
        <f>InpS!E109</f>
        <v>Surface Water: Band 9</v>
      </c>
      <c r="F56" s="45"/>
      <c r="G56" s="60">
        <f xml:space="preserve"> DiscountCalc!$G$89</f>
        <v>0</v>
      </c>
      <c r="H56" s="239" t="str">
        <f>InpS!H109</f>
        <v>£</v>
      </c>
      <c r="I56" s="295">
        <v>2</v>
      </c>
      <c r="J56" s="45"/>
      <c r="K56" s="66">
        <f>InpS!K109</f>
        <v>1077.33</v>
      </c>
      <c r="L56" s="66">
        <f>InpS!L109</f>
        <v>1072.51</v>
      </c>
      <c r="M56" s="45"/>
      <c r="N56" s="391">
        <f t="shared" si="16"/>
        <v>1077.33</v>
      </c>
      <c r="O56" s="391">
        <f t="shared" si="17"/>
        <v>1072.51</v>
      </c>
      <c r="P56" s="45"/>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6"/>
      <c r="AY56" s="276"/>
      <c r="AZ56" s="276"/>
      <c r="BA56" s="276"/>
      <c r="BB56" s="276"/>
      <c r="BC56" s="276"/>
      <c r="BD56" s="276"/>
      <c r="BE56" s="276"/>
      <c r="BF56" s="276"/>
      <c r="BG56" s="276"/>
      <c r="BH56" s="276"/>
      <c r="BI56" s="276"/>
      <c r="BJ56" s="276"/>
      <c r="BK56" s="276"/>
      <c r="BL56" s="276"/>
      <c r="BM56" s="276"/>
      <c r="BN56" s="276"/>
      <c r="BO56" s="276"/>
      <c r="BP56" s="276"/>
      <c r="BQ56" s="276"/>
      <c r="BR56" s="276"/>
      <c r="BS56" s="276"/>
      <c r="BT56" s="276"/>
      <c r="BU56" s="276"/>
      <c r="BV56" s="276"/>
      <c r="BW56" s="276"/>
      <c r="BX56" s="276"/>
      <c r="BY56" s="276"/>
      <c r="BZ56" s="276"/>
      <c r="CA56" s="276"/>
      <c r="CB56" s="276"/>
      <c r="CC56" s="276"/>
      <c r="CD56" s="276"/>
      <c r="CE56" s="276"/>
      <c r="CF56" s="276"/>
      <c r="CG56" s="276"/>
      <c r="CH56" s="276"/>
      <c r="CI56" s="276"/>
      <c r="CJ56" s="276"/>
      <c r="CK56" s="276"/>
      <c r="CL56" s="276"/>
      <c r="CM56" s="276"/>
      <c r="CN56" s="276"/>
      <c r="CO56" s="276"/>
      <c r="CU56" s="373"/>
    </row>
    <row r="57" spans="1:16383" x14ac:dyDescent="0.2">
      <c r="A57" s="102"/>
      <c r="C57" s="44"/>
      <c r="D57" s="82"/>
      <c r="E57" s="45" t="str">
        <f>InpS!E110</f>
        <v>Surface Water: Band 10</v>
      </c>
      <c r="F57" s="45"/>
      <c r="G57" s="60">
        <f xml:space="preserve"> DiscountCalc!$G$89</f>
        <v>0</v>
      </c>
      <c r="H57" s="239" t="str">
        <f>InpS!H110</f>
        <v>£</v>
      </c>
      <c r="I57" s="295">
        <v>2</v>
      </c>
      <c r="J57" s="45"/>
      <c r="K57" s="66">
        <f>InpS!K110</f>
        <v>1846.89</v>
      </c>
      <c r="L57" s="66">
        <f>InpS!L110</f>
        <v>1838.63</v>
      </c>
      <c r="M57" s="45"/>
      <c r="N57" s="391">
        <f t="shared" si="16"/>
        <v>1846.89</v>
      </c>
      <c r="O57" s="391">
        <f t="shared" si="17"/>
        <v>1838.63</v>
      </c>
      <c r="P57" s="45"/>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6"/>
      <c r="BJ57" s="276"/>
      <c r="BK57" s="276"/>
      <c r="BL57" s="276"/>
      <c r="BM57" s="276"/>
      <c r="BN57" s="276"/>
      <c r="BO57" s="276"/>
      <c r="BP57" s="276"/>
      <c r="BQ57" s="276"/>
      <c r="BR57" s="276"/>
      <c r="BS57" s="276"/>
      <c r="BT57" s="276"/>
      <c r="BU57" s="276"/>
      <c r="BV57" s="276"/>
      <c r="BW57" s="276"/>
      <c r="BX57" s="276"/>
      <c r="BY57" s="276"/>
      <c r="BZ57" s="276"/>
      <c r="CA57" s="276"/>
      <c r="CB57" s="276"/>
      <c r="CC57" s="276"/>
      <c r="CD57" s="276"/>
      <c r="CE57" s="276"/>
      <c r="CF57" s="276"/>
      <c r="CG57" s="276"/>
      <c r="CH57" s="276"/>
      <c r="CI57" s="276"/>
      <c r="CJ57" s="276"/>
      <c r="CK57" s="276"/>
      <c r="CL57" s="276"/>
      <c r="CM57" s="276"/>
      <c r="CN57" s="276"/>
      <c r="CO57" s="276"/>
      <c r="CU57" s="373"/>
    </row>
    <row r="58" spans="1:16383" x14ac:dyDescent="0.2">
      <c r="E58" s="45" t="str">
        <f>InpS!E111</f>
        <v>Surface Water: Band 11</v>
      </c>
      <c r="F58" s="45"/>
      <c r="G58" s="60">
        <f xml:space="preserve"> DiscountCalc!$G$89</f>
        <v>0</v>
      </c>
      <c r="H58" s="239" t="str">
        <f>InpS!H111</f>
        <v>£</v>
      </c>
      <c r="I58" s="295">
        <v>2</v>
      </c>
      <c r="J58" s="45"/>
      <c r="K58" s="66">
        <f>InpS!K111</f>
        <v>3540.25</v>
      </c>
      <c r="L58" s="66">
        <f>InpS!L111</f>
        <v>3524.42</v>
      </c>
      <c r="M58" s="18"/>
      <c r="N58" s="391">
        <f t="shared" si="16"/>
        <v>3540.25</v>
      </c>
      <c r="O58" s="391">
        <f t="shared" si="17"/>
        <v>3524.42</v>
      </c>
      <c r="P58" s="18"/>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6"/>
      <c r="AZ58" s="276"/>
      <c r="BA58" s="276"/>
      <c r="BB58" s="276"/>
      <c r="BC58" s="276"/>
      <c r="BD58" s="276"/>
      <c r="BE58" s="276"/>
      <c r="BF58" s="276"/>
      <c r="BG58" s="276"/>
      <c r="BH58" s="276"/>
      <c r="BI58" s="276"/>
      <c r="BJ58" s="276"/>
      <c r="BK58" s="276"/>
      <c r="BL58" s="276"/>
      <c r="BM58" s="276"/>
      <c r="BN58" s="276"/>
      <c r="BO58" s="276"/>
      <c r="BP58" s="276"/>
      <c r="BQ58" s="276"/>
      <c r="BR58" s="276"/>
      <c r="BS58" s="276"/>
      <c r="BT58" s="276"/>
      <c r="BU58" s="276"/>
      <c r="BV58" s="276"/>
      <c r="BW58" s="276"/>
      <c r="BX58" s="276"/>
      <c r="BY58" s="276"/>
      <c r="BZ58" s="276"/>
      <c r="CA58" s="276"/>
      <c r="CB58" s="276"/>
      <c r="CC58" s="276"/>
      <c r="CD58" s="276"/>
      <c r="CE58" s="276"/>
      <c r="CF58" s="276"/>
      <c r="CG58" s="276"/>
      <c r="CH58" s="276"/>
      <c r="CI58" s="276"/>
      <c r="CJ58" s="276"/>
      <c r="CK58" s="276"/>
      <c r="CL58" s="276"/>
      <c r="CM58" s="276"/>
      <c r="CN58" s="276"/>
      <c r="CO58" s="276"/>
      <c r="CP58" s="293"/>
      <c r="CU58" s="373"/>
    </row>
    <row r="59" spans="1:16383" x14ac:dyDescent="0.2">
      <c r="E59" s="45" t="str">
        <f>InpS!E112</f>
        <v>Surface Water: Band 12</v>
      </c>
      <c r="F59" s="45"/>
      <c r="G59" s="60">
        <f xml:space="preserve"> DiscountCalc!$G$89</f>
        <v>0</v>
      </c>
      <c r="H59" s="239" t="str">
        <f>InpS!H112</f>
        <v>£</v>
      </c>
      <c r="I59" s="295">
        <v>2</v>
      </c>
      <c r="J59" s="45"/>
      <c r="K59" s="66">
        <f>InpS!K112</f>
        <v>5387.69</v>
      </c>
      <c r="L59" s="66">
        <f>InpS!L112</f>
        <v>5363.61</v>
      </c>
      <c r="M59" s="18"/>
      <c r="N59" s="391">
        <f t="shared" si="16"/>
        <v>5387.69</v>
      </c>
      <c r="O59" s="391">
        <f t="shared" si="17"/>
        <v>5363.61</v>
      </c>
      <c r="P59" s="18"/>
      <c r="R59" s="276"/>
      <c r="S59" s="276"/>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6"/>
      <c r="AY59" s="276"/>
      <c r="AZ59" s="276"/>
      <c r="BA59" s="276"/>
      <c r="BB59" s="276"/>
      <c r="BC59" s="276"/>
      <c r="BD59" s="276"/>
      <c r="BE59" s="276"/>
      <c r="BF59" s="276"/>
      <c r="BG59" s="276"/>
      <c r="BH59" s="276"/>
      <c r="BI59" s="276"/>
      <c r="BJ59" s="276"/>
      <c r="BK59" s="276"/>
      <c r="BL59" s="276"/>
      <c r="BM59" s="276"/>
      <c r="BN59" s="276"/>
      <c r="BO59" s="276"/>
      <c r="BP59" s="276"/>
      <c r="BQ59" s="276"/>
      <c r="BR59" s="276"/>
      <c r="BS59" s="276"/>
      <c r="BT59" s="276"/>
      <c r="BU59" s="276"/>
      <c r="BV59" s="276"/>
      <c r="BW59" s="276"/>
      <c r="BX59" s="276"/>
      <c r="BY59" s="276"/>
      <c r="BZ59" s="276"/>
      <c r="CA59" s="276"/>
      <c r="CB59" s="276"/>
      <c r="CC59" s="276"/>
      <c r="CD59" s="276"/>
      <c r="CE59" s="276"/>
      <c r="CF59" s="276"/>
      <c r="CG59" s="276"/>
      <c r="CH59" s="276"/>
      <c r="CI59" s="276"/>
      <c r="CJ59" s="276"/>
      <c r="CK59" s="276"/>
      <c r="CL59" s="276"/>
      <c r="CM59" s="276"/>
      <c r="CN59" s="276"/>
      <c r="CO59" s="276"/>
      <c r="CP59" s="293"/>
      <c r="CU59" s="373"/>
    </row>
    <row r="60" spans="1:16383" x14ac:dyDescent="0.2">
      <c r="E60" s="45" t="str">
        <f>InpS!E113</f>
        <v>Surface Water: Band 13</v>
      </c>
      <c r="F60" s="45"/>
      <c r="G60" s="60">
        <f xml:space="preserve"> DiscountCalc!$G$89</f>
        <v>0</v>
      </c>
      <c r="H60" s="239" t="str">
        <f>InpS!H113</f>
        <v>£</v>
      </c>
      <c r="I60" s="295">
        <v>2</v>
      </c>
      <c r="J60" s="45"/>
      <c r="K60" s="66">
        <f>InpS!K113</f>
        <v>7696.64</v>
      </c>
      <c r="L60" s="66">
        <f>InpS!L113</f>
        <v>7662.24</v>
      </c>
      <c r="M60" s="18"/>
      <c r="N60" s="391">
        <f t="shared" si="16"/>
        <v>7696.64</v>
      </c>
      <c r="O60" s="391">
        <f t="shared" si="17"/>
        <v>7662.24</v>
      </c>
      <c r="P60" s="18"/>
      <c r="R60" s="276"/>
      <c r="S60" s="276"/>
      <c r="T60" s="276"/>
      <c r="U60" s="276"/>
      <c r="V60" s="276"/>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6"/>
      <c r="AY60" s="276"/>
      <c r="AZ60" s="276"/>
      <c r="BA60" s="276"/>
      <c r="BB60" s="276"/>
      <c r="BC60" s="276"/>
      <c r="BD60" s="276"/>
      <c r="BE60" s="276"/>
      <c r="BF60" s="276"/>
      <c r="BG60" s="276"/>
      <c r="BH60" s="276"/>
      <c r="BI60" s="276"/>
      <c r="BJ60" s="276"/>
      <c r="BK60" s="276"/>
      <c r="BL60" s="276"/>
      <c r="BM60" s="276"/>
      <c r="BN60" s="276"/>
      <c r="BO60" s="276"/>
      <c r="BP60" s="276"/>
      <c r="BQ60" s="276"/>
      <c r="BR60" s="276"/>
      <c r="BS60" s="276"/>
      <c r="BT60" s="276"/>
      <c r="BU60" s="276"/>
      <c r="BV60" s="276"/>
      <c r="BW60" s="276"/>
      <c r="BX60" s="276"/>
      <c r="BY60" s="276"/>
      <c r="BZ60" s="276"/>
      <c r="CA60" s="276"/>
      <c r="CB60" s="276"/>
      <c r="CC60" s="276"/>
      <c r="CD60" s="276"/>
      <c r="CE60" s="276"/>
      <c r="CF60" s="276"/>
      <c r="CG60" s="276"/>
      <c r="CH60" s="276"/>
      <c r="CI60" s="276"/>
      <c r="CJ60" s="276"/>
      <c r="CK60" s="276"/>
      <c r="CL60" s="276"/>
      <c r="CM60" s="276"/>
      <c r="CN60" s="276"/>
      <c r="CO60" s="276"/>
      <c r="CP60" s="293"/>
      <c r="CU60" s="373"/>
    </row>
    <row r="61" spans="1:16383" x14ac:dyDescent="0.2">
      <c r="A61" s="14"/>
      <c r="B61" s="14"/>
      <c r="C61" s="195"/>
      <c r="D61" s="73"/>
      <c r="E61" s="45" t="str">
        <f>InpS!E114</f>
        <v>Surface Water: Band 14</v>
      </c>
      <c r="F61" s="45"/>
      <c r="G61" s="60">
        <f xml:space="preserve"> DiscountCalc!$G$89</f>
        <v>0</v>
      </c>
      <c r="H61" s="239" t="str">
        <f>InpS!H114</f>
        <v>£</v>
      </c>
      <c r="I61" s="295">
        <v>2</v>
      </c>
      <c r="J61" s="45"/>
      <c r="K61" s="66">
        <f>InpS!K114</f>
        <v>10775.63</v>
      </c>
      <c r="L61" s="66">
        <f>InpS!L114</f>
        <v>10727.46</v>
      </c>
      <c r="M61" s="13"/>
      <c r="N61" s="391">
        <f t="shared" si="16"/>
        <v>10775.63</v>
      </c>
      <c r="O61" s="391">
        <f t="shared" si="17"/>
        <v>10727.46</v>
      </c>
      <c r="P61" s="13"/>
      <c r="CP61" s="293"/>
      <c r="CU61" s="373"/>
    </row>
    <row r="62" spans="1:16383" x14ac:dyDescent="0.2">
      <c r="E62" s="45" t="str">
        <f>InpS!E115</f>
        <v>Surface Water: Band 15</v>
      </c>
      <c r="F62" s="45"/>
      <c r="G62" s="60">
        <f xml:space="preserve"> DiscountCalc!$G$89</f>
        <v>0</v>
      </c>
      <c r="H62" s="239" t="str">
        <f>InpS!H115</f>
        <v>£</v>
      </c>
      <c r="I62" s="295">
        <v>2</v>
      </c>
      <c r="J62" s="45"/>
      <c r="K62" s="66">
        <f>InpS!K115</f>
        <v>13854.51</v>
      </c>
      <c r="L62" s="66">
        <f>InpS!L115</f>
        <v>13792.58</v>
      </c>
      <c r="M62" s="18"/>
      <c r="N62" s="391">
        <f t="shared" si="16"/>
        <v>13854.51</v>
      </c>
      <c r="O62" s="391">
        <f t="shared" si="17"/>
        <v>13792.58</v>
      </c>
      <c r="P62" s="18"/>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76"/>
      <c r="AW62" s="276"/>
      <c r="AX62" s="276"/>
      <c r="AY62" s="276"/>
      <c r="AZ62" s="276"/>
      <c r="BA62" s="276"/>
      <c r="BB62" s="276"/>
      <c r="BC62" s="276"/>
      <c r="BD62" s="276"/>
      <c r="BE62" s="276"/>
      <c r="BF62" s="276"/>
      <c r="BG62" s="276"/>
      <c r="BH62" s="276"/>
      <c r="BI62" s="276"/>
      <c r="BJ62" s="276"/>
      <c r="BK62" s="276"/>
      <c r="BL62" s="276"/>
      <c r="BM62" s="276"/>
      <c r="BN62" s="276"/>
      <c r="BO62" s="276"/>
      <c r="BP62" s="276"/>
      <c r="BQ62" s="276"/>
      <c r="BR62" s="276"/>
      <c r="BS62" s="276"/>
      <c r="BT62" s="276"/>
      <c r="BU62" s="276"/>
      <c r="BV62" s="276"/>
      <c r="BW62" s="276"/>
      <c r="BX62" s="276"/>
      <c r="BY62" s="276"/>
      <c r="BZ62" s="276"/>
      <c r="CA62" s="276"/>
      <c r="CB62" s="276"/>
      <c r="CC62" s="276"/>
      <c r="CD62" s="276"/>
      <c r="CE62" s="276"/>
      <c r="CF62" s="276"/>
      <c r="CG62" s="276"/>
      <c r="CH62" s="276"/>
      <c r="CI62" s="276"/>
      <c r="CJ62" s="276"/>
      <c r="CK62" s="276"/>
      <c r="CL62" s="276"/>
      <c r="CM62" s="276"/>
      <c r="CN62" s="276"/>
      <c r="CO62" s="276"/>
      <c r="CP62" s="293"/>
      <c r="CU62" s="373"/>
    </row>
    <row r="63" spans="1:16383" x14ac:dyDescent="0.2">
      <c r="E63" s="45" t="str">
        <f>InpS!E116</f>
        <v>Surface Water: Band 16</v>
      </c>
      <c r="F63" s="45"/>
      <c r="G63" s="60">
        <f xml:space="preserve"> DiscountCalc!$G$89</f>
        <v>0</v>
      </c>
      <c r="H63" s="239" t="str">
        <f>InpS!H116</f>
        <v>£</v>
      </c>
      <c r="I63" s="295">
        <v>2</v>
      </c>
      <c r="J63" s="45"/>
      <c r="K63" s="66">
        <f>InpS!K116</f>
        <v>16933.490000000002</v>
      </c>
      <c r="L63" s="66">
        <f>InpS!L116</f>
        <v>16857.8</v>
      </c>
      <c r="M63" s="18"/>
      <c r="N63" s="391">
        <f t="shared" si="16"/>
        <v>16933.490000000002</v>
      </c>
      <c r="O63" s="391">
        <f t="shared" si="17"/>
        <v>16857.8</v>
      </c>
      <c r="P63" s="18"/>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c r="AU63" s="276"/>
      <c r="AV63" s="276"/>
      <c r="AW63" s="276"/>
      <c r="AX63" s="276"/>
      <c r="AY63" s="276"/>
      <c r="AZ63" s="276"/>
      <c r="BA63" s="276"/>
      <c r="BB63" s="276"/>
      <c r="BC63" s="276"/>
      <c r="BD63" s="276"/>
      <c r="BE63" s="276"/>
      <c r="BF63" s="276"/>
      <c r="BG63" s="276"/>
      <c r="BH63" s="276"/>
      <c r="BI63" s="276"/>
      <c r="BJ63" s="276"/>
      <c r="BK63" s="276"/>
      <c r="BL63" s="276"/>
      <c r="BM63" s="276"/>
      <c r="BN63" s="276"/>
      <c r="BO63" s="276"/>
      <c r="BP63" s="276"/>
      <c r="BQ63" s="276"/>
      <c r="BR63" s="276"/>
      <c r="BS63" s="276"/>
      <c r="BT63" s="276"/>
      <c r="BU63" s="276"/>
      <c r="BV63" s="276"/>
      <c r="BW63" s="276"/>
      <c r="BX63" s="276"/>
      <c r="BY63" s="276"/>
      <c r="BZ63" s="276"/>
      <c r="CA63" s="276"/>
      <c r="CB63" s="276"/>
      <c r="CC63" s="276"/>
      <c r="CD63" s="276"/>
      <c r="CE63" s="276"/>
      <c r="CF63" s="276"/>
      <c r="CG63" s="276"/>
      <c r="CH63" s="276"/>
      <c r="CI63" s="276"/>
      <c r="CJ63" s="276"/>
      <c r="CK63" s="276"/>
      <c r="CL63" s="276"/>
      <c r="CM63" s="276"/>
      <c r="CN63" s="276"/>
      <c r="CO63" s="276"/>
      <c r="CP63" s="293"/>
      <c r="CQ63" s="276"/>
      <c r="CR63" s="276"/>
      <c r="CS63" s="276"/>
      <c r="CU63" s="373"/>
      <c r="CV63" s="276"/>
      <c r="CW63" s="276"/>
      <c r="CX63" s="276"/>
      <c r="CY63" s="276"/>
      <c r="CZ63" s="276"/>
      <c r="DA63" s="276"/>
      <c r="DB63" s="276"/>
      <c r="DC63" s="276"/>
      <c r="DD63" s="276"/>
      <c r="DE63" s="276"/>
      <c r="DF63" s="276"/>
      <c r="DG63" s="276"/>
      <c r="DH63" s="276"/>
      <c r="DI63" s="276"/>
      <c r="DJ63" s="276"/>
      <c r="DK63" s="276"/>
      <c r="DL63" s="276"/>
      <c r="DM63" s="276"/>
      <c r="DN63" s="276"/>
      <c r="DO63" s="276"/>
      <c r="DP63" s="276"/>
      <c r="DQ63" s="276"/>
      <c r="DR63" s="276"/>
      <c r="DS63" s="276"/>
      <c r="DT63" s="276"/>
      <c r="DU63" s="276"/>
      <c r="DV63" s="276"/>
      <c r="DW63" s="276"/>
      <c r="DX63" s="276"/>
      <c r="DY63" s="276"/>
      <c r="DZ63" s="276"/>
      <c r="EA63" s="276"/>
      <c r="EB63" s="276"/>
      <c r="EC63" s="276"/>
      <c r="ED63" s="276"/>
      <c r="EE63" s="276"/>
      <c r="EF63" s="276"/>
      <c r="EG63" s="276"/>
      <c r="EH63" s="276"/>
      <c r="EI63" s="276"/>
      <c r="EJ63" s="276"/>
      <c r="EK63" s="276"/>
      <c r="EL63" s="276"/>
      <c r="EM63" s="276"/>
      <c r="EN63" s="276"/>
      <c r="EO63" s="276"/>
      <c r="EP63" s="276"/>
      <c r="EQ63" s="276"/>
      <c r="ER63" s="276"/>
      <c r="ES63" s="276"/>
      <c r="ET63" s="276"/>
      <c r="EU63" s="276"/>
      <c r="EV63" s="276"/>
      <c r="EW63" s="276"/>
      <c r="EX63" s="276"/>
      <c r="EY63" s="276"/>
      <c r="EZ63" s="276"/>
      <c r="FA63" s="276"/>
      <c r="FB63" s="276"/>
      <c r="FC63" s="276"/>
      <c r="FD63" s="276"/>
      <c r="FE63" s="276"/>
      <c r="FF63" s="276"/>
      <c r="FG63" s="276"/>
      <c r="FH63" s="276"/>
      <c r="FI63" s="276"/>
      <c r="FJ63" s="276"/>
      <c r="FK63" s="276"/>
      <c r="FL63" s="276"/>
      <c r="FM63" s="276"/>
      <c r="FN63" s="276"/>
      <c r="FO63" s="276"/>
      <c r="FP63" s="276"/>
      <c r="FQ63" s="276"/>
      <c r="FR63" s="276"/>
      <c r="FS63" s="276"/>
      <c r="FT63" s="276"/>
      <c r="FU63" s="276"/>
      <c r="FV63" s="276"/>
      <c r="FW63" s="276"/>
      <c r="FX63" s="276"/>
      <c r="FY63" s="276"/>
      <c r="FZ63" s="276"/>
      <c r="GA63" s="276"/>
      <c r="GB63" s="276"/>
      <c r="GC63" s="276"/>
      <c r="GD63" s="276"/>
      <c r="GE63" s="276"/>
      <c r="GF63" s="276"/>
      <c r="GG63" s="276"/>
      <c r="GH63" s="276"/>
      <c r="GI63" s="276"/>
      <c r="GJ63" s="276"/>
      <c r="GK63" s="276"/>
      <c r="GL63" s="276"/>
      <c r="GM63" s="276"/>
      <c r="GN63" s="276"/>
      <c r="GO63" s="276"/>
      <c r="GP63" s="276"/>
      <c r="GQ63" s="276"/>
      <c r="GR63" s="276"/>
      <c r="GS63" s="276"/>
      <c r="GT63" s="276"/>
      <c r="GU63" s="276"/>
      <c r="GV63" s="276"/>
      <c r="GW63" s="276"/>
      <c r="GX63" s="276"/>
      <c r="GY63" s="276"/>
      <c r="GZ63" s="276"/>
      <c r="HA63" s="276"/>
      <c r="HB63" s="276"/>
      <c r="HC63" s="276"/>
      <c r="HD63" s="276"/>
      <c r="HE63" s="276"/>
      <c r="HF63" s="276"/>
      <c r="HG63" s="276"/>
      <c r="HH63" s="276"/>
      <c r="HI63" s="276"/>
      <c r="HJ63" s="276"/>
      <c r="HK63" s="276"/>
      <c r="HL63" s="276"/>
      <c r="HM63" s="276"/>
      <c r="HN63" s="276"/>
      <c r="HO63" s="276"/>
      <c r="HP63" s="276"/>
      <c r="HQ63" s="276"/>
      <c r="HR63" s="276"/>
      <c r="HS63" s="276"/>
      <c r="HT63" s="276"/>
      <c r="HU63" s="276"/>
      <c r="HV63" s="276"/>
      <c r="HW63" s="276"/>
      <c r="HX63" s="276"/>
      <c r="HY63" s="276"/>
      <c r="HZ63" s="276"/>
      <c r="IA63" s="276"/>
      <c r="IB63" s="276"/>
      <c r="IC63" s="276"/>
      <c r="ID63" s="276"/>
      <c r="IE63" s="276"/>
      <c r="IF63" s="276"/>
      <c r="IG63" s="276"/>
      <c r="IH63" s="276"/>
      <c r="II63" s="276"/>
      <c r="IJ63" s="276"/>
      <c r="IK63" s="276"/>
      <c r="IL63" s="276"/>
      <c r="IM63" s="276"/>
      <c r="IN63" s="276"/>
      <c r="IO63" s="276"/>
      <c r="IP63" s="276"/>
      <c r="IQ63" s="276"/>
      <c r="IR63" s="276"/>
      <c r="IS63" s="276"/>
      <c r="IT63" s="276"/>
      <c r="IU63" s="276"/>
      <c r="IV63" s="276"/>
      <c r="IW63" s="276"/>
      <c r="IX63" s="276"/>
      <c r="IY63" s="276"/>
      <c r="IZ63" s="276"/>
      <c r="JA63" s="276"/>
      <c r="JB63" s="276"/>
      <c r="JC63" s="276"/>
      <c r="JD63" s="276"/>
      <c r="JE63" s="276"/>
      <c r="JF63" s="276"/>
      <c r="JG63" s="276"/>
      <c r="JH63" s="276"/>
      <c r="JI63" s="276"/>
      <c r="JJ63" s="276"/>
      <c r="JK63" s="276"/>
      <c r="JL63" s="276"/>
      <c r="JM63" s="276"/>
      <c r="JN63" s="276"/>
      <c r="JO63" s="276"/>
      <c r="JP63" s="276"/>
      <c r="JQ63" s="276"/>
      <c r="JR63" s="276"/>
      <c r="JS63" s="276"/>
      <c r="JT63" s="276"/>
      <c r="JU63" s="276"/>
      <c r="JV63" s="276"/>
      <c r="JW63" s="276"/>
      <c r="JX63" s="276"/>
      <c r="JY63" s="276"/>
      <c r="JZ63" s="276"/>
      <c r="KA63" s="276"/>
      <c r="KB63" s="276"/>
      <c r="KC63" s="276"/>
      <c r="KD63" s="276"/>
      <c r="KE63" s="276"/>
      <c r="KF63" s="276"/>
      <c r="KG63" s="276"/>
      <c r="KH63" s="276"/>
      <c r="KI63" s="276"/>
      <c r="KJ63" s="276"/>
      <c r="KK63" s="276"/>
      <c r="KL63" s="276"/>
      <c r="KM63" s="276"/>
      <c r="KN63" s="276"/>
      <c r="KO63" s="276"/>
      <c r="KP63" s="276"/>
      <c r="KQ63" s="276"/>
      <c r="KR63" s="276"/>
      <c r="KS63" s="276"/>
      <c r="KT63" s="276"/>
      <c r="KU63" s="276"/>
      <c r="KV63" s="276"/>
      <c r="KW63" s="276"/>
      <c r="KX63" s="276"/>
      <c r="KY63" s="276"/>
      <c r="KZ63" s="276"/>
      <c r="LA63" s="276"/>
      <c r="LB63" s="276"/>
      <c r="LC63" s="276"/>
      <c r="LD63" s="276"/>
      <c r="LE63" s="276"/>
      <c r="LF63" s="276"/>
      <c r="LG63" s="276"/>
      <c r="LH63" s="276"/>
      <c r="LI63" s="276"/>
      <c r="LJ63" s="276"/>
      <c r="LK63" s="276"/>
      <c r="LL63" s="276"/>
      <c r="LM63" s="276"/>
      <c r="LN63" s="276"/>
      <c r="LO63" s="276"/>
      <c r="LP63" s="276"/>
      <c r="LQ63" s="276"/>
      <c r="LR63" s="276"/>
      <c r="LS63" s="276"/>
      <c r="LT63" s="276"/>
      <c r="LU63" s="276"/>
      <c r="LV63" s="276"/>
      <c r="LW63" s="276"/>
      <c r="LX63" s="276"/>
      <c r="LY63" s="276"/>
      <c r="LZ63" s="276"/>
      <c r="MA63" s="276"/>
      <c r="MB63" s="276"/>
      <c r="MC63" s="276"/>
      <c r="MD63" s="276"/>
      <c r="ME63" s="276"/>
      <c r="MF63" s="276"/>
      <c r="MG63" s="276"/>
      <c r="MH63" s="276"/>
      <c r="MI63" s="276"/>
      <c r="MJ63" s="276"/>
      <c r="MK63" s="276"/>
      <c r="ML63" s="276"/>
      <c r="MM63" s="276"/>
      <c r="MN63" s="276"/>
      <c r="MO63" s="276"/>
      <c r="MP63" s="276"/>
      <c r="MQ63" s="276"/>
      <c r="MR63" s="276"/>
      <c r="MS63" s="276"/>
      <c r="MT63" s="276"/>
      <c r="MU63" s="276"/>
      <c r="MV63" s="276"/>
      <c r="MW63" s="276"/>
      <c r="MX63" s="276"/>
      <c r="MY63" s="276"/>
      <c r="MZ63" s="276"/>
      <c r="NA63" s="276"/>
      <c r="NB63" s="276"/>
      <c r="NC63" s="276"/>
      <c r="ND63" s="276"/>
      <c r="NE63" s="276"/>
      <c r="NF63" s="276"/>
      <c r="NG63" s="276"/>
      <c r="NH63" s="276"/>
      <c r="NI63" s="276"/>
      <c r="NJ63" s="276"/>
      <c r="NK63" s="276"/>
      <c r="NL63" s="276"/>
      <c r="NM63" s="276"/>
      <c r="NN63" s="276"/>
      <c r="NO63" s="276"/>
      <c r="NP63" s="276"/>
      <c r="NQ63" s="276"/>
      <c r="NR63" s="276"/>
      <c r="NS63" s="276"/>
      <c r="NT63" s="276"/>
      <c r="NU63" s="276"/>
      <c r="NV63" s="276"/>
      <c r="NW63" s="276"/>
      <c r="NX63" s="276"/>
      <c r="NY63" s="276"/>
      <c r="NZ63" s="276"/>
      <c r="OA63" s="276"/>
      <c r="OB63" s="276"/>
      <c r="OC63" s="276"/>
      <c r="OD63" s="276"/>
      <c r="OE63" s="276"/>
      <c r="OF63" s="276"/>
      <c r="OG63" s="276"/>
      <c r="OH63" s="276"/>
      <c r="OI63" s="276"/>
      <c r="OJ63" s="276"/>
      <c r="OK63" s="276"/>
      <c r="OL63" s="276"/>
      <c r="OM63" s="276"/>
      <c r="ON63" s="276"/>
      <c r="OO63" s="276"/>
      <c r="OP63" s="276"/>
      <c r="OQ63" s="276"/>
      <c r="OR63" s="276"/>
      <c r="OS63" s="276"/>
      <c r="OT63" s="276"/>
      <c r="OU63" s="276"/>
      <c r="OV63" s="276"/>
      <c r="OW63" s="276"/>
      <c r="OX63" s="276"/>
      <c r="OY63" s="276"/>
      <c r="OZ63" s="276"/>
      <c r="PA63" s="276"/>
      <c r="PB63" s="276"/>
      <c r="PC63" s="276"/>
      <c r="PD63" s="276"/>
      <c r="PE63" s="276"/>
      <c r="PF63" s="276"/>
      <c r="PG63" s="276"/>
      <c r="PH63" s="276"/>
      <c r="PI63" s="276"/>
      <c r="PJ63" s="276"/>
      <c r="PK63" s="276"/>
      <c r="PL63" s="276"/>
      <c r="PM63" s="276"/>
      <c r="PN63" s="276"/>
      <c r="PO63" s="276"/>
      <c r="PP63" s="276"/>
      <c r="PQ63" s="276"/>
      <c r="PR63" s="276"/>
      <c r="PS63" s="276"/>
      <c r="PT63" s="276"/>
      <c r="PU63" s="276"/>
      <c r="PV63" s="276"/>
      <c r="PW63" s="276"/>
      <c r="PX63" s="276"/>
      <c r="PY63" s="276"/>
      <c r="PZ63" s="276"/>
      <c r="QA63" s="276"/>
      <c r="QB63" s="276"/>
      <c r="QC63" s="276"/>
      <c r="QD63" s="276"/>
      <c r="QE63" s="276"/>
      <c r="QF63" s="276"/>
      <c r="QG63" s="276"/>
      <c r="QH63" s="276"/>
      <c r="QI63" s="276"/>
      <c r="QJ63" s="276"/>
      <c r="QK63" s="276"/>
      <c r="QL63" s="276"/>
      <c r="QM63" s="276"/>
      <c r="QN63" s="276"/>
      <c r="QO63" s="276"/>
      <c r="QP63" s="276"/>
      <c r="QQ63" s="276"/>
      <c r="QR63" s="276"/>
      <c r="QS63" s="276"/>
      <c r="QT63" s="276"/>
      <c r="QU63" s="276"/>
      <c r="QV63" s="276"/>
      <c r="QW63" s="276"/>
      <c r="QX63" s="276"/>
      <c r="QY63" s="276"/>
      <c r="QZ63" s="276"/>
      <c r="RA63" s="276"/>
      <c r="RB63" s="276"/>
      <c r="RC63" s="276"/>
      <c r="RD63" s="276"/>
      <c r="RE63" s="276"/>
      <c r="RF63" s="276"/>
      <c r="RG63" s="276"/>
      <c r="RH63" s="276"/>
      <c r="RI63" s="276"/>
      <c r="RJ63" s="276"/>
      <c r="RK63" s="276"/>
      <c r="RL63" s="276"/>
      <c r="RM63" s="276"/>
      <c r="RN63" s="276"/>
      <c r="RO63" s="276"/>
      <c r="RP63" s="276"/>
      <c r="RQ63" s="276"/>
      <c r="RR63" s="276"/>
      <c r="RS63" s="276"/>
      <c r="RT63" s="276"/>
      <c r="RU63" s="276"/>
      <c r="RV63" s="276"/>
      <c r="RW63" s="276"/>
      <c r="RX63" s="276"/>
      <c r="RY63" s="276"/>
      <c r="RZ63" s="276"/>
      <c r="SA63" s="276"/>
      <c r="SB63" s="276"/>
      <c r="SC63" s="276"/>
      <c r="SD63" s="276"/>
      <c r="SE63" s="276"/>
      <c r="SF63" s="276"/>
      <c r="SG63" s="276"/>
      <c r="SH63" s="276"/>
      <c r="SI63" s="276"/>
      <c r="SJ63" s="276"/>
      <c r="SK63" s="276"/>
      <c r="SL63" s="276"/>
      <c r="SM63" s="276"/>
      <c r="SN63" s="276"/>
      <c r="SO63" s="276"/>
      <c r="SP63" s="276"/>
      <c r="SQ63" s="276"/>
      <c r="SR63" s="276"/>
      <c r="SS63" s="276"/>
      <c r="ST63" s="276"/>
      <c r="SU63" s="276"/>
      <c r="SV63" s="276"/>
      <c r="SW63" s="276"/>
      <c r="SX63" s="276"/>
      <c r="SY63" s="276"/>
      <c r="SZ63" s="276"/>
      <c r="TA63" s="276"/>
      <c r="TB63" s="276"/>
      <c r="TC63" s="276"/>
      <c r="TD63" s="276"/>
      <c r="TE63" s="276"/>
      <c r="TF63" s="276"/>
      <c r="TG63" s="276"/>
      <c r="TH63" s="276"/>
      <c r="TI63" s="276"/>
      <c r="TJ63" s="276"/>
      <c r="TK63" s="276"/>
      <c r="TL63" s="276"/>
      <c r="TM63" s="276"/>
      <c r="TN63" s="276"/>
      <c r="TO63" s="276"/>
      <c r="TP63" s="276"/>
      <c r="TQ63" s="276"/>
      <c r="TR63" s="276"/>
      <c r="TS63" s="276"/>
      <c r="TT63" s="276"/>
      <c r="TU63" s="276"/>
      <c r="TV63" s="276"/>
      <c r="TW63" s="276"/>
      <c r="TX63" s="276"/>
      <c r="TY63" s="276"/>
      <c r="TZ63" s="276"/>
      <c r="UA63" s="276"/>
      <c r="UB63" s="276"/>
      <c r="UC63" s="276"/>
      <c r="UD63" s="276"/>
      <c r="UE63" s="276"/>
      <c r="UF63" s="276"/>
      <c r="UG63" s="276"/>
      <c r="UH63" s="276"/>
      <c r="UI63" s="276"/>
      <c r="UJ63" s="276"/>
      <c r="UK63" s="276"/>
      <c r="UL63" s="276"/>
      <c r="UM63" s="276"/>
      <c r="UN63" s="276"/>
      <c r="UO63" s="276"/>
      <c r="UP63" s="276"/>
      <c r="UQ63" s="276"/>
      <c r="UR63" s="276"/>
      <c r="US63" s="276"/>
      <c r="UT63" s="276"/>
      <c r="UU63" s="276"/>
      <c r="UV63" s="276"/>
      <c r="UW63" s="276"/>
      <c r="UX63" s="276"/>
      <c r="UY63" s="276"/>
      <c r="UZ63" s="276"/>
      <c r="VA63" s="276"/>
      <c r="VB63" s="276"/>
      <c r="VC63" s="276"/>
      <c r="VD63" s="276"/>
      <c r="VE63" s="276"/>
      <c r="VF63" s="276"/>
      <c r="VG63" s="276"/>
      <c r="VH63" s="276"/>
      <c r="VI63" s="276"/>
      <c r="VJ63" s="276"/>
      <c r="VK63" s="276"/>
      <c r="VL63" s="276"/>
      <c r="VM63" s="276"/>
      <c r="VN63" s="276"/>
      <c r="VO63" s="276"/>
      <c r="VP63" s="276"/>
      <c r="VQ63" s="276"/>
      <c r="VR63" s="276"/>
      <c r="VS63" s="276"/>
      <c r="VT63" s="276"/>
      <c r="VU63" s="276"/>
      <c r="VV63" s="276"/>
      <c r="VW63" s="276"/>
      <c r="VX63" s="276"/>
      <c r="VY63" s="276"/>
      <c r="VZ63" s="276"/>
      <c r="WA63" s="276"/>
      <c r="WB63" s="276"/>
      <c r="WC63" s="276"/>
      <c r="WD63" s="276"/>
      <c r="WE63" s="276"/>
      <c r="WF63" s="276"/>
      <c r="WG63" s="276"/>
      <c r="WH63" s="276"/>
      <c r="WI63" s="276"/>
      <c r="WJ63" s="276"/>
      <c r="WK63" s="276"/>
      <c r="WL63" s="276"/>
      <c r="WM63" s="276"/>
      <c r="WN63" s="276"/>
      <c r="WO63" s="276"/>
      <c r="WP63" s="276"/>
      <c r="WQ63" s="276"/>
      <c r="WR63" s="276"/>
      <c r="WS63" s="276"/>
      <c r="WT63" s="276"/>
      <c r="WU63" s="276"/>
      <c r="WV63" s="276"/>
      <c r="WW63" s="276"/>
      <c r="WX63" s="276"/>
      <c r="WY63" s="276"/>
      <c r="WZ63" s="276"/>
      <c r="XA63" s="276"/>
      <c r="XB63" s="276"/>
      <c r="XC63" s="276"/>
      <c r="XD63" s="276"/>
      <c r="XE63" s="276"/>
      <c r="XF63" s="276"/>
      <c r="XG63" s="276"/>
      <c r="XH63" s="276"/>
      <c r="XI63" s="276"/>
      <c r="XJ63" s="276"/>
      <c r="XK63" s="276"/>
      <c r="XL63" s="276"/>
      <c r="XM63" s="276"/>
      <c r="XN63" s="276"/>
      <c r="XO63" s="276"/>
      <c r="XP63" s="276"/>
      <c r="XQ63" s="276"/>
      <c r="XR63" s="276"/>
      <c r="XS63" s="276"/>
      <c r="XT63" s="276"/>
      <c r="XU63" s="276"/>
      <c r="XV63" s="276"/>
      <c r="XW63" s="276"/>
      <c r="XX63" s="276"/>
      <c r="XY63" s="276"/>
      <c r="XZ63" s="276"/>
      <c r="YA63" s="276"/>
      <c r="YB63" s="276"/>
      <c r="YC63" s="276"/>
      <c r="YD63" s="276"/>
      <c r="YE63" s="276"/>
      <c r="YF63" s="276"/>
      <c r="YG63" s="276"/>
      <c r="YH63" s="276"/>
      <c r="YI63" s="276"/>
      <c r="YJ63" s="276"/>
      <c r="YK63" s="276"/>
      <c r="YL63" s="276"/>
      <c r="YM63" s="276"/>
      <c r="YN63" s="276"/>
      <c r="YO63" s="276"/>
      <c r="YP63" s="276"/>
      <c r="YQ63" s="276"/>
      <c r="YR63" s="276"/>
      <c r="YS63" s="276"/>
      <c r="YT63" s="276"/>
      <c r="YU63" s="276"/>
      <c r="YV63" s="276"/>
      <c r="YW63" s="276"/>
      <c r="YX63" s="276"/>
      <c r="YY63" s="276"/>
      <c r="YZ63" s="276"/>
      <c r="ZA63" s="276"/>
      <c r="ZB63" s="276"/>
      <c r="ZC63" s="276"/>
      <c r="ZD63" s="276"/>
      <c r="ZE63" s="276"/>
      <c r="ZF63" s="276"/>
      <c r="ZG63" s="276"/>
      <c r="ZH63" s="276"/>
      <c r="ZI63" s="276"/>
      <c r="ZJ63" s="276"/>
      <c r="ZK63" s="276"/>
      <c r="ZL63" s="276"/>
      <c r="ZM63" s="276"/>
      <c r="ZN63" s="276"/>
      <c r="ZO63" s="276"/>
      <c r="ZP63" s="276"/>
      <c r="ZQ63" s="276"/>
      <c r="ZR63" s="276"/>
      <c r="ZS63" s="276"/>
      <c r="ZT63" s="276"/>
      <c r="ZU63" s="276"/>
      <c r="ZV63" s="276"/>
      <c r="ZW63" s="276"/>
      <c r="ZX63" s="276"/>
      <c r="ZY63" s="276"/>
      <c r="ZZ63" s="276"/>
      <c r="AAA63" s="276"/>
      <c r="AAB63" s="276"/>
      <c r="AAC63" s="276"/>
      <c r="AAD63" s="276"/>
      <c r="AAE63" s="276"/>
      <c r="AAF63" s="276"/>
      <c r="AAG63" s="276"/>
      <c r="AAH63" s="276"/>
      <c r="AAI63" s="276"/>
      <c r="AAJ63" s="276"/>
      <c r="AAK63" s="276"/>
      <c r="AAL63" s="276"/>
      <c r="AAM63" s="276"/>
      <c r="AAN63" s="276"/>
      <c r="AAO63" s="276"/>
      <c r="AAP63" s="276"/>
      <c r="AAQ63" s="276"/>
      <c r="AAR63" s="276"/>
      <c r="AAS63" s="276"/>
      <c r="AAT63" s="276"/>
      <c r="AAU63" s="276"/>
      <c r="AAV63" s="276"/>
      <c r="AAW63" s="276"/>
      <c r="AAX63" s="276"/>
      <c r="AAY63" s="276"/>
      <c r="AAZ63" s="276"/>
      <c r="ABA63" s="276"/>
      <c r="ABB63" s="276"/>
      <c r="ABC63" s="276"/>
      <c r="ABD63" s="276"/>
      <c r="ABE63" s="276"/>
      <c r="ABF63" s="276"/>
      <c r="ABG63" s="276"/>
      <c r="ABH63" s="276"/>
      <c r="ABI63" s="276"/>
      <c r="ABJ63" s="276"/>
      <c r="ABK63" s="276"/>
      <c r="ABL63" s="276"/>
      <c r="ABM63" s="276"/>
      <c r="ABN63" s="276"/>
      <c r="ABO63" s="276"/>
      <c r="ABP63" s="276"/>
      <c r="ABQ63" s="276"/>
      <c r="ABR63" s="276"/>
      <c r="ABS63" s="276"/>
      <c r="ABT63" s="276"/>
      <c r="ABU63" s="276"/>
      <c r="ABV63" s="276"/>
      <c r="ABW63" s="276"/>
      <c r="ABX63" s="276"/>
      <c r="ABY63" s="276"/>
      <c r="ABZ63" s="276"/>
      <c r="ACA63" s="276"/>
      <c r="ACB63" s="276"/>
      <c r="ACC63" s="276"/>
      <c r="ACD63" s="276"/>
      <c r="ACE63" s="276"/>
      <c r="ACF63" s="276"/>
      <c r="ACG63" s="276"/>
      <c r="ACH63" s="276"/>
      <c r="ACI63" s="276"/>
      <c r="ACJ63" s="276"/>
      <c r="ACK63" s="276"/>
      <c r="ACL63" s="276"/>
      <c r="ACM63" s="276"/>
      <c r="ACN63" s="276"/>
      <c r="ACO63" s="276"/>
      <c r="ACP63" s="276"/>
      <c r="ACQ63" s="276"/>
      <c r="ACR63" s="276"/>
      <c r="ACS63" s="276"/>
      <c r="ACT63" s="276"/>
      <c r="ACU63" s="276"/>
      <c r="ACV63" s="276"/>
      <c r="ACW63" s="276"/>
      <c r="ACX63" s="276"/>
      <c r="ACY63" s="276"/>
      <c r="ACZ63" s="276"/>
      <c r="ADA63" s="276"/>
      <c r="ADB63" s="276"/>
      <c r="ADC63" s="276"/>
      <c r="ADD63" s="276"/>
      <c r="ADE63" s="276"/>
      <c r="ADF63" s="276"/>
      <c r="ADG63" s="276"/>
      <c r="ADH63" s="276"/>
      <c r="ADI63" s="276"/>
      <c r="ADJ63" s="276"/>
      <c r="ADK63" s="276"/>
      <c r="ADL63" s="276"/>
      <c r="ADM63" s="276"/>
      <c r="ADN63" s="276"/>
      <c r="ADO63" s="276"/>
      <c r="ADP63" s="276"/>
      <c r="ADQ63" s="276"/>
      <c r="ADR63" s="276"/>
      <c r="ADS63" s="276"/>
      <c r="ADT63" s="276"/>
      <c r="ADU63" s="276"/>
      <c r="ADV63" s="276"/>
      <c r="ADW63" s="276"/>
      <c r="ADX63" s="276"/>
      <c r="ADY63" s="276"/>
      <c r="ADZ63" s="276"/>
      <c r="AEA63" s="276"/>
      <c r="AEB63" s="276"/>
      <c r="AEC63" s="276"/>
      <c r="AED63" s="276"/>
      <c r="AEE63" s="276"/>
      <c r="AEF63" s="276"/>
      <c r="AEG63" s="276"/>
      <c r="AEH63" s="276"/>
      <c r="AEI63" s="276"/>
      <c r="AEJ63" s="276"/>
      <c r="AEK63" s="276"/>
      <c r="AEL63" s="276"/>
      <c r="AEM63" s="276"/>
      <c r="AEN63" s="276"/>
      <c r="AEO63" s="276"/>
      <c r="AEP63" s="276"/>
      <c r="AEQ63" s="276"/>
      <c r="AER63" s="276"/>
      <c r="AES63" s="276"/>
      <c r="AET63" s="276"/>
      <c r="AEU63" s="276"/>
      <c r="AEV63" s="276"/>
      <c r="AEW63" s="276"/>
      <c r="AEX63" s="276"/>
      <c r="AEY63" s="276"/>
      <c r="AEZ63" s="276"/>
      <c r="AFA63" s="276"/>
      <c r="AFB63" s="276"/>
      <c r="AFC63" s="276"/>
      <c r="AFD63" s="276"/>
      <c r="AFE63" s="276"/>
      <c r="AFF63" s="276"/>
      <c r="AFG63" s="276"/>
      <c r="AFH63" s="276"/>
      <c r="AFI63" s="276"/>
      <c r="AFJ63" s="276"/>
      <c r="AFK63" s="276"/>
      <c r="AFL63" s="276"/>
      <c r="AFM63" s="276"/>
      <c r="AFN63" s="276"/>
      <c r="AFO63" s="276"/>
      <c r="AFP63" s="276"/>
      <c r="AFQ63" s="276"/>
      <c r="AFR63" s="276"/>
      <c r="AFS63" s="276"/>
      <c r="AFT63" s="276"/>
      <c r="AFU63" s="276"/>
      <c r="AFV63" s="276"/>
      <c r="AFW63" s="276"/>
      <c r="AFX63" s="276"/>
      <c r="AFY63" s="276"/>
      <c r="AFZ63" s="276"/>
      <c r="AGA63" s="276"/>
      <c r="AGB63" s="276"/>
      <c r="AGC63" s="276"/>
      <c r="AGD63" s="276"/>
      <c r="AGE63" s="276"/>
      <c r="AGF63" s="276"/>
      <c r="AGG63" s="276"/>
      <c r="AGH63" s="276"/>
      <c r="AGI63" s="276"/>
      <c r="AGJ63" s="276"/>
      <c r="AGK63" s="276"/>
      <c r="AGL63" s="276"/>
      <c r="AGM63" s="276"/>
      <c r="AGN63" s="276"/>
      <c r="AGO63" s="276"/>
      <c r="AGP63" s="276"/>
      <c r="AGQ63" s="276"/>
      <c r="AGR63" s="276"/>
      <c r="AGS63" s="276"/>
      <c r="AGT63" s="276"/>
      <c r="AGU63" s="276"/>
      <c r="AGV63" s="276"/>
      <c r="AGW63" s="276"/>
      <c r="AGX63" s="276"/>
      <c r="AGY63" s="276"/>
      <c r="AGZ63" s="276"/>
      <c r="AHA63" s="276"/>
      <c r="AHB63" s="276"/>
      <c r="AHC63" s="276"/>
      <c r="AHD63" s="276"/>
      <c r="AHE63" s="276"/>
      <c r="AHF63" s="276"/>
      <c r="AHG63" s="276"/>
      <c r="AHH63" s="276"/>
      <c r="AHI63" s="276"/>
      <c r="AHJ63" s="276"/>
      <c r="AHK63" s="276"/>
      <c r="AHL63" s="276"/>
      <c r="AHM63" s="276"/>
      <c r="AHN63" s="276"/>
      <c r="AHO63" s="276"/>
      <c r="AHP63" s="276"/>
      <c r="AHQ63" s="276"/>
      <c r="AHR63" s="276"/>
      <c r="AHS63" s="276"/>
      <c r="AHT63" s="276"/>
      <c r="AHU63" s="276"/>
      <c r="AHV63" s="276"/>
      <c r="AHW63" s="276"/>
      <c r="AHX63" s="276"/>
      <c r="AHY63" s="276"/>
      <c r="AHZ63" s="276"/>
      <c r="AIA63" s="276"/>
      <c r="AIB63" s="276"/>
      <c r="AIC63" s="276"/>
      <c r="AID63" s="276"/>
      <c r="AIE63" s="276"/>
      <c r="AIF63" s="276"/>
      <c r="AIG63" s="276"/>
      <c r="AIH63" s="276"/>
      <c r="AII63" s="276"/>
      <c r="AIJ63" s="276"/>
      <c r="AIK63" s="276"/>
      <c r="AIL63" s="276"/>
      <c r="AIM63" s="276"/>
      <c r="AIN63" s="276"/>
      <c r="AIO63" s="276"/>
      <c r="AIP63" s="276"/>
      <c r="AIQ63" s="276"/>
      <c r="AIR63" s="276"/>
      <c r="AIS63" s="276"/>
      <c r="AIT63" s="276"/>
      <c r="AIU63" s="276"/>
      <c r="AIV63" s="276"/>
      <c r="AIW63" s="276"/>
      <c r="AIX63" s="276"/>
      <c r="AIY63" s="276"/>
      <c r="AIZ63" s="276"/>
      <c r="AJA63" s="276"/>
      <c r="AJB63" s="276"/>
      <c r="AJC63" s="276"/>
      <c r="AJD63" s="276"/>
      <c r="AJE63" s="276"/>
      <c r="AJF63" s="276"/>
      <c r="AJG63" s="276"/>
      <c r="AJH63" s="276"/>
      <c r="AJI63" s="276"/>
      <c r="AJJ63" s="276"/>
      <c r="AJK63" s="276"/>
      <c r="AJL63" s="276"/>
      <c r="AJM63" s="276"/>
      <c r="AJN63" s="276"/>
      <c r="AJO63" s="276"/>
      <c r="AJP63" s="276"/>
      <c r="AJQ63" s="276"/>
      <c r="AJR63" s="276"/>
      <c r="AJS63" s="276"/>
      <c r="AJT63" s="276"/>
      <c r="AJU63" s="276"/>
      <c r="AJV63" s="276"/>
      <c r="AJW63" s="276"/>
      <c r="AJX63" s="276"/>
      <c r="AJY63" s="276"/>
      <c r="AJZ63" s="276"/>
      <c r="AKA63" s="276"/>
      <c r="AKB63" s="276"/>
      <c r="AKC63" s="276"/>
      <c r="AKD63" s="276"/>
      <c r="AKE63" s="276"/>
      <c r="AKF63" s="276"/>
      <c r="AKG63" s="276"/>
      <c r="AKH63" s="276"/>
      <c r="AKI63" s="276"/>
      <c r="AKJ63" s="276"/>
      <c r="AKK63" s="276"/>
      <c r="AKL63" s="276"/>
      <c r="AKM63" s="276"/>
      <c r="AKN63" s="276"/>
      <c r="AKO63" s="276"/>
      <c r="AKP63" s="276"/>
      <c r="AKQ63" s="276"/>
      <c r="AKR63" s="276"/>
      <c r="AKS63" s="276"/>
      <c r="AKT63" s="276"/>
      <c r="AKU63" s="276"/>
      <c r="AKV63" s="276"/>
      <c r="AKW63" s="276"/>
      <c r="AKX63" s="276"/>
      <c r="AKY63" s="276"/>
      <c r="AKZ63" s="276"/>
      <c r="ALA63" s="276"/>
      <c r="ALB63" s="276"/>
      <c r="ALC63" s="276"/>
      <c r="ALD63" s="276"/>
      <c r="ALE63" s="276"/>
      <c r="ALF63" s="276"/>
      <c r="ALG63" s="276"/>
      <c r="ALH63" s="276"/>
      <c r="ALI63" s="276"/>
      <c r="ALJ63" s="276"/>
      <c r="ALK63" s="276"/>
      <c r="ALL63" s="276"/>
      <c r="ALM63" s="276"/>
      <c r="ALN63" s="276"/>
      <c r="ALO63" s="276"/>
      <c r="ALP63" s="276"/>
      <c r="ALQ63" s="276"/>
      <c r="ALR63" s="276"/>
      <c r="ALS63" s="276"/>
      <c r="ALT63" s="276"/>
      <c r="ALU63" s="276"/>
      <c r="ALV63" s="276"/>
      <c r="ALW63" s="276"/>
      <c r="ALX63" s="276"/>
      <c r="ALY63" s="276"/>
      <c r="ALZ63" s="276"/>
      <c r="AMA63" s="276"/>
      <c r="AMB63" s="276"/>
      <c r="AMC63" s="276"/>
      <c r="AMD63" s="276"/>
      <c r="AME63" s="276"/>
      <c r="AMF63" s="276"/>
      <c r="AMG63" s="276"/>
      <c r="AMH63" s="276"/>
      <c r="AMI63" s="276"/>
      <c r="AMJ63" s="276"/>
      <c r="AMK63" s="276"/>
      <c r="AML63" s="276"/>
      <c r="AMM63" s="276"/>
      <c r="AMN63" s="276"/>
      <c r="AMO63" s="276"/>
      <c r="AMP63" s="276"/>
      <c r="AMQ63" s="276"/>
      <c r="AMR63" s="276"/>
      <c r="AMS63" s="276"/>
      <c r="AMT63" s="276"/>
      <c r="AMU63" s="276"/>
      <c r="AMV63" s="276"/>
      <c r="AMW63" s="276"/>
      <c r="AMX63" s="276"/>
      <c r="AMY63" s="276"/>
      <c r="AMZ63" s="276"/>
      <c r="ANA63" s="276"/>
      <c r="ANB63" s="276"/>
      <c r="ANC63" s="276"/>
      <c r="AND63" s="276"/>
      <c r="ANE63" s="276"/>
      <c r="ANF63" s="276"/>
      <c r="ANG63" s="276"/>
      <c r="ANH63" s="276"/>
      <c r="ANI63" s="276"/>
      <c r="ANJ63" s="276"/>
      <c r="ANK63" s="276"/>
      <c r="ANL63" s="276"/>
      <c r="ANM63" s="276"/>
      <c r="ANN63" s="276"/>
      <c r="ANO63" s="276"/>
      <c r="ANP63" s="276"/>
      <c r="ANQ63" s="276"/>
      <c r="ANR63" s="276"/>
      <c r="ANS63" s="276"/>
      <c r="ANT63" s="276"/>
      <c r="ANU63" s="276"/>
      <c r="ANV63" s="276"/>
      <c r="ANW63" s="276"/>
      <c r="ANX63" s="276"/>
      <c r="ANY63" s="276"/>
      <c r="ANZ63" s="276"/>
      <c r="AOA63" s="276"/>
      <c r="AOB63" s="276"/>
      <c r="AOC63" s="276"/>
      <c r="AOD63" s="276"/>
      <c r="AOE63" s="276"/>
      <c r="AOF63" s="276"/>
      <c r="AOG63" s="276"/>
      <c r="AOH63" s="276"/>
      <c r="AOI63" s="276"/>
      <c r="AOJ63" s="276"/>
      <c r="AOK63" s="276"/>
      <c r="AOL63" s="276"/>
      <c r="AOM63" s="276"/>
      <c r="AON63" s="276"/>
      <c r="AOO63" s="276"/>
      <c r="AOP63" s="276"/>
      <c r="AOQ63" s="276"/>
      <c r="AOR63" s="276"/>
      <c r="AOS63" s="276"/>
      <c r="AOT63" s="276"/>
      <c r="AOU63" s="276"/>
      <c r="AOV63" s="276"/>
      <c r="AOW63" s="276"/>
      <c r="AOX63" s="276"/>
      <c r="AOY63" s="276"/>
      <c r="AOZ63" s="276"/>
      <c r="APA63" s="276"/>
      <c r="APB63" s="276"/>
      <c r="APC63" s="276"/>
      <c r="APD63" s="276"/>
      <c r="APE63" s="276"/>
      <c r="APF63" s="276"/>
      <c r="APG63" s="276"/>
      <c r="APH63" s="276"/>
      <c r="API63" s="276"/>
      <c r="APJ63" s="276"/>
      <c r="APK63" s="276"/>
      <c r="APL63" s="276"/>
      <c r="APM63" s="276"/>
      <c r="APN63" s="276"/>
      <c r="APO63" s="276"/>
      <c r="APP63" s="276"/>
      <c r="APQ63" s="276"/>
      <c r="APR63" s="276"/>
      <c r="APS63" s="276"/>
      <c r="APT63" s="276"/>
      <c r="APU63" s="276"/>
      <c r="APV63" s="276"/>
      <c r="APW63" s="276"/>
      <c r="APX63" s="276"/>
      <c r="APY63" s="276"/>
      <c r="APZ63" s="276"/>
      <c r="AQA63" s="276"/>
      <c r="AQB63" s="276"/>
      <c r="AQC63" s="276"/>
      <c r="AQD63" s="276"/>
      <c r="AQE63" s="276"/>
      <c r="AQF63" s="276"/>
      <c r="AQG63" s="276"/>
      <c r="AQH63" s="276"/>
      <c r="AQI63" s="276"/>
      <c r="AQJ63" s="276"/>
      <c r="AQK63" s="276"/>
      <c r="AQL63" s="276"/>
      <c r="AQM63" s="276"/>
      <c r="AQN63" s="276"/>
      <c r="AQO63" s="276"/>
      <c r="AQP63" s="276"/>
      <c r="AQQ63" s="276"/>
      <c r="AQR63" s="276"/>
      <c r="AQS63" s="276"/>
      <c r="AQT63" s="276"/>
      <c r="AQU63" s="276"/>
      <c r="AQV63" s="276"/>
      <c r="AQW63" s="276"/>
      <c r="AQX63" s="276"/>
      <c r="AQY63" s="276"/>
      <c r="AQZ63" s="276"/>
      <c r="ARA63" s="276"/>
      <c r="ARB63" s="276"/>
      <c r="ARC63" s="276"/>
      <c r="ARD63" s="276"/>
      <c r="ARE63" s="276"/>
      <c r="ARF63" s="276"/>
      <c r="ARG63" s="276"/>
      <c r="ARH63" s="276"/>
      <c r="ARI63" s="276"/>
      <c r="ARJ63" s="276"/>
      <c r="ARK63" s="276"/>
      <c r="ARL63" s="276"/>
      <c r="ARM63" s="276"/>
      <c r="ARN63" s="276"/>
      <c r="ARO63" s="276"/>
      <c r="ARP63" s="276"/>
      <c r="ARQ63" s="276"/>
      <c r="ARR63" s="276"/>
      <c r="ARS63" s="276"/>
      <c r="ART63" s="276"/>
      <c r="ARU63" s="276"/>
      <c r="ARV63" s="276"/>
      <c r="ARW63" s="276"/>
      <c r="ARX63" s="276"/>
      <c r="ARY63" s="276"/>
      <c r="ARZ63" s="276"/>
      <c r="ASA63" s="276"/>
      <c r="ASB63" s="276"/>
      <c r="ASC63" s="276"/>
      <c r="ASD63" s="276"/>
      <c r="ASE63" s="276"/>
      <c r="ASF63" s="276"/>
      <c r="ASG63" s="276"/>
      <c r="ASH63" s="276"/>
      <c r="ASI63" s="276"/>
      <c r="ASJ63" s="276"/>
      <c r="ASK63" s="276"/>
      <c r="ASL63" s="276"/>
      <c r="ASM63" s="276"/>
      <c r="ASN63" s="276"/>
      <c r="ASO63" s="276"/>
      <c r="ASP63" s="276"/>
      <c r="ASQ63" s="276"/>
      <c r="ASR63" s="276"/>
      <c r="ASS63" s="276"/>
      <c r="AST63" s="276"/>
      <c r="ASU63" s="276"/>
      <c r="ASV63" s="276"/>
      <c r="ASW63" s="276"/>
      <c r="ASX63" s="276"/>
      <c r="ASY63" s="276"/>
      <c r="ASZ63" s="276"/>
      <c r="ATA63" s="276"/>
      <c r="ATB63" s="276"/>
      <c r="ATC63" s="276"/>
      <c r="ATD63" s="276"/>
      <c r="ATE63" s="276"/>
      <c r="ATF63" s="276"/>
      <c r="ATG63" s="276"/>
      <c r="ATH63" s="276"/>
      <c r="ATI63" s="276"/>
      <c r="ATJ63" s="276"/>
      <c r="ATK63" s="276"/>
      <c r="ATL63" s="276"/>
      <c r="ATM63" s="276"/>
      <c r="ATN63" s="276"/>
      <c r="ATO63" s="276"/>
      <c r="ATP63" s="276"/>
      <c r="ATQ63" s="276"/>
      <c r="ATR63" s="276"/>
      <c r="ATS63" s="276"/>
      <c r="ATT63" s="276"/>
      <c r="ATU63" s="276"/>
      <c r="ATV63" s="276"/>
      <c r="ATW63" s="276"/>
      <c r="ATX63" s="276"/>
      <c r="ATY63" s="276"/>
      <c r="ATZ63" s="276"/>
      <c r="AUA63" s="276"/>
      <c r="AUB63" s="276"/>
      <c r="AUC63" s="276"/>
      <c r="AUD63" s="276"/>
      <c r="AUE63" s="276"/>
      <c r="AUF63" s="276"/>
      <c r="AUG63" s="276"/>
      <c r="AUH63" s="276"/>
      <c r="AUI63" s="276"/>
      <c r="AUJ63" s="276"/>
      <c r="AUK63" s="276"/>
      <c r="AUL63" s="276"/>
      <c r="AUM63" s="276"/>
      <c r="AUN63" s="276"/>
      <c r="AUO63" s="276"/>
      <c r="AUP63" s="276"/>
      <c r="AUQ63" s="276"/>
      <c r="AUR63" s="276"/>
      <c r="AUS63" s="276"/>
      <c r="AUT63" s="276"/>
      <c r="AUU63" s="276"/>
      <c r="AUV63" s="276"/>
      <c r="AUW63" s="276"/>
      <c r="AUX63" s="276"/>
      <c r="AUY63" s="276"/>
      <c r="AUZ63" s="276"/>
      <c r="AVA63" s="276"/>
      <c r="AVB63" s="276"/>
      <c r="AVC63" s="276"/>
      <c r="AVD63" s="276"/>
      <c r="AVE63" s="276"/>
      <c r="AVF63" s="276"/>
      <c r="AVG63" s="276"/>
      <c r="AVH63" s="276"/>
      <c r="AVI63" s="276"/>
      <c r="AVJ63" s="276"/>
      <c r="AVK63" s="276"/>
      <c r="AVL63" s="276"/>
      <c r="AVM63" s="276"/>
      <c r="AVN63" s="276"/>
      <c r="AVO63" s="276"/>
      <c r="AVP63" s="276"/>
      <c r="AVQ63" s="276"/>
      <c r="AVR63" s="276"/>
      <c r="AVS63" s="276"/>
      <c r="AVT63" s="276"/>
      <c r="AVU63" s="276"/>
      <c r="AVV63" s="276"/>
      <c r="AVW63" s="276"/>
      <c r="AVX63" s="276"/>
      <c r="AVY63" s="276"/>
      <c r="AVZ63" s="276"/>
      <c r="AWA63" s="276"/>
      <c r="AWB63" s="276"/>
      <c r="AWC63" s="276"/>
      <c r="AWD63" s="276"/>
      <c r="AWE63" s="276"/>
      <c r="AWF63" s="276"/>
      <c r="AWG63" s="276"/>
      <c r="AWH63" s="276"/>
      <c r="AWI63" s="276"/>
      <c r="AWJ63" s="276"/>
      <c r="AWK63" s="276"/>
      <c r="AWL63" s="276"/>
      <c r="AWM63" s="276"/>
      <c r="AWN63" s="276"/>
      <c r="AWO63" s="276"/>
      <c r="AWP63" s="276"/>
      <c r="AWQ63" s="276"/>
      <c r="AWR63" s="276"/>
      <c r="AWS63" s="276"/>
      <c r="AWT63" s="276"/>
      <c r="AWU63" s="276"/>
      <c r="AWV63" s="276"/>
      <c r="AWW63" s="276"/>
      <c r="AWX63" s="276"/>
      <c r="AWY63" s="276"/>
      <c r="AWZ63" s="276"/>
      <c r="AXA63" s="276"/>
      <c r="AXB63" s="276"/>
      <c r="AXC63" s="276"/>
      <c r="AXD63" s="276"/>
      <c r="AXE63" s="276"/>
      <c r="AXF63" s="276"/>
      <c r="AXG63" s="276"/>
      <c r="AXH63" s="276"/>
      <c r="AXI63" s="276"/>
      <c r="AXJ63" s="276"/>
      <c r="AXK63" s="276"/>
      <c r="AXL63" s="276"/>
      <c r="AXM63" s="276"/>
      <c r="AXN63" s="276"/>
      <c r="AXO63" s="276"/>
      <c r="AXP63" s="276"/>
      <c r="AXQ63" s="276"/>
      <c r="AXR63" s="276"/>
      <c r="AXS63" s="276"/>
      <c r="AXT63" s="276"/>
      <c r="AXU63" s="276"/>
      <c r="AXV63" s="276"/>
      <c r="AXW63" s="276"/>
      <c r="AXX63" s="276"/>
      <c r="AXY63" s="276"/>
      <c r="AXZ63" s="276"/>
      <c r="AYA63" s="276"/>
      <c r="AYB63" s="276"/>
      <c r="AYC63" s="276"/>
      <c r="AYD63" s="276"/>
      <c r="AYE63" s="276"/>
      <c r="AYF63" s="276"/>
      <c r="AYG63" s="276"/>
      <c r="AYH63" s="276"/>
      <c r="AYI63" s="276"/>
      <c r="AYJ63" s="276"/>
      <c r="AYK63" s="276"/>
      <c r="AYL63" s="276"/>
      <c r="AYM63" s="276"/>
      <c r="AYN63" s="276"/>
      <c r="AYO63" s="276"/>
      <c r="AYP63" s="276"/>
      <c r="AYQ63" s="276"/>
      <c r="AYR63" s="276"/>
      <c r="AYS63" s="276"/>
      <c r="AYT63" s="276"/>
      <c r="AYU63" s="276"/>
      <c r="AYV63" s="276"/>
      <c r="AYW63" s="276"/>
      <c r="AYX63" s="276"/>
      <c r="AYY63" s="276"/>
      <c r="AYZ63" s="276"/>
      <c r="AZA63" s="276"/>
      <c r="AZB63" s="276"/>
      <c r="AZC63" s="276"/>
      <c r="AZD63" s="276"/>
      <c r="AZE63" s="276"/>
      <c r="AZF63" s="276"/>
      <c r="AZG63" s="276"/>
      <c r="AZH63" s="276"/>
      <c r="AZI63" s="276"/>
      <c r="AZJ63" s="276"/>
      <c r="AZK63" s="276"/>
      <c r="AZL63" s="276"/>
      <c r="AZM63" s="276"/>
      <c r="AZN63" s="276"/>
      <c r="AZO63" s="276"/>
      <c r="AZP63" s="276"/>
      <c r="AZQ63" s="276"/>
      <c r="AZR63" s="276"/>
      <c r="AZS63" s="276"/>
      <c r="AZT63" s="276"/>
      <c r="AZU63" s="276"/>
      <c r="AZV63" s="276"/>
      <c r="AZW63" s="276"/>
      <c r="AZX63" s="276"/>
      <c r="AZY63" s="276"/>
      <c r="AZZ63" s="276"/>
      <c r="BAA63" s="276"/>
      <c r="BAB63" s="276"/>
      <c r="BAC63" s="276"/>
      <c r="BAD63" s="276"/>
      <c r="BAE63" s="276"/>
      <c r="BAF63" s="276"/>
      <c r="BAG63" s="276"/>
      <c r="BAH63" s="276"/>
      <c r="BAI63" s="276"/>
      <c r="BAJ63" s="276"/>
      <c r="BAK63" s="276"/>
      <c r="BAL63" s="276"/>
      <c r="BAM63" s="276"/>
      <c r="BAN63" s="276"/>
      <c r="BAO63" s="276"/>
      <c r="BAP63" s="276"/>
      <c r="BAQ63" s="276"/>
      <c r="BAR63" s="276"/>
      <c r="BAS63" s="276"/>
      <c r="BAT63" s="276"/>
      <c r="BAU63" s="276"/>
      <c r="BAV63" s="276"/>
      <c r="BAW63" s="276"/>
      <c r="BAX63" s="276"/>
      <c r="BAY63" s="276"/>
      <c r="BAZ63" s="276"/>
      <c r="BBA63" s="276"/>
      <c r="BBB63" s="276"/>
      <c r="BBC63" s="276"/>
      <c r="BBD63" s="276"/>
      <c r="BBE63" s="276"/>
      <c r="BBF63" s="276"/>
      <c r="BBG63" s="276"/>
      <c r="BBH63" s="276"/>
      <c r="BBI63" s="276"/>
      <c r="BBJ63" s="276"/>
      <c r="BBK63" s="276"/>
      <c r="BBL63" s="276"/>
      <c r="BBM63" s="276"/>
      <c r="BBN63" s="276"/>
      <c r="BBO63" s="276"/>
      <c r="BBP63" s="276"/>
      <c r="BBQ63" s="276"/>
      <c r="BBR63" s="276"/>
      <c r="BBS63" s="276"/>
      <c r="BBT63" s="276"/>
      <c r="BBU63" s="276"/>
      <c r="BBV63" s="276"/>
      <c r="BBW63" s="276"/>
      <c r="BBX63" s="276"/>
      <c r="BBY63" s="276"/>
      <c r="BBZ63" s="276"/>
      <c r="BCA63" s="276"/>
      <c r="BCB63" s="276"/>
      <c r="BCC63" s="276"/>
      <c r="BCD63" s="276"/>
      <c r="BCE63" s="276"/>
      <c r="BCF63" s="276"/>
      <c r="BCG63" s="276"/>
      <c r="BCH63" s="276"/>
      <c r="BCI63" s="276"/>
      <c r="BCJ63" s="276"/>
      <c r="BCK63" s="276"/>
      <c r="BCL63" s="276"/>
      <c r="BCM63" s="276"/>
      <c r="BCN63" s="276"/>
      <c r="BCO63" s="276"/>
      <c r="BCP63" s="276"/>
      <c r="BCQ63" s="276"/>
      <c r="BCR63" s="276"/>
      <c r="BCS63" s="276"/>
      <c r="BCT63" s="276"/>
      <c r="BCU63" s="276"/>
      <c r="BCV63" s="276"/>
      <c r="BCW63" s="276"/>
      <c r="BCX63" s="276"/>
      <c r="BCY63" s="276"/>
      <c r="BCZ63" s="276"/>
      <c r="BDA63" s="276"/>
      <c r="BDB63" s="276"/>
      <c r="BDC63" s="276"/>
      <c r="BDD63" s="276"/>
      <c r="BDE63" s="276"/>
      <c r="BDF63" s="276"/>
      <c r="BDG63" s="276"/>
      <c r="BDH63" s="276"/>
      <c r="BDI63" s="276"/>
      <c r="BDJ63" s="276"/>
      <c r="BDK63" s="276"/>
      <c r="BDL63" s="276"/>
      <c r="BDM63" s="276"/>
      <c r="BDN63" s="276"/>
      <c r="BDO63" s="276"/>
      <c r="BDP63" s="276"/>
      <c r="BDQ63" s="276"/>
      <c r="BDR63" s="276"/>
      <c r="BDS63" s="276"/>
      <c r="BDT63" s="276"/>
      <c r="BDU63" s="276"/>
      <c r="BDV63" s="276"/>
      <c r="BDW63" s="276"/>
      <c r="BDX63" s="276"/>
      <c r="BDY63" s="276"/>
      <c r="BDZ63" s="276"/>
      <c r="BEA63" s="276"/>
      <c r="BEB63" s="276"/>
      <c r="BEC63" s="276"/>
      <c r="BED63" s="276"/>
      <c r="BEE63" s="276"/>
      <c r="BEF63" s="276"/>
      <c r="BEG63" s="276"/>
      <c r="BEH63" s="276"/>
      <c r="BEI63" s="276"/>
      <c r="BEJ63" s="276"/>
      <c r="BEK63" s="276"/>
      <c r="BEL63" s="276"/>
      <c r="BEM63" s="276"/>
      <c r="BEN63" s="276"/>
      <c r="BEO63" s="276"/>
      <c r="BEP63" s="276"/>
      <c r="BEQ63" s="276"/>
      <c r="BER63" s="276"/>
      <c r="BES63" s="276"/>
      <c r="BET63" s="276"/>
      <c r="BEU63" s="276"/>
      <c r="BEV63" s="276"/>
      <c r="BEW63" s="276"/>
      <c r="BEX63" s="276"/>
      <c r="BEY63" s="276"/>
      <c r="BEZ63" s="276"/>
      <c r="BFA63" s="276"/>
      <c r="BFB63" s="276"/>
      <c r="BFC63" s="276"/>
      <c r="BFD63" s="276"/>
      <c r="BFE63" s="276"/>
      <c r="BFF63" s="276"/>
      <c r="BFG63" s="276"/>
      <c r="BFH63" s="276"/>
      <c r="BFI63" s="276"/>
      <c r="BFJ63" s="276"/>
      <c r="BFK63" s="276"/>
      <c r="BFL63" s="276"/>
      <c r="BFM63" s="276"/>
      <c r="BFN63" s="276"/>
      <c r="BFO63" s="276"/>
      <c r="BFP63" s="276"/>
      <c r="BFQ63" s="276"/>
      <c r="BFR63" s="276"/>
      <c r="BFS63" s="276"/>
      <c r="BFT63" s="276"/>
      <c r="BFU63" s="276"/>
      <c r="BFV63" s="276"/>
      <c r="BFW63" s="276"/>
      <c r="BFX63" s="276"/>
      <c r="BFY63" s="276"/>
      <c r="BFZ63" s="276"/>
      <c r="BGA63" s="276"/>
      <c r="BGB63" s="276"/>
      <c r="BGC63" s="276"/>
      <c r="BGD63" s="276"/>
      <c r="BGE63" s="276"/>
      <c r="BGF63" s="276"/>
      <c r="BGG63" s="276"/>
      <c r="BGH63" s="276"/>
      <c r="BGI63" s="276"/>
      <c r="BGJ63" s="276"/>
      <c r="BGK63" s="276"/>
      <c r="BGL63" s="276"/>
      <c r="BGM63" s="276"/>
      <c r="BGN63" s="276"/>
      <c r="BGO63" s="276"/>
      <c r="BGP63" s="276"/>
      <c r="BGQ63" s="276"/>
      <c r="BGR63" s="276"/>
      <c r="BGS63" s="276"/>
      <c r="BGT63" s="276"/>
      <c r="BGU63" s="276"/>
      <c r="BGV63" s="276"/>
      <c r="BGW63" s="276"/>
      <c r="BGX63" s="276"/>
      <c r="BGY63" s="276"/>
      <c r="BGZ63" s="276"/>
      <c r="BHA63" s="276"/>
      <c r="BHB63" s="276"/>
      <c r="BHC63" s="276"/>
      <c r="BHD63" s="276"/>
      <c r="BHE63" s="276"/>
      <c r="BHF63" s="276"/>
      <c r="BHG63" s="276"/>
      <c r="BHH63" s="276"/>
      <c r="BHI63" s="276"/>
      <c r="BHJ63" s="276"/>
      <c r="BHK63" s="276"/>
      <c r="BHL63" s="276"/>
      <c r="BHM63" s="276"/>
      <c r="BHN63" s="276"/>
      <c r="BHO63" s="276"/>
      <c r="BHP63" s="276"/>
      <c r="BHQ63" s="276"/>
      <c r="BHR63" s="276"/>
      <c r="BHS63" s="276"/>
      <c r="BHT63" s="276"/>
      <c r="BHU63" s="276"/>
      <c r="BHV63" s="276"/>
      <c r="BHW63" s="276"/>
      <c r="BHX63" s="276"/>
      <c r="BHY63" s="276"/>
      <c r="BHZ63" s="276"/>
      <c r="BIA63" s="276"/>
      <c r="BIB63" s="276"/>
      <c r="BIC63" s="276"/>
      <c r="BID63" s="276"/>
      <c r="BIE63" s="276"/>
      <c r="BIF63" s="276"/>
      <c r="BIG63" s="276"/>
      <c r="BIH63" s="276"/>
      <c r="BII63" s="276"/>
      <c r="BIJ63" s="276"/>
      <c r="BIK63" s="276"/>
      <c r="BIL63" s="276"/>
      <c r="BIM63" s="276"/>
      <c r="BIN63" s="276"/>
      <c r="BIO63" s="276"/>
      <c r="BIP63" s="276"/>
      <c r="BIQ63" s="276"/>
      <c r="BIR63" s="276"/>
      <c r="BIS63" s="276"/>
      <c r="BIT63" s="276"/>
      <c r="BIU63" s="276"/>
      <c r="BIV63" s="276"/>
      <c r="BIW63" s="276"/>
      <c r="BIX63" s="276"/>
      <c r="BIY63" s="276"/>
      <c r="BIZ63" s="276"/>
      <c r="BJA63" s="276"/>
      <c r="BJB63" s="276"/>
      <c r="BJC63" s="276"/>
      <c r="BJD63" s="276"/>
      <c r="BJE63" s="276"/>
      <c r="BJF63" s="276"/>
      <c r="BJG63" s="276"/>
      <c r="BJH63" s="276"/>
      <c r="BJI63" s="276"/>
      <c r="BJJ63" s="276"/>
      <c r="BJK63" s="276"/>
      <c r="BJL63" s="276"/>
      <c r="BJM63" s="276"/>
      <c r="BJN63" s="276"/>
      <c r="BJO63" s="276"/>
      <c r="BJP63" s="276"/>
      <c r="BJQ63" s="276"/>
      <c r="BJR63" s="276"/>
      <c r="BJS63" s="276"/>
      <c r="BJT63" s="276"/>
      <c r="BJU63" s="276"/>
      <c r="BJV63" s="276"/>
      <c r="BJW63" s="276"/>
      <c r="BJX63" s="276"/>
      <c r="BJY63" s="276"/>
      <c r="BJZ63" s="276"/>
      <c r="BKA63" s="276"/>
      <c r="BKB63" s="276"/>
      <c r="BKC63" s="276"/>
      <c r="BKD63" s="276"/>
      <c r="BKE63" s="276"/>
      <c r="BKF63" s="276"/>
      <c r="BKG63" s="276"/>
      <c r="BKH63" s="276"/>
      <c r="BKI63" s="276"/>
      <c r="BKJ63" s="276"/>
      <c r="BKK63" s="276"/>
      <c r="BKL63" s="276"/>
      <c r="BKM63" s="276"/>
      <c r="BKN63" s="276"/>
      <c r="BKO63" s="276"/>
      <c r="BKP63" s="276"/>
      <c r="BKQ63" s="276"/>
      <c r="BKR63" s="276"/>
      <c r="BKS63" s="276"/>
      <c r="BKT63" s="276"/>
      <c r="BKU63" s="276"/>
      <c r="BKV63" s="276"/>
      <c r="BKW63" s="276"/>
      <c r="BKX63" s="276"/>
      <c r="BKY63" s="276"/>
      <c r="BKZ63" s="276"/>
      <c r="BLA63" s="276"/>
      <c r="BLB63" s="276"/>
      <c r="BLC63" s="276"/>
      <c r="BLD63" s="276"/>
      <c r="BLE63" s="276"/>
      <c r="BLF63" s="276"/>
      <c r="BLG63" s="276"/>
      <c r="BLH63" s="276"/>
      <c r="BLI63" s="276"/>
      <c r="BLJ63" s="276"/>
      <c r="BLK63" s="276"/>
      <c r="BLL63" s="276"/>
      <c r="BLM63" s="276"/>
      <c r="BLN63" s="276"/>
      <c r="BLO63" s="276"/>
      <c r="BLP63" s="276"/>
      <c r="BLQ63" s="276"/>
      <c r="BLR63" s="276"/>
      <c r="BLS63" s="276"/>
      <c r="BLT63" s="276"/>
      <c r="BLU63" s="276"/>
      <c r="BLV63" s="276"/>
      <c r="BLW63" s="276"/>
      <c r="BLX63" s="276"/>
      <c r="BLY63" s="276"/>
      <c r="BLZ63" s="276"/>
      <c r="BMA63" s="276"/>
      <c r="BMB63" s="276"/>
      <c r="BMC63" s="276"/>
      <c r="BMD63" s="276"/>
      <c r="BME63" s="276"/>
      <c r="BMF63" s="276"/>
      <c r="BMG63" s="276"/>
      <c r="BMH63" s="276"/>
      <c r="BMI63" s="276"/>
      <c r="BMJ63" s="276"/>
      <c r="BMK63" s="276"/>
      <c r="BML63" s="276"/>
      <c r="BMM63" s="276"/>
      <c r="BMN63" s="276"/>
      <c r="BMO63" s="276"/>
      <c r="BMP63" s="276"/>
      <c r="BMQ63" s="276"/>
      <c r="BMR63" s="276"/>
      <c r="BMS63" s="276"/>
      <c r="BMT63" s="276"/>
      <c r="BMU63" s="276"/>
      <c r="BMV63" s="276"/>
      <c r="BMW63" s="276"/>
      <c r="BMX63" s="276"/>
      <c r="BMY63" s="276"/>
      <c r="BMZ63" s="276"/>
      <c r="BNA63" s="276"/>
      <c r="BNB63" s="276"/>
      <c r="BNC63" s="276"/>
      <c r="BND63" s="276"/>
      <c r="BNE63" s="276"/>
      <c r="BNF63" s="276"/>
      <c r="BNG63" s="276"/>
      <c r="BNH63" s="276"/>
      <c r="BNI63" s="276"/>
      <c r="BNJ63" s="276"/>
      <c r="BNK63" s="276"/>
      <c r="BNL63" s="276"/>
      <c r="BNM63" s="276"/>
      <c r="BNN63" s="276"/>
      <c r="BNO63" s="276"/>
      <c r="BNP63" s="276"/>
      <c r="BNQ63" s="276"/>
      <c r="BNR63" s="276"/>
      <c r="BNS63" s="276"/>
      <c r="BNT63" s="276"/>
      <c r="BNU63" s="276"/>
      <c r="BNV63" s="276"/>
      <c r="BNW63" s="276"/>
      <c r="BNX63" s="276"/>
      <c r="BNY63" s="276"/>
      <c r="BNZ63" s="276"/>
      <c r="BOA63" s="276"/>
      <c r="BOB63" s="276"/>
      <c r="BOC63" s="276"/>
      <c r="BOD63" s="276"/>
      <c r="BOE63" s="276"/>
      <c r="BOF63" s="276"/>
      <c r="BOG63" s="276"/>
      <c r="BOH63" s="276"/>
      <c r="BOI63" s="276"/>
      <c r="BOJ63" s="276"/>
      <c r="BOK63" s="276"/>
      <c r="BOL63" s="276"/>
      <c r="BOM63" s="276"/>
      <c r="BON63" s="276"/>
      <c r="BOO63" s="276"/>
      <c r="BOP63" s="276"/>
      <c r="BOQ63" s="276"/>
      <c r="BOR63" s="276"/>
      <c r="BOS63" s="276"/>
      <c r="BOT63" s="276"/>
      <c r="BOU63" s="276"/>
      <c r="BOV63" s="276"/>
      <c r="BOW63" s="276"/>
      <c r="BOX63" s="276"/>
      <c r="BOY63" s="276"/>
      <c r="BOZ63" s="276"/>
      <c r="BPA63" s="276"/>
      <c r="BPB63" s="276"/>
      <c r="BPC63" s="276"/>
      <c r="BPD63" s="276"/>
      <c r="BPE63" s="276"/>
      <c r="BPF63" s="276"/>
      <c r="BPG63" s="276"/>
      <c r="BPH63" s="276"/>
      <c r="BPI63" s="276"/>
      <c r="BPJ63" s="276"/>
      <c r="BPK63" s="276"/>
      <c r="BPL63" s="276"/>
      <c r="BPM63" s="276"/>
      <c r="BPN63" s="276"/>
      <c r="BPO63" s="276"/>
      <c r="BPP63" s="276"/>
      <c r="BPQ63" s="276"/>
      <c r="BPR63" s="276"/>
      <c r="BPS63" s="276"/>
      <c r="BPT63" s="276"/>
      <c r="BPU63" s="276"/>
      <c r="BPV63" s="276"/>
      <c r="BPW63" s="276"/>
      <c r="BPX63" s="276"/>
      <c r="BPY63" s="276"/>
      <c r="BPZ63" s="276"/>
      <c r="BQA63" s="276"/>
      <c r="BQB63" s="276"/>
      <c r="BQC63" s="276"/>
      <c r="BQD63" s="276"/>
      <c r="BQE63" s="276"/>
      <c r="BQF63" s="276"/>
      <c r="BQG63" s="276"/>
      <c r="BQH63" s="276"/>
      <c r="BQI63" s="276"/>
      <c r="BQJ63" s="276"/>
      <c r="BQK63" s="276"/>
      <c r="BQL63" s="276"/>
      <c r="BQM63" s="276"/>
      <c r="BQN63" s="276"/>
      <c r="BQO63" s="276"/>
      <c r="BQP63" s="276"/>
      <c r="BQQ63" s="276"/>
      <c r="BQR63" s="276"/>
      <c r="BQS63" s="276"/>
      <c r="BQT63" s="276"/>
      <c r="BQU63" s="276"/>
      <c r="BQV63" s="276"/>
      <c r="BQW63" s="276"/>
      <c r="BQX63" s="276"/>
      <c r="BQY63" s="276"/>
      <c r="BQZ63" s="276"/>
      <c r="BRA63" s="276"/>
      <c r="BRB63" s="276"/>
      <c r="BRC63" s="276"/>
      <c r="BRD63" s="276"/>
      <c r="BRE63" s="276"/>
      <c r="BRF63" s="276"/>
      <c r="BRG63" s="276"/>
      <c r="BRH63" s="276"/>
      <c r="BRI63" s="276"/>
      <c r="BRJ63" s="276"/>
      <c r="BRK63" s="276"/>
      <c r="BRL63" s="276"/>
      <c r="BRM63" s="276"/>
      <c r="BRN63" s="276"/>
      <c r="BRO63" s="276"/>
      <c r="BRP63" s="276"/>
      <c r="BRQ63" s="276"/>
      <c r="BRR63" s="276"/>
      <c r="BRS63" s="276"/>
      <c r="BRT63" s="276"/>
      <c r="BRU63" s="276"/>
      <c r="BRV63" s="276"/>
      <c r="BRW63" s="276"/>
      <c r="BRX63" s="276"/>
      <c r="BRY63" s="276"/>
      <c r="BRZ63" s="276"/>
      <c r="BSA63" s="276"/>
      <c r="BSB63" s="276"/>
      <c r="BSC63" s="276"/>
      <c r="BSD63" s="276"/>
      <c r="BSE63" s="276"/>
      <c r="BSF63" s="276"/>
      <c r="BSG63" s="276"/>
      <c r="BSH63" s="276"/>
      <c r="BSI63" s="276"/>
      <c r="BSJ63" s="276"/>
      <c r="BSK63" s="276"/>
      <c r="BSL63" s="276"/>
      <c r="BSM63" s="276"/>
      <c r="BSN63" s="276"/>
      <c r="BSO63" s="276"/>
      <c r="BSP63" s="276"/>
      <c r="BSQ63" s="276"/>
      <c r="BSR63" s="276"/>
      <c r="BSS63" s="276"/>
      <c r="BST63" s="276"/>
      <c r="BSU63" s="276"/>
      <c r="BSV63" s="276"/>
      <c r="BSW63" s="276"/>
      <c r="BSX63" s="276"/>
      <c r="BSY63" s="276"/>
      <c r="BSZ63" s="276"/>
      <c r="BTA63" s="276"/>
      <c r="BTB63" s="276"/>
      <c r="BTC63" s="276"/>
      <c r="BTD63" s="276"/>
      <c r="BTE63" s="276"/>
      <c r="BTF63" s="276"/>
      <c r="BTG63" s="276"/>
      <c r="BTH63" s="276"/>
      <c r="BTI63" s="276"/>
      <c r="BTJ63" s="276"/>
      <c r="BTK63" s="276"/>
      <c r="BTL63" s="276"/>
      <c r="BTM63" s="276"/>
      <c r="BTN63" s="276"/>
      <c r="BTO63" s="276"/>
      <c r="BTP63" s="276"/>
      <c r="BTQ63" s="276"/>
      <c r="BTR63" s="276"/>
      <c r="BTS63" s="276"/>
      <c r="BTT63" s="276"/>
      <c r="BTU63" s="276"/>
      <c r="BTV63" s="276"/>
      <c r="BTW63" s="276"/>
      <c r="BTX63" s="276"/>
      <c r="BTY63" s="276"/>
      <c r="BTZ63" s="276"/>
      <c r="BUA63" s="276"/>
      <c r="BUB63" s="276"/>
      <c r="BUC63" s="276"/>
      <c r="BUD63" s="276"/>
      <c r="BUE63" s="276"/>
      <c r="BUF63" s="276"/>
      <c r="BUG63" s="276"/>
      <c r="BUH63" s="276"/>
      <c r="BUI63" s="276"/>
      <c r="BUJ63" s="276"/>
      <c r="BUK63" s="276"/>
      <c r="BUL63" s="276"/>
      <c r="BUM63" s="276"/>
      <c r="BUN63" s="276"/>
      <c r="BUO63" s="276"/>
      <c r="BUP63" s="276"/>
      <c r="BUQ63" s="276"/>
      <c r="BUR63" s="276"/>
      <c r="BUS63" s="276"/>
      <c r="BUT63" s="276"/>
      <c r="BUU63" s="276"/>
      <c r="BUV63" s="276"/>
      <c r="BUW63" s="276"/>
      <c r="BUX63" s="276"/>
      <c r="BUY63" s="276"/>
      <c r="BUZ63" s="276"/>
      <c r="BVA63" s="276"/>
      <c r="BVB63" s="276"/>
      <c r="BVC63" s="276"/>
      <c r="BVD63" s="276"/>
      <c r="BVE63" s="276"/>
      <c r="BVF63" s="276"/>
      <c r="BVG63" s="276"/>
      <c r="BVH63" s="276"/>
      <c r="BVI63" s="276"/>
      <c r="BVJ63" s="276"/>
      <c r="BVK63" s="276"/>
      <c r="BVL63" s="276"/>
      <c r="BVM63" s="276"/>
      <c r="BVN63" s="276"/>
      <c r="BVO63" s="276"/>
      <c r="BVP63" s="276"/>
      <c r="BVQ63" s="276"/>
      <c r="BVR63" s="276"/>
      <c r="BVS63" s="276"/>
      <c r="BVT63" s="276"/>
      <c r="BVU63" s="276"/>
      <c r="BVV63" s="276"/>
      <c r="BVW63" s="276"/>
      <c r="BVX63" s="276"/>
      <c r="BVY63" s="276"/>
      <c r="BVZ63" s="276"/>
      <c r="BWA63" s="276"/>
      <c r="BWB63" s="276"/>
      <c r="BWC63" s="276"/>
      <c r="BWD63" s="276"/>
      <c r="BWE63" s="276"/>
      <c r="BWF63" s="276"/>
      <c r="BWG63" s="276"/>
      <c r="BWH63" s="276"/>
      <c r="BWI63" s="276"/>
      <c r="BWJ63" s="276"/>
      <c r="BWK63" s="276"/>
      <c r="BWL63" s="276"/>
      <c r="BWM63" s="276"/>
      <c r="BWN63" s="276"/>
      <c r="BWO63" s="276"/>
      <c r="BWP63" s="276"/>
      <c r="BWQ63" s="276"/>
      <c r="BWR63" s="276"/>
      <c r="BWS63" s="276"/>
      <c r="BWT63" s="276"/>
      <c r="BWU63" s="276"/>
      <c r="BWV63" s="276"/>
      <c r="BWW63" s="276"/>
      <c r="BWX63" s="276"/>
      <c r="BWY63" s="276"/>
      <c r="BWZ63" s="276"/>
      <c r="BXA63" s="276"/>
      <c r="BXB63" s="276"/>
      <c r="BXC63" s="276"/>
      <c r="BXD63" s="276"/>
      <c r="BXE63" s="276"/>
      <c r="BXF63" s="276"/>
      <c r="BXG63" s="276"/>
      <c r="BXH63" s="276"/>
      <c r="BXI63" s="276"/>
      <c r="BXJ63" s="276"/>
      <c r="BXK63" s="276"/>
      <c r="BXL63" s="276"/>
      <c r="BXM63" s="276"/>
      <c r="BXN63" s="276"/>
      <c r="BXO63" s="276"/>
      <c r="BXP63" s="276"/>
      <c r="BXQ63" s="276"/>
      <c r="BXR63" s="276"/>
      <c r="BXS63" s="276"/>
      <c r="BXT63" s="276"/>
      <c r="BXU63" s="276"/>
      <c r="BXV63" s="276"/>
      <c r="BXW63" s="276"/>
      <c r="BXX63" s="276"/>
      <c r="BXY63" s="276"/>
      <c r="BXZ63" s="276"/>
      <c r="BYA63" s="276"/>
      <c r="BYB63" s="276"/>
      <c r="BYC63" s="276"/>
      <c r="BYD63" s="276"/>
      <c r="BYE63" s="276"/>
      <c r="BYF63" s="276"/>
      <c r="BYG63" s="276"/>
      <c r="BYH63" s="276"/>
      <c r="BYI63" s="276"/>
      <c r="BYJ63" s="276"/>
      <c r="BYK63" s="276"/>
      <c r="BYL63" s="276"/>
      <c r="BYM63" s="276"/>
      <c r="BYN63" s="276"/>
      <c r="BYO63" s="276"/>
      <c r="BYP63" s="276"/>
      <c r="BYQ63" s="276"/>
      <c r="BYR63" s="276"/>
      <c r="BYS63" s="276"/>
      <c r="BYT63" s="276"/>
      <c r="BYU63" s="276"/>
      <c r="BYV63" s="276"/>
      <c r="BYW63" s="276"/>
      <c r="BYX63" s="276"/>
      <c r="BYY63" s="276"/>
      <c r="BYZ63" s="276"/>
      <c r="BZA63" s="276"/>
      <c r="BZB63" s="276"/>
      <c r="BZC63" s="276"/>
      <c r="BZD63" s="276"/>
      <c r="BZE63" s="276"/>
      <c r="BZF63" s="276"/>
      <c r="BZG63" s="276"/>
      <c r="BZH63" s="276"/>
      <c r="BZI63" s="276"/>
      <c r="BZJ63" s="276"/>
      <c r="BZK63" s="276"/>
      <c r="BZL63" s="276"/>
      <c r="BZM63" s="276"/>
      <c r="BZN63" s="276"/>
      <c r="BZO63" s="276"/>
      <c r="BZP63" s="276"/>
      <c r="BZQ63" s="276"/>
      <c r="BZR63" s="276"/>
      <c r="BZS63" s="276"/>
      <c r="BZT63" s="276"/>
      <c r="BZU63" s="276"/>
      <c r="BZV63" s="276"/>
      <c r="BZW63" s="276"/>
      <c r="BZX63" s="276"/>
      <c r="BZY63" s="276"/>
      <c r="BZZ63" s="276"/>
      <c r="CAA63" s="276"/>
      <c r="CAB63" s="276"/>
      <c r="CAC63" s="276"/>
      <c r="CAD63" s="276"/>
      <c r="CAE63" s="276"/>
      <c r="CAF63" s="276"/>
      <c r="CAG63" s="276"/>
      <c r="CAH63" s="276"/>
      <c r="CAI63" s="276"/>
      <c r="CAJ63" s="276"/>
      <c r="CAK63" s="276"/>
      <c r="CAL63" s="276"/>
      <c r="CAM63" s="276"/>
      <c r="CAN63" s="276"/>
      <c r="CAO63" s="276"/>
      <c r="CAP63" s="276"/>
      <c r="CAQ63" s="276"/>
      <c r="CAR63" s="276"/>
      <c r="CAS63" s="276"/>
      <c r="CAT63" s="276"/>
      <c r="CAU63" s="276"/>
      <c r="CAV63" s="276"/>
      <c r="CAW63" s="276"/>
      <c r="CAX63" s="276"/>
      <c r="CAY63" s="276"/>
      <c r="CAZ63" s="276"/>
      <c r="CBA63" s="276"/>
      <c r="CBB63" s="276"/>
      <c r="CBC63" s="276"/>
      <c r="CBD63" s="276"/>
      <c r="CBE63" s="276"/>
      <c r="CBF63" s="276"/>
      <c r="CBG63" s="276"/>
      <c r="CBH63" s="276"/>
      <c r="CBI63" s="276"/>
      <c r="CBJ63" s="276"/>
      <c r="CBK63" s="276"/>
      <c r="CBL63" s="276"/>
      <c r="CBM63" s="276"/>
      <c r="CBN63" s="276"/>
      <c r="CBO63" s="276"/>
      <c r="CBP63" s="276"/>
      <c r="CBQ63" s="276"/>
      <c r="CBR63" s="276"/>
      <c r="CBS63" s="276"/>
      <c r="CBT63" s="276"/>
      <c r="CBU63" s="276"/>
      <c r="CBV63" s="276"/>
      <c r="CBW63" s="276"/>
      <c r="CBX63" s="276"/>
      <c r="CBY63" s="276"/>
      <c r="CBZ63" s="276"/>
      <c r="CCA63" s="276"/>
      <c r="CCB63" s="276"/>
      <c r="CCC63" s="276"/>
      <c r="CCD63" s="276"/>
      <c r="CCE63" s="276"/>
      <c r="CCF63" s="276"/>
      <c r="CCG63" s="276"/>
      <c r="CCH63" s="276"/>
      <c r="CCI63" s="276"/>
      <c r="CCJ63" s="276"/>
      <c r="CCK63" s="276"/>
      <c r="CCL63" s="276"/>
      <c r="CCM63" s="276"/>
      <c r="CCN63" s="276"/>
      <c r="CCO63" s="276"/>
      <c r="CCP63" s="276"/>
      <c r="CCQ63" s="276"/>
      <c r="CCR63" s="276"/>
      <c r="CCS63" s="276"/>
      <c r="CCT63" s="276"/>
      <c r="CCU63" s="276"/>
      <c r="CCV63" s="276"/>
      <c r="CCW63" s="276"/>
      <c r="CCX63" s="276"/>
      <c r="CCY63" s="276"/>
      <c r="CCZ63" s="276"/>
      <c r="CDA63" s="276"/>
      <c r="CDB63" s="276"/>
      <c r="CDC63" s="276"/>
      <c r="CDD63" s="276"/>
      <c r="CDE63" s="276"/>
      <c r="CDF63" s="276"/>
      <c r="CDG63" s="276"/>
      <c r="CDH63" s="276"/>
      <c r="CDI63" s="276"/>
      <c r="CDJ63" s="276"/>
      <c r="CDK63" s="276"/>
      <c r="CDL63" s="276"/>
      <c r="CDM63" s="276"/>
      <c r="CDN63" s="276"/>
      <c r="CDO63" s="276"/>
      <c r="CDP63" s="276"/>
      <c r="CDQ63" s="276"/>
      <c r="CDR63" s="276"/>
      <c r="CDS63" s="276"/>
      <c r="CDT63" s="276"/>
      <c r="CDU63" s="276"/>
      <c r="CDV63" s="276"/>
      <c r="CDW63" s="276"/>
      <c r="CDX63" s="276"/>
      <c r="CDY63" s="276"/>
      <c r="CDZ63" s="276"/>
      <c r="CEA63" s="276"/>
      <c r="CEB63" s="276"/>
      <c r="CEC63" s="276"/>
      <c r="CED63" s="276"/>
      <c r="CEE63" s="276"/>
      <c r="CEF63" s="276"/>
      <c r="CEG63" s="276"/>
      <c r="CEH63" s="276"/>
      <c r="CEI63" s="276"/>
      <c r="CEJ63" s="276"/>
      <c r="CEK63" s="276"/>
      <c r="CEL63" s="276"/>
      <c r="CEM63" s="276"/>
      <c r="CEN63" s="276"/>
      <c r="CEO63" s="276"/>
      <c r="CEP63" s="276"/>
      <c r="CEQ63" s="276"/>
      <c r="CER63" s="276"/>
      <c r="CES63" s="276"/>
      <c r="CET63" s="276"/>
      <c r="CEU63" s="276"/>
      <c r="CEV63" s="276"/>
      <c r="CEW63" s="276"/>
      <c r="CEX63" s="276"/>
      <c r="CEY63" s="276"/>
      <c r="CEZ63" s="276"/>
      <c r="CFA63" s="276"/>
      <c r="CFB63" s="276"/>
      <c r="CFC63" s="276"/>
      <c r="CFD63" s="276"/>
      <c r="CFE63" s="276"/>
      <c r="CFF63" s="276"/>
      <c r="CFG63" s="276"/>
      <c r="CFH63" s="276"/>
      <c r="CFI63" s="276"/>
      <c r="CFJ63" s="276"/>
      <c r="CFK63" s="276"/>
      <c r="CFL63" s="276"/>
      <c r="CFM63" s="276"/>
      <c r="CFN63" s="276"/>
      <c r="CFO63" s="276"/>
      <c r="CFP63" s="276"/>
      <c r="CFQ63" s="276"/>
      <c r="CFR63" s="276"/>
      <c r="CFS63" s="276"/>
      <c r="CFT63" s="276"/>
      <c r="CFU63" s="276"/>
      <c r="CFV63" s="276"/>
      <c r="CFW63" s="276"/>
      <c r="CFX63" s="276"/>
      <c r="CFY63" s="276"/>
      <c r="CFZ63" s="276"/>
      <c r="CGA63" s="276"/>
      <c r="CGB63" s="276"/>
      <c r="CGC63" s="276"/>
      <c r="CGD63" s="276"/>
      <c r="CGE63" s="276"/>
      <c r="CGF63" s="276"/>
      <c r="CGG63" s="276"/>
      <c r="CGH63" s="276"/>
      <c r="CGI63" s="276"/>
      <c r="CGJ63" s="276"/>
      <c r="CGK63" s="276"/>
      <c r="CGL63" s="276"/>
      <c r="CGM63" s="276"/>
      <c r="CGN63" s="276"/>
      <c r="CGO63" s="276"/>
      <c r="CGP63" s="276"/>
      <c r="CGQ63" s="276"/>
      <c r="CGR63" s="276"/>
      <c r="CGS63" s="276"/>
      <c r="CGT63" s="276"/>
      <c r="CGU63" s="276"/>
      <c r="CGV63" s="276"/>
      <c r="CGW63" s="276"/>
      <c r="CGX63" s="276"/>
      <c r="CGY63" s="276"/>
      <c r="CGZ63" s="276"/>
      <c r="CHA63" s="276"/>
      <c r="CHB63" s="276"/>
      <c r="CHC63" s="276"/>
      <c r="CHD63" s="276"/>
      <c r="CHE63" s="276"/>
      <c r="CHF63" s="276"/>
      <c r="CHG63" s="276"/>
      <c r="CHH63" s="276"/>
      <c r="CHI63" s="276"/>
      <c r="CHJ63" s="276"/>
      <c r="CHK63" s="276"/>
      <c r="CHL63" s="276"/>
      <c r="CHM63" s="276"/>
      <c r="CHN63" s="276"/>
      <c r="CHO63" s="276"/>
      <c r="CHP63" s="276"/>
      <c r="CHQ63" s="276"/>
      <c r="CHR63" s="276"/>
      <c r="CHS63" s="276"/>
      <c r="CHT63" s="276"/>
      <c r="CHU63" s="276"/>
      <c r="CHV63" s="276"/>
      <c r="CHW63" s="276"/>
      <c r="CHX63" s="276"/>
      <c r="CHY63" s="276"/>
      <c r="CHZ63" s="276"/>
      <c r="CIA63" s="276"/>
      <c r="CIB63" s="276"/>
      <c r="CIC63" s="276"/>
      <c r="CID63" s="276"/>
      <c r="CIE63" s="276"/>
      <c r="CIF63" s="276"/>
      <c r="CIG63" s="276"/>
      <c r="CIH63" s="276"/>
      <c r="CII63" s="276"/>
      <c r="CIJ63" s="276"/>
      <c r="CIK63" s="276"/>
      <c r="CIL63" s="276"/>
      <c r="CIM63" s="276"/>
      <c r="CIN63" s="276"/>
      <c r="CIO63" s="276"/>
      <c r="CIP63" s="276"/>
      <c r="CIQ63" s="276"/>
      <c r="CIR63" s="276"/>
      <c r="CIS63" s="276"/>
      <c r="CIT63" s="276"/>
      <c r="CIU63" s="276"/>
      <c r="CIV63" s="276"/>
      <c r="CIW63" s="276"/>
      <c r="CIX63" s="276"/>
      <c r="CIY63" s="276"/>
      <c r="CIZ63" s="276"/>
      <c r="CJA63" s="276"/>
      <c r="CJB63" s="276"/>
      <c r="CJC63" s="276"/>
      <c r="CJD63" s="276"/>
      <c r="CJE63" s="276"/>
      <c r="CJF63" s="276"/>
      <c r="CJG63" s="276"/>
      <c r="CJH63" s="276"/>
      <c r="CJI63" s="276"/>
      <c r="CJJ63" s="276"/>
      <c r="CJK63" s="276"/>
      <c r="CJL63" s="276"/>
      <c r="CJM63" s="276"/>
      <c r="CJN63" s="276"/>
      <c r="CJO63" s="276"/>
      <c r="CJP63" s="276"/>
      <c r="CJQ63" s="276"/>
      <c r="CJR63" s="276"/>
      <c r="CJS63" s="276"/>
      <c r="CJT63" s="276"/>
      <c r="CJU63" s="276"/>
      <c r="CJV63" s="276"/>
      <c r="CJW63" s="276"/>
      <c r="CJX63" s="276"/>
      <c r="CJY63" s="276"/>
      <c r="CJZ63" s="276"/>
      <c r="CKA63" s="276"/>
      <c r="CKB63" s="276"/>
      <c r="CKC63" s="276"/>
      <c r="CKD63" s="276"/>
      <c r="CKE63" s="276"/>
      <c r="CKF63" s="276"/>
      <c r="CKG63" s="276"/>
      <c r="CKH63" s="276"/>
      <c r="CKI63" s="276"/>
      <c r="CKJ63" s="276"/>
      <c r="CKK63" s="276"/>
      <c r="CKL63" s="276"/>
      <c r="CKM63" s="276"/>
      <c r="CKN63" s="276"/>
      <c r="CKO63" s="276"/>
      <c r="CKP63" s="276"/>
      <c r="CKQ63" s="276"/>
      <c r="CKR63" s="276"/>
      <c r="CKS63" s="276"/>
      <c r="CKT63" s="276"/>
      <c r="CKU63" s="276"/>
      <c r="CKV63" s="276"/>
      <c r="CKW63" s="276"/>
      <c r="CKX63" s="276"/>
      <c r="CKY63" s="276"/>
      <c r="CKZ63" s="276"/>
      <c r="CLA63" s="276"/>
      <c r="CLB63" s="276"/>
      <c r="CLC63" s="276"/>
      <c r="CLD63" s="276"/>
      <c r="CLE63" s="276"/>
      <c r="CLF63" s="276"/>
      <c r="CLG63" s="276"/>
      <c r="CLH63" s="276"/>
      <c r="CLI63" s="276"/>
      <c r="CLJ63" s="276"/>
      <c r="CLK63" s="276"/>
      <c r="CLL63" s="276"/>
      <c r="CLM63" s="276"/>
      <c r="CLN63" s="276"/>
      <c r="CLO63" s="276"/>
      <c r="CLP63" s="276"/>
      <c r="CLQ63" s="276"/>
      <c r="CLR63" s="276"/>
      <c r="CLS63" s="276"/>
      <c r="CLT63" s="276"/>
      <c r="CLU63" s="276"/>
      <c r="CLV63" s="276"/>
      <c r="CLW63" s="276"/>
      <c r="CLX63" s="276"/>
      <c r="CLY63" s="276"/>
      <c r="CLZ63" s="276"/>
      <c r="CMA63" s="276"/>
      <c r="CMB63" s="276"/>
      <c r="CMC63" s="276"/>
      <c r="CMD63" s="276"/>
      <c r="CME63" s="276"/>
      <c r="CMF63" s="276"/>
      <c r="CMG63" s="276"/>
      <c r="CMH63" s="276"/>
      <c r="CMI63" s="276"/>
      <c r="CMJ63" s="276"/>
      <c r="CMK63" s="276"/>
      <c r="CML63" s="276"/>
      <c r="CMM63" s="276"/>
      <c r="CMN63" s="276"/>
      <c r="CMO63" s="276"/>
      <c r="CMP63" s="276"/>
      <c r="CMQ63" s="276"/>
      <c r="CMR63" s="276"/>
      <c r="CMS63" s="276"/>
      <c r="CMT63" s="276"/>
      <c r="CMU63" s="276"/>
      <c r="CMV63" s="276"/>
      <c r="CMW63" s="276"/>
      <c r="CMX63" s="276"/>
      <c r="CMY63" s="276"/>
      <c r="CMZ63" s="276"/>
      <c r="CNA63" s="276"/>
      <c r="CNB63" s="276"/>
      <c r="CNC63" s="276"/>
      <c r="CND63" s="276"/>
      <c r="CNE63" s="276"/>
      <c r="CNF63" s="276"/>
      <c r="CNG63" s="276"/>
      <c r="CNH63" s="276"/>
      <c r="CNI63" s="276"/>
      <c r="CNJ63" s="276"/>
      <c r="CNK63" s="276"/>
      <c r="CNL63" s="276"/>
      <c r="CNM63" s="276"/>
      <c r="CNN63" s="276"/>
      <c r="CNO63" s="276"/>
      <c r="CNP63" s="276"/>
      <c r="CNQ63" s="276"/>
      <c r="CNR63" s="276"/>
      <c r="CNS63" s="276"/>
      <c r="CNT63" s="276"/>
      <c r="CNU63" s="276"/>
      <c r="CNV63" s="276"/>
      <c r="CNW63" s="276"/>
      <c r="CNX63" s="276"/>
      <c r="CNY63" s="276"/>
      <c r="CNZ63" s="276"/>
      <c r="COA63" s="276"/>
      <c r="COB63" s="276"/>
      <c r="COC63" s="276"/>
      <c r="COD63" s="276"/>
      <c r="COE63" s="276"/>
      <c r="COF63" s="276"/>
      <c r="COG63" s="276"/>
      <c r="COH63" s="276"/>
      <c r="COI63" s="276"/>
      <c r="COJ63" s="276"/>
      <c r="COK63" s="276"/>
      <c r="COL63" s="276"/>
      <c r="COM63" s="276"/>
      <c r="CON63" s="276"/>
      <c r="COO63" s="276"/>
      <c r="COP63" s="276"/>
      <c r="COQ63" s="276"/>
      <c r="COR63" s="276"/>
      <c r="COS63" s="276"/>
      <c r="COT63" s="276"/>
      <c r="COU63" s="276"/>
      <c r="COV63" s="276"/>
      <c r="COW63" s="276"/>
      <c r="COX63" s="276"/>
      <c r="COY63" s="276"/>
      <c r="COZ63" s="276"/>
      <c r="CPA63" s="276"/>
      <c r="CPB63" s="276"/>
      <c r="CPC63" s="276"/>
      <c r="CPD63" s="276"/>
      <c r="CPE63" s="276"/>
      <c r="CPF63" s="276"/>
      <c r="CPG63" s="276"/>
      <c r="CPH63" s="276"/>
      <c r="CPI63" s="276"/>
      <c r="CPJ63" s="276"/>
      <c r="CPK63" s="276"/>
      <c r="CPL63" s="276"/>
      <c r="CPM63" s="276"/>
      <c r="CPN63" s="276"/>
      <c r="CPO63" s="276"/>
      <c r="CPP63" s="276"/>
      <c r="CPQ63" s="276"/>
      <c r="CPR63" s="276"/>
      <c r="CPS63" s="276"/>
      <c r="CPT63" s="276"/>
      <c r="CPU63" s="276"/>
      <c r="CPV63" s="276"/>
      <c r="CPW63" s="276"/>
      <c r="CPX63" s="276"/>
      <c r="CPY63" s="276"/>
      <c r="CPZ63" s="276"/>
      <c r="CQA63" s="276"/>
      <c r="CQB63" s="276"/>
      <c r="CQC63" s="276"/>
      <c r="CQD63" s="276"/>
      <c r="CQE63" s="276"/>
      <c r="CQF63" s="276"/>
      <c r="CQG63" s="276"/>
      <c r="CQH63" s="276"/>
      <c r="CQI63" s="276"/>
      <c r="CQJ63" s="276"/>
      <c r="CQK63" s="276"/>
      <c r="CQL63" s="276"/>
      <c r="CQM63" s="276"/>
      <c r="CQN63" s="276"/>
      <c r="CQO63" s="276"/>
      <c r="CQP63" s="276"/>
      <c r="CQQ63" s="276"/>
      <c r="CQR63" s="276"/>
      <c r="CQS63" s="276"/>
      <c r="CQT63" s="276"/>
      <c r="CQU63" s="276"/>
      <c r="CQV63" s="276"/>
      <c r="CQW63" s="276"/>
      <c r="CQX63" s="276"/>
      <c r="CQY63" s="276"/>
      <c r="CQZ63" s="276"/>
      <c r="CRA63" s="276"/>
      <c r="CRB63" s="276"/>
      <c r="CRC63" s="276"/>
      <c r="CRD63" s="276"/>
      <c r="CRE63" s="276"/>
      <c r="CRF63" s="276"/>
      <c r="CRG63" s="276"/>
      <c r="CRH63" s="276"/>
      <c r="CRI63" s="276"/>
      <c r="CRJ63" s="276"/>
      <c r="CRK63" s="276"/>
      <c r="CRL63" s="276"/>
      <c r="CRM63" s="276"/>
      <c r="CRN63" s="276"/>
      <c r="CRO63" s="276"/>
      <c r="CRP63" s="276"/>
      <c r="CRQ63" s="276"/>
      <c r="CRR63" s="276"/>
      <c r="CRS63" s="276"/>
      <c r="CRT63" s="276"/>
      <c r="CRU63" s="276"/>
      <c r="CRV63" s="276"/>
      <c r="CRW63" s="276"/>
      <c r="CRX63" s="276"/>
      <c r="CRY63" s="276"/>
      <c r="CRZ63" s="276"/>
      <c r="CSA63" s="276"/>
      <c r="CSB63" s="276"/>
      <c r="CSC63" s="276"/>
      <c r="CSD63" s="276"/>
      <c r="CSE63" s="276"/>
      <c r="CSF63" s="276"/>
      <c r="CSG63" s="276"/>
      <c r="CSH63" s="276"/>
      <c r="CSI63" s="276"/>
      <c r="CSJ63" s="276"/>
      <c r="CSK63" s="276"/>
      <c r="CSL63" s="276"/>
      <c r="CSM63" s="276"/>
      <c r="CSN63" s="276"/>
      <c r="CSO63" s="276"/>
      <c r="CSP63" s="276"/>
      <c r="CSQ63" s="276"/>
      <c r="CSR63" s="276"/>
      <c r="CSS63" s="276"/>
      <c r="CST63" s="276"/>
      <c r="CSU63" s="276"/>
      <c r="CSV63" s="276"/>
      <c r="CSW63" s="276"/>
      <c r="CSX63" s="276"/>
      <c r="CSY63" s="276"/>
      <c r="CSZ63" s="276"/>
      <c r="CTA63" s="276"/>
      <c r="CTB63" s="276"/>
      <c r="CTC63" s="276"/>
      <c r="CTD63" s="276"/>
      <c r="CTE63" s="276"/>
      <c r="CTF63" s="276"/>
      <c r="CTG63" s="276"/>
      <c r="CTH63" s="276"/>
      <c r="CTI63" s="276"/>
      <c r="CTJ63" s="276"/>
      <c r="CTK63" s="276"/>
      <c r="CTL63" s="276"/>
      <c r="CTM63" s="276"/>
      <c r="CTN63" s="276"/>
      <c r="CTO63" s="276"/>
      <c r="CTP63" s="276"/>
      <c r="CTQ63" s="276"/>
      <c r="CTR63" s="276"/>
      <c r="CTS63" s="276"/>
      <c r="CTT63" s="276"/>
      <c r="CTU63" s="276"/>
      <c r="CTV63" s="276"/>
      <c r="CTW63" s="276"/>
      <c r="CTX63" s="276"/>
      <c r="CTY63" s="276"/>
      <c r="CTZ63" s="276"/>
      <c r="CUA63" s="276"/>
      <c r="CUB63" s="276"/>
      <c r="CUC63" s="276"/>
      <c r="CUD63" s="276"/>
      <c r="CUE63" s="276"/>
      <c r="CUF63" s="276"/>
      <c r="CUG63" s="276"/>
      <c r="CUH63" s="276"/>
      <c r="CUI63" s="276"/>
      <c r="CUJ63" s="276"/>
      <c r="CUK63" s="276"/>
      <c r="CUL63" s="276"/>
      <c r="CUM63" s="276"/>
      <c r="CUN63" s="276"/>
      <c r="CUO63" s="276"/>
      <c r="CUP63" s="276"/>
      <c r="CUQ63" s="276"/>
      <c r="CUR63" s="276"/>
      <c r="CUS63" s="276"/>
      <c r="CUT63" s="276"/>
      <c r="CUU63" s="276"/>
      <c r="CUV63" s="276"/>
      <c r="CUW63" s="276"/>
      <c r="CUX63" s="276"/>
      <c r="CUY63" s="276"/>
      <c r="CUZ63" s="276"/>
      <c r="CVA63" s="276"/>
      <c r="CVB63" s="276"/>
      <c r="CVC63" s="276"/>
      <c r="CVD63" s="276"/>
      <c r="CVE63" s="276"/>
      <c r="CVF63" s="276"/>
      <c r="CVG63" s="276"/>
      <c r="CVH63" s="276"/>
      <c r="CVI63" s="276"/>
      <c r="CVJ63" s="276"/>
      <c r="CVK63" s="276"/>
      <c r="CVL63" s="276"/>
      <c r="CVM63" s="276"/>
      <c r="CVN63" s="276"/>
      <c r="CVO63" s="276"/>
      <c r="CVP63" s="276"/>
      <c r="CVQ63" s="276"/>
      <c r="CVR63" s="276"/>
      <c r="CVS63" s="276"/>
      <c r="CVT63" s="276"/>
      <c r="CVU63" s="276"/>
      <c r="CVV63" s="276"/>
      <c r="CVW63" s="276"/>
      <c r="CVX63" s="276"/>
      <c r="CVY63" s="276"/>
      <c r="CVZ63" s="276"/>
      <c r="CWA63" s="276"/>
      <c r="CWB63" s="276"/>
      <c r="CWC63" s="276"/>
      <c r="CWD63" s="276"/>
      <c r="CWE63" s="276"/>
      <c r="CWF63" s="276"/>
      <c r="CWG63" s="276"/>
      <c r="CWH63" s="276"/>
      <c r="CWI63" s="276"/>
      <c r="CWJ63" s="276"/>
      <c r="CWK63" s="276"/>
      <c r="CWL63" s="276"/>
      <c r="CWM63" s="276"/>
      <c r="CWN63" s="276"/>
      <c r="CWO63" s="276"/>
      <c r="CWP63" s="276"/>
      <c r="CWQ63" s="276"/>
      <c r="CWR63" s="276"/>
      <c r="CWS63" s="276"/>
      <c r="CWT63" s="276"/>
      <c r="CWU63" s="276"/>
      <c r="CWV63" s="276"/>
      <c r="CWW63" s="276"/>
      <c r="CWX63" s="276"/>
      <c r="CWY63" s="276"/>
      <c r="CWZ63" s="276"/>
      <c r="CXA63" s="276"/>
      <c r="CXB63" s="276"/>
      <c r="CXC63" s="276"/>
      <c r="CXD63" s="276"/>
      <c r="CXE63" s="276"/>
      <c r="CXF63" s="276"/>
      <c r="CXG63" s="276"/>
      <c r="CXH63" s="276"/>
      <c r="CXI63" s="276"/>
      <c r="CXJ63" s="276"/>
      <c r="CXK63" s="276"/>
      <c r="CXL63" s="276"/>
      <c r="CXM63" s="276"/>
      <c r="CXN63" s="276"/>
      <c r="CXO63" s="276"/>
      <c r="CXP63" s="276"/>
      <c r="CXQ63" s="276"/>
      <c r="CXR63" s="276"/>
      <c r="CXS63" s="276"/>
      <c r="CXT63" s="276"/>
      <c r="CXU63" s="276"/>
      <c r="CXV63" s="276"/>
      <c r="CXW63" s="276"/>
      <c r="CXX63" s="276"/>
      <c r="CXY63" s="276"/>
      <c r="CXZ63" s="276"/>
      <c r="CYA63" s="276"/>
      <c r="CYB63" s="276"/>
      <c r="CYC63" s="276"/>
      <c r="CYD63" s="276"/>
      <c r="CYE63" s="276"/>
      <c r="CYF63" s="276"/>
      <c r="CYG63" s="276"/>
      <c r="CYH63" s="276"/>
      <c r="CYI63" s="276"/>
      <c r="CYJ63" s="276"/>
      <c r="CYK63" s="276"/>
      <c r="CYL63" s="276"/>
      <c r="CYM63" s="276"/>
      <c r="CYN63" s="276"/>
      <c r="CYO63" s="276"/>
      <c r="CYP63" s="276"/>
      <c r="CYQ63" s="276"/>
      <c r="CYR63" s="276"/>
      <c r="CYS63" s="276"/>
      <c r="CYT63" s="276"/>
      <c r="CYU63" s="276"/>
      <c r="CYV63" s="276"/>
      <c r="CYW63" s="276"/>
      <c r="CYX63" s="276"/>
      <c r="CYY63" s="276"/>
      <c r="CYZ63" s="276"/>
      <c r="CZA63" s="276"/>
      <c r="CZB63" s="276"/>
      <c r="CZC63" s="276"/>
      <c r="CZD63" s="276"/>
      <c r="CZE63" s="276"/>
      <c r="CZF63" s="276"/>
      <c r="CZG63" s="276"/>
      <c r="CZH63" s="276"/>
      <c r="CZI63" s="276"/>
      <c r="CZJ63" s="276"/>
      <c r="CZK63" s="276"/>
      <c r="CZL63" s="276"/>
      <c r="CZM63" s="276"/>
      <c r="CZN63" s="276"/>
      <c r="CZO63" s="276"/>
      <c r="CZP63" s="276"/>
      <c r="CZQ63" s="276"/>
      <c r="CZR63" s="276"/>
      <c r="CZS63" s="276"/>
      <c r="CZT63" s="276"/>
      <c r="CZU63" s="276"/>
      <c r="CZV63" s="276"/>
      <c r="CZW63" s="276"/>
      <c r="CZX63" s="276"/>
      <c r="CZY63" s="276"/>
      <c r="CZZ63" s="276"/>
      <c r="DAA63" s="276"/>
      <c r="DAB63" s="276"/>
      <c r="DAC63" s="276"/>
      <c r="DAD63" s="276"/>
      <c r="DAE63" s="276"/>
      <c r="DAF63" s="276"/>
      <c r="DAG63" s="276"/>
      <c r="DAH63" s="276"/>
      <c r="DAI63" s="276"/>
      <c r="DAJ63" s="276"/>
      <c r="DAK63" s="276"/>
      <c r="DAL63" s="276"/>
      <c r="DAM63" s="276"/>
      <c r="DAN63" s="276"/>
      <c r="DAO63" s="276"/>
      <c r="DAP63" s="276"/>
      <c r="DAQ63" s="276"/>
      <c r="DAR63" s="276"/>
      <c r="DAS63" s="276"/>
      <c r="DAT63" s="276"/>
      <c r="DAU63" s="276"/>
      <c r="DAV63" s="276"/>
      <c r="DAW63" s="276"/>
      <c r="DAX63" s="276"/>
      <c r="DAY63" s="276"/>
      <c r="DAZ63" s="276"/>
      <c r="DBA63" s="276"/>
      <c r="DBB63" s="276"/>
      <c r="DBC63" s="276"/>
      <c r="DBD63" s="276"/>
      <c r="DBE63" s="276"/>
      <c r="DBF63" s="276"/>
      <c r="DBG63" s="276"/>
      <c r="DBH63" s="276"/>
      <c r="DBI63" s="276"/>
      <c r="DBJ63" s="276"/>
      <c r="DBK63" s="276"/>
      <c r="DBL63" s="276"/>
      <c r="DBM63" s="276"/>
      <c r="DBN63" s="276"/>
      <c r="DBO63" s="276"/>
      <c r="DBP63" s="276"/>
      <c r="DBQ63" s="276"/>
      <c r="DBR63" s="276"/>
      <c r="DBS63" s="276"/>
      <c r="DBT63" s="276"/>
      <c r="DBU63" s="276"/>
      <c r="DBV63" s="276"/>
      <c r="DBW63" s="276"/>
      <c r="DBX63" s="276"/>
      <c r="DBY63" s="276"/>
      <c r="DBZ63" s="276"/>
      <c r="DCA63" s="276"/>
      <c r="DCB63" s="276"/>
      <c r="DCC63" s="276"/>
      <c r="DCD63" s="276"/>
      <c r="DCE63" s="276"/>
      <c r="DCF63" s="276"/>
      <c r="DCG63" s="276"/>
      <c r="DCH63" s="276"/>
      <c r="DCI63" s="276"/>
      <c r="DCJ63" s="276"/>
      <c r="DCK63" s="276"/>
      <c r="DCL63" s="276"/>
      <c r="DCM63" s="276"/>
      <c r="DCN63" s="276"/>
      <c r="DCO63" s="276"/>
      <c r="DCP63" s="276"/>
      <c r="DCQ63" s="276"/>
      <c r="DCR63" s="276"/>
      <c r="DCS63" s="276"/>
      <c r="DCT63" s="276"/>
      <c r="DCU63" s="276"/>
      <c r="DCV63" s="276"/>
      <c r="DCW63" s="276"/>
      <c r="DCX63" s="276"/>
      <c r="DCY63" s="276"/>
      <c r="DCZ63" s="276"/>
      <c r="DDA63" s="276"/>
      <c r="DDB63" s="276"/>
      <c r="DDC63" s="276"/>
      <c r="DDD63" s="276"/>
      <c r="DDE63" s="276"/>
      <c r="DDF63" s="276"/>
      <c r="DDG63" s="276"/>
      <c r="DDH63" s="276"/>
      <c r="DDI63" s="276"/>
      <c r="DDJ63" s="276"/>
      <c r="DDK63" s="276"/>
      <c r="DDL63" s="276"/>
      <c r="DDM63" s="276"/>
      <c r="DDN63" s="276"/>
      <c r="DDO63" s="276"/>
      <c r="DDP63" s="276"/>
      <c r="DDQ63" s="276"/>
      <c r="DDR63" s="276"/>
      <c r="DDS63" s="276"/>
      <c r="DDT63" s="276"/>
      <c r="DDU63" s="276"/>
      <c r="DDV63" s="276"/>
      <c r="DDW63" s="276"/>
      <c r="DDX63" s="276"/>
      <c r="DDY63" s="276"/>
      <c r="DDZ63" s="276"/>
      <c r="DEA63" s="276"/>
      <c r="DEB63" s="276"/>
      <c r="DEC63" s="276"/>
      <c r="DED63" s="276"/>
      <c r="DEE63" s="276"/>
      <c r="DEF63" s="276"/>
      <c r="DEG63" s="276"/>
      <c r="DEH63" s="276"/>
      <c r="DEI63" s="276"/>
      <c r="DEJ63" s="276"/>
      <c r="DEK63" s="276"/>
      <c r="DEL63" s="276"/>
      <c r="DEM63" s="276"/>
      <c r="DEN63" s="276"/>
      <c r="DEO63" s="276"/>
      <c r="DEP63" s="276"/>
      <c r="DEQ63" s="276"/>
      <c r="DER63" s="276"/>
      <c r="DES63" s="276"/>
      <c r="DET63" s="276"/>
      <c r="DEU63" s="276"/>
      <c r="DEV63" s="276"/>
      <c r="DEW63" s="276"/>
      <c r="DEX63" s="276"/>
      <c r="DEY63" s="276"/>
      <c r="DEZ63" s="276"/>
      <c r="DFA63" s="276"/>
      <c r="DFB63" s="276"/>
      <c r="DFC63" s="276"/>
      <c r="DFD63" s="276"/>
      <c r="DFE63" s="276"/>
      <c r="DFF63" s="276"/>
      <c r="DFG63" s="276"/>
      <c r="DFH63" s="276"/>
      <c r="DFI63" s="276"/>
      <c r="DFJ63" s="276"/>
      <c r="DFK63" s="276"/>
      <c r="DFL63" s="276"/>
      <c r="DFM63" s="276"/>
      <c r="DFN63" s="276"/>
      <c r="DFO63" s="276"/>
      <c r="DFP63" s="276"/>
      <c r="DFQ63" s="276"/>
      <c r="DFR63" s="276"/>
      <c r="DFS63" s="276"/>
      <c r="DFT63" s="276"/>
      <c r="DFU63" s="276"/>
      <c r="DFV63" s="276"/>
      <c r="DFW63" s="276"/>
      <c r="DFX63" s="276"/>
      <c r="DFY63" s="276"/>
      <c r="DFZ63" s="276"/>
      <c r="DGA63" s="276"/>
      <c r="DGB63" s="276"/>
      <c r="DGC63" s="276"/>
      <c r="DGD63" s="276"/>
      <c r="DGE63" s="276"/>
      <c r="DGF63" s="276"/>
      <c r="DGG63" s="276"/>
      <c r="DGH63" s="276"/>
      <c r="DGI63" s="276"/>
      <c r="DGJ63" s="276"/>
      <c r="DGK63" s="276"/>
      <c r="DGL63" s="276"/>
      <c r="DGM63" s="276"/>
      <c r="DGN63" s="276"/>
      <c r="DGO63" s="276"/>
      <c r="DGP63" s="276"/>
      <c r="DGQ63" s="276"/>
      <c r="DGR63" s="276"/>
      <c r="DGS63" s="276"/>
      <c r="DGT63" s="276"/>
      <c r="DGU63" s="276"/>
      <c r="DGV63" s="276"/>
      <c r="DGW63" s="276"/>
      <c r="DGX63" s="276"/>
      <c r="DGY63" s="276"/>
      <c r="DGZ63" s="276"/>
      <c r="DHA63" s="276"/>
      <c r="DHB63" s="276"/>
      <c r="DHC63" s="276"/>
      <c r="DHD63" s="276"/>
      <c r="DHE63" s="276"/>
      <c r="DHF63" s="276"/>
      <c r="DHG63" s="276"/>
      <c r="DHH63" s="276"/>
      <c r="DHI63" s="276"/>
      <c r="DHJ63" s="276"/>
      <c r="DHK63" s="276"/>
      <c r="DHL63" s="276"/>
      <c r="DHM63" s="276"/>
      <c r="DHN63" s="276"/>
      <c r="DHO63" s="276"/>
      <c r="DHP63" s="276"/>
      <c r="DHQ63" s="276"/>
      <c r="DHR63" s="276"/>
      <c r="DHS63" s="276"/>
      <c r="DHT63" s="276"/>
      <c r="DHU63" s="276"/>
      <c r="DHV63" s="276"/>
      <c r="DHW63" s="276"/>
      <c r="DHX63" s="276"/>
      <c r="DHY63" s="276"/>
      <c r="DHZ63" s="276"/>
      <c r="DIA63" s="276"/>
      <c r="DIB63" s="276"/>
      <c r="DIC63" s="276"/>
      <c r="DID63" s="276"/>
      <c r="DIE63" s="276"/>
      <c r="DIF63" s="276"/>
      <c r="DIG63" s="276"/>
      <c r="DIH63" s="276"/>
      <c r="DII63" s="276"/>
      <c r="DIJ63" s="276"/>
      <c r="DIK63" s="276"/>
      <c r="DIL63" s="276"/>
      <c r="DIM63" s="276"/>
      <c r="DIN63" s="276"/>
      <c r="DIO63" s="276"/>
      <c r="DIP63" s="276"/>
      <c r="DIQ63" s="276"/>
      <c r="DIR63" s="276"/>
      <c r="DIS63" s="276"/>
      <c r="DIT63" s="276"/>
      <c r="DIU63" s="276"/>
      <c r="DIV63" s="276"/>
      <c r="DIW63" s="276"/>
      <c r="DIX63" s="276"/>
      <c r="DIY63" s="276"/>
      <c r="DIZ63" s="276"/>
      <c r="DJA63" s="276"/>
      <c r="DJB63" s="276"/>
      <c r="DJC63" s="276"/>
      <c r="DJD63" s="276"/>
      <c r="DJE63" s="276"/>
      <c r="DJF63" s="276"/>
      <c r="DJG63" s="276"/>
      <c r="DJH63" s="276"/>
      <c r="DJI63" s="276"/>
      <c r="DJJ63" s="276"/>
      <c r="DJK63" s="276"/>
      <c r="DJL63" s="276"/>
      <c r="DJM63" s="276"/>
      <c r="DJN63" s="276"/>
      <c r="DJO63" s="276"/>
      <c r="DJP63" s="276"/>
      <c r="DJQ63" s="276"/>
      <c r="DJR63" s="276"/>
      <c r="DJS63" s="276"/>
      <c r="DJT63" s="276"/>
      <c r="DJU63" s="276"/>
      <c r="DJV63" s="276"/>
      <c r="DJW63" s="276"/>
      <c r="DJX63" s="276"/>
      <c r="DJY63" s="276"/>
      <c r="DJZ63" s="276"/>
      <c r="DKA63" s="276"/>
      <c r="DKB63" s="276"/>
      <c r="DKC63" s="276"/>
      <c r="DKD63" s="276"/>
      <c r="DKE63" s="276"/>
      <c r="DKF63" s="276"/>
      <c r="DKG63" s="276"/>
      <c r="DKH63" s="276"/>
      <c r="DKI63" s="276"/>
      <c r="DKJ63" s="276"/>
      <c r="DKK63" s="276"/>
      <c r="DKL63" s="276"/>
      <c r="DKM63" s="276"/>
      <c r="DKN63" s="276"/>
      <c r="DKO63" s="276"/>
      <c r="DKP63" s="276"/>
      <c r="DKQ63" s="276"/>
      <c r="DKR63" s="276"/>
      <c r="DKS63" s="276"/>
      <c r="DKT63" s="276"/>
      <c r="DKU63" s="276"/>
      <c r="DKV63" s="276"/>
      <c r="DKW63" s="276"/>
      <c r="DKX63" s="276"/>
      <c r="DKY63" s="276"/>
      <c r="DKZ63" s="276"/>
      <c r="DLA63" s="276"/>
      <c r="DLB63" s="276"/>
      <c r="DLC63" s="276"/>
      <c r="DLD63" s="276"/>
      <c r="DLE63" s="276"/>
      <c r="DLF63" s="276"/>
      <c r="DLG63" s="276"/>
      <c r="DLH63" s="276"/>
      <c r="DLI63" s="276"/>
      <c r="DLJ63" s="276"/>
      <c r="DLK63" s="276"/>
      <c r="DLL63" s="276"/>
      <c r="DLM63" s="276"/>
      <c r="DLN63" s="276"/>
      <c r="DLO63" s="276"/>
      <c r="DLP63" s="276"/>
      <c r="DLQ63" s="276"/>
      <c r="DLR63" s="276"/>
      <c r="DLS63" s="276"/>
      <c r="DLT63" s="276"/>
      <c r="DLU63" s="276"/>
      <c r="DLV63" s="276"/>
      <c r="DLW63" s="276"/>
      <c r="DLX63" s="276"/>
      <c r="DLY63" s="276"/>
      <c r="DLZ63" s="276"/>
      <c r="DMA63" s="276"/>
      <c r="DMB63" s="276"/>
      <c r="DMC63" s="276"/>
      <c r="DMD63" s="276"/>
      <c r="DME63" s="276"/>
      <c r="DMF63" s="276"/>
      <c r="DMG63" s="276"/>
      <c r="DMH63" s="276"/>
      <c r="DMI63" s="276"/>
      <c r="DMJ63" s="276"/>
      <c r="DMK63" s="276"/>
      <c r="DML63" s="276"/>
      <c r="DMM63" s="276"/>
      <c r="DMN63" s="276"/>
      <c r="DMO63" s="276"/>
      <c r="DMP63" s="276"/>
      <c r="DMQ63" s="276"/>
      <c r="DMR63" s="276"/>
      <c r="DMS63" s="276"/>
      <c r="DMT63" s="276"/>
      <c r="DMU63" s="276"/>
      <c r="DMV63" s="276"/>
      <c r="DMW63" s="276"/>
      <c r="DMX63" s="276"/>
      <c r="DMY63" s="276"/>
      <c r="DMZ63" s="276"/>
      <c r="DNA63" s="276"/>
      <c r="DNB63" s="276"/>
      <c r="DNC63" s="276"/>
      <c r="DND63" s="276"/>
      <c r="DNE63" s="276"/>
      <c r="DNF63" s="276"/>
      <c r="DNG63" s="276"/>
      <c r="DNH63" s="276"/>
      <c r="DNI63" s="276"/>
      <c r="DNJ63" s="276"/>
      <c r="DNK63" s="276"/>
      <c r="DNL63" s="276"/>
      <c r="DNM63" s="276"/>
      <c r="DNN63" s="276"/>
      <c r="DNO63" s="276"/>
      <c r="DNP63" s="276"/>
      <c r="DNQ63" s="276"/>
      <c r="DNR63" s="276"/>
      <c r="DNS63" s="276"/>
      <c r="DNT63" s="276"/>
      <c r="DNU63" s="276"/>
      <c r="DNV63" s="276"/>
      <c r="DNW63" s="276"/>
      <c r="DNX63" s="276"/>
      <c r="DNY63" s="276"/>
      <c r="DNZ63" s="276"/>
      <c r="DOA63" s="276"/>
      <c r="DOB63" s="276"/>
      <c r="DOC63" s="276"/>
      <c r="DOD63" s="276"/>
      <c r="DOE63" s="276"/>
      <c r="DOF63" s="276"/>
      <c r="DOG63" s="276"/>
      <c r="DOH63" s="276"/>
      <c r="DOI63" s="276"/>
      <c r="DOJ63" s="276"/>
      <c r="DOK63" s="276"/>
      <c r="DOL63" s="276"/>
      <c r="DOM63" s="276"/>
      <c r="DON63" s="276"/>
      <c r="DOO63" s="276"/>
      <c r="DOP63" s="276"/>
      <c r="DOQ63" s="276"/>
      <c r="DOR63" s="276"/>
      <c r="DOS63" s="276"/>
      <c r="DOT63" s="276"/>
      <c r="DOU63" s="276"/>
      <c r="DOV63" s="276"/>
      <c r="DOW63" s="276"/>
      <c r="DOX63" s="276"/>
      <c r="DOY63" s="276"/>
      <c r="DOZ63" s="276"/>
      <c r="DPA63" s="276"/>
      <c r="DPB63" s="276"/>
      <c r="DPC63" s="276"/>
      <c r="DPD63" s="276"/>
      <c r="DPE63" s="276"/>
      <c r="DPF63" s="276"/>
      <c r="DPG63" s="276"/>
      <c r="DPH63" s="276"/>
      <c r="DPI63" s="276"/>
      <c r="DPJ63" s="276"/>
      <c r="DPK63" s="276"/>
      <c r="DPL63" s="276"/>
      <c r="DPM63" s="276"/>
      <c r="DPN63" s="276"/>
      <c r="DPO63" s="276"/>
      <c r="DPP63" s="276"/>
      <c r="DPQ63" s="276"/>
      <c r="DPR63" s="276"/>
      <c r="DPS63" s="276"/>
      <c r="DPT63" s="276"/>
      <c r="DPU63" s="276"/>
      <c r="DPV63" s="276"/>
      <c r="DPW63" s="276"/>
      <c r="DPX63" s="276"/>
      <c r="DPY63" s="276"/>
      <c r="DPZ63" s="276"/>
      <c r="DQA63" s="276"/>
      <c r="DQB63" s="276"/>
      <c r="DQC63" s="276"/>
      <c r="DQD63" s="276"/>
      <c r="DQE63" s="276"/>
      <c r="DQF63" s="276"/>
      <c r="DQG63" s="276"/>
      <c r="DQH63" s="276"/>
      <c r="DQI63" s="276"/>
      <c r="DQJ63" s="276"/>
      <c r="DQK63" s="276"/>
      <c r="DQL63" s="276"/>
      <c r="DQM63" s="276"/>
      <c r="DQN63" s="276"/>
      <c r="DQO63" s="276"/>
      <c r="DQP63" s="276"/>
      <c r="DQQ63" s="276"/>
      <c r="DQR63" s="276"/>
      <c r="DQS63" s="276"/>
      <c r="DQT63" s="276"/>
      <c r="DQU63" s="276"/>
      <c r="DQV63" s="276"/>
      <c r="DQW63" s="276"/>
      <c r="DQX63" s="276"/>
      <c r="DQY63" s="276"/>
      <c r="DQZ63" s="276"/>
      <c r="DRA63" s="276"/>
      <c r="DRB63" s="276"/>
      <c r="DRC63" s="276"/>
      <c r="DRD63" s="276"/>
      <c r="DRE63" s="276"/>
      <c r="DRF63" s="276"/>
      <c r="DRG63" s="276"/>
      <c r="DRH63" s="276"/>
      <c r="DRI63" s="276"/>
      <c r="DRJ63" s="276"/>
      <c r="DRK63" s="276"/>
      <c r="DRL63" s="276"/>
      <c r="DRM63" s="276"/>
      <c r="DRN63" s="276"/>
      <c r="DRO63" s="276"/>
      <c r="DRP63" s="276"/>
      <c r="DRQ63" s="276"/>
      <c r="DRR63" s="276"/>
      <c r="DRS63" s="276"/>
      <c r="DRT63" s="276"/>
      <c r="DRU63" s="276"/>
      <c r="DRV63" s="276"/>
      <c r="DRW63" s="276"/>
      <c r="DRX63" s="276"/>
      <c r="DRY63" s="276"/>
      <c r="DRZ63" s="276"/>
      <c r="DSA63" s="276"/>
      <c r="DSB63" s="276"/>
      <c r="DSC63" s="276"/>
      <c r="DSD63" s="276"/>
      <c r="DSE63" s="276"/>
      <c r="DSF63" s="276"/>
      <c r="DSG63" s="276"/>
      <c r="DSH63" s="276"/>
      <c r="DSI63" s="276"/>
      <c r="DSJ63" s="276"/>
      <c r="DSK63" s="276"/>
      <c r="DSL63" s="276"/>
      <c r="DSM63" s="276"/>
      <c r="DSN63" s="276"/>
      <c r="DSO63" s="276"/>
      <c r="DSP63" s="276"/>
      <c r="DSQ63" s="276"/>
      <c r="DSR63" s="276"/>
      <c r="DSS63" s="276"/>
      <c r="DST63" s="276"/>
      <c r="DSU63" s="276"/>
      <c r="DSV63" s="276"/>
      <c r="DSW63" s="276"/>
      <c r="DSX63" s="276"/>
      <c r="DSY63" s="276"/>
      <c r="DSZ63" s="276"/>
      <c r="DTA63" s="276"/>
      <c r="DTB63" s="276"/>
      <c r="DTC63" s="276"/>
      <c r="DTD63" s="276"/>
      <c r="DTE63" s="276"/>
      <c r="DTF63" s="276"/>
      <c r="DTG63" s="276"/>
      <c r="DTH63" s="276"/>
      <c r="DTI63" s="276"/>
      <c r="DTJ63" s="276"/>
      <c r="DTK63" s="276"/>
      <c r="DTL63" s="276"/>
      <c r="DTM63" s="276"/>
      <c r="DTN63" s="276"/>
      <c r="DTO63" s="276"/>
      <c r="DTP63" s="276"/>
      <c r="DTQ63" s="276"/>
      <c r="DTR63" s="276"/>
      <c r="DTS63" s="276"/>
      <c r="DTT63" s="276"/>
      <c r="DTU63" s="276"/>
      <c r="DTV63" s="276"/>
      <c r="DTW63" s="276"/>
      <c r="DTX63" s="276"/>
      <c r="DTY63" s="276"/>
      <c r="DTZ63" s="276"/>
      <c r="DUA63" s="276"/>
      <c r="DUB63" s="276"/>
      <c r="DUC63" s="276"/>
      <c r="DUD63" s="276"/>
      <c r="DUE63" s="276"/>
      <c r="DUF63" s="276"/>
      <c r="DUG63" s="276"/>
      <c r="DUH63" s="276"/>
      <c r="DUI63" s="276"/>
      <c r="DUJ63" s="276"/>
      <c r="DUK63" s="276"/>
      <c r="DUL63" s="276"/>
      <c r="DUM63" s="276"/>
      <c r="DUN63" s="276"/>
      <c r="DUO63" s="276"/>
      <c r="DUP63" s="276"/>
      <c r="DUQ63" s="276"/>
      <c r="DUR63" s="276"/>
      <c r="DUS63" s="276"/>
      <c r="DUT63" s="276"/>
      <c r="DUU63" s="276"/>
      <c r="DUV63" s="276"/>
      <c r="DUW63" s="276"/>
      <c r="DUX63" s="276"/>
      <c r="DUY63" s="276"/>
      <c r="DUZ63" s="276"/>
      <c r="DVA63" s="276"/>
      <c r="DVB63" s="276"/>
      <c r="DVC63" s="276"/>
      <c r="DVD63" s="276"/>
      <c r="DVE63" s="276"/>
      <c r="DVF63" s="276"/>
      <c r="DVG63" s="276"/>
      <c r="DVH63" s="276"/>
      <c r="DVI63" s="276"/>
      <c r="DVJ63" s="276"/>
      <c r="DVK63" s="276"/>
      <c r="DVL63" s="276"/>
      <c r="DVM63" s="276"/>
      <c r="DVN63" s="276"/>
      <c r="DVO63" s="276"/>
      <c r="DVP63" s="276"/>
      <c r="DVQ63" s="276"/>
      <c r="DVR63" s="276"/>
      <c r="DVS63" s="276"/>
      <c r="DVT63" s="276"/>
      <c r="DVU63" s="276"/>
      <c r="DVV63" s="276"/>
      <c r="DVW63" s="276"/>
      <c r="DVX63" s="276"/>
      <c r="DVY63" s="276"/>
      <c r="DVZ63" s="276"/>
      <c r="DWA63" s="276"/>
      <c r="DWB63" s="276"/>
      <c r="DWC63" s="276"/>
      <c r="DWD63" s="276"/>
      <c r="DWE63" s="276"/>
      <c r="DWF63" s="276"/>
      <c r="DWG63" s="276"/>
      <c r="DWH63" s="276"/>
      <c r="DWI63" s="276"/>
      <c r="DWJ63" s="276"/>
      <c r="DWK63" s="276"/>
      <c r="DWL63" s="276"/>
      <c r="DWM63" s="276"/>
      <c r="DWN63" s="276"/>
      <c r="DWO63" s="276"/>
      <c r="DWP63" s="276"/>
      <c r="DWQ63" s="276"/>
      <c r="DWR63" s="276"/>
      <c r="DWS63" s="276"/>
      <c r="DWT63" s="276"/>
      <c r="DWU63" s="276"/>
      <c r="DWV63" s="276"/>
      <c r="DWW63" s="276"/>
      <c r="DWX63" s="276"/>
      <c r="DWY63" s="276"/>
      <c r="DWZ63" s="276"/>
      <c r="DXA63" s="276"/>
      <c r="DXB63" s="276"/>
      <c r="DXC63" s="276"/>
      <c r="DXD63" s="276"/>
      <c r="DXE63" s="276"/>
      <c r="DXF63" s="276"/>
      <c r="DXG63" s="276"/>
      <c r="DXH63" s="276"/>
      <c r="DXI63" s="276"/>
      <c r="DXJ63" s="276"/>
      <c r="DXK63" s="276"/>
      <c r="DXL63" s="276"/>
      <c r="DXM63" s="276"/>
      <c r="DXN63" s="276"/>
      <c r="DXO63" s="276"/>
      <c r="DXP63" s="276"/>
      <c r="DXQ63" s="276"/>
      <c r="DXR63" s="276"/>
      <c r="DXS63" s="276"/>
      <c r="DXT63" s="276"/>
      <c r="DXU63" s="276"/>
      <c r="DXV63" s="276"/>
      <c r="DXW63" s="276"/>
      <c r="DXX63" s="276"/>
      <c r="DXY63" s="276"/>
      <c r="DXZ63" s="276"/>
      <c r="DYA63" s="276"/>
      <c r="DYB63" s="276"/>
      <c r="DYC63" s="276"/>
      <c r="DYD63" s="276"/>
      <c r="DYE63" s="276"/>
      <c r="DYF63" s="276"/>
      <c r="DYG63" s="276"/>
      <c r="DYH63" s="276"/>
      <c r="DYI63" s="276"/>
      <c r="DYJ63" s="276"/>
      <c r="DYK63" s="276"/>
      <c r="DYL63" s="276"/>
      <c r="DYM63" s="276"/>
      <c r="DYN63" s="276"/>
      <c r="DYO63" s="276"/>
      <c r="DYP63" s="276"/>
      <c r="DYQ63" s="276"/>
      <c r="DYR63" s="276"/>
      <c r="DYS63" s="276"/>
      <c r="DYT63" s="276"/>
      <c r="DYU63" s="276"/>
      <c r="DYV63" s="276"/>
      <c r="DYW63" s="276"/>
      <c r="DYX63" s="276"/>
      <c r="DYY63" s="276"/>
      <c r="DYZ63" s="276"/>
      <c r="DZA63" s="276"/>
      <c r="DZB63" s="276"/>
      <c r="DZC63" s="276"/>
      <c r="DZD63" s="276"/>
      <c r="DZE63" s="276"/>
      <c r="DZF63" s="276"/>
      <c r="DZG63" s="276"/>
      <c r="DZH63" s="276"/>
      <c r="DZI63" s="276"/>
      <c r="DZJ63" s="276"/>
      <c r="DZK63" s="276"/>
      <c r="DZL63" s="276"/>
      <c r="DZM63" s="276"/>
      <c r="DZN63" s="276"/>
      <c r="DZO63" s="276"/>
      <c r="DZP63" s="276"/>
      <c r="DZQ63" s="276"/>
      <c r="DZR63" s="276"/>
      <c r="DZS63" s="276"/>
      <c r="DZT63" s="276"/>
      <c r="DZU63" s="276"/>
      <c r="DZV63" s="276"/>
      <c r="DZW63" s="276"/>
      <c r="DZX63" s="276"/>
      <c r="DZY63" s="276"/>
      <c r="DZZ63" s="276"/>
      <c r="EAA63" s="276"/>
      <c r="EAB63" s="276"/>
      <c r="EAC63" s="276"/>
      <c r="EAD63" s="276"/>
      <c r="EAE63" s="276"/>
      <c r="EAF63" s="276"/>
      <c r="EAG63" s="276"/>
      <c r="EAH63" s="276"/>
      <c r="EAI63" s="276"/>
      <c r="EAJ63" s="276"/>
      <c r="EAK63" s="276"/>
      <c r="EAL63" s="276"/>
      <c r="EAM63" s="276"/>
      <c r="EAN63" s="276"/>
      <c r="EAO63" s="276"/>
      <c r="EAP63" s="276"/>
      <c r="EAQ63" s="276"/>
      <c r="EAR63" s="276"/>
      <c r="EAS63" s="276"/>
      <c r="EAT63" s="276"/>
      <c r="EAU63" s="276"/>
      <c r="EAV63" s="276"/>
      <c r="EAW63" s="276"/>
      <c r="EAX63" s="276"/>
      <c r="EAY63" s="276"/>
      <c r="EAZ63" s="276"/>
      <c r="EBA63" s="276"/>
      <c r="EBB63" s="276"/>
      <c r="EBC63" s="276"/>
      <c r="EBD63" s="276"/>
      <c r="EBE63" s="276"/>
      <c r="EBF63" s="276"/>
      <c r="EBG63" s="276"/>
      <c r="EBH63" s="276"/>
      <c r="EBI63" s="276"/>
      <c r="EBJ63" s="276"/>
      <c r="EBK63" s="276"/>
      <c r="EBL63" s="276"/>
      <c r="EBM63" s="276"/>
      <c r="EBN63" s="276"/>
      <c r="EBO63" s="276"/>
      <c r="EBP63" s="276"/>
      <c r="EBQ63" s="276"/>
      <c r="EBR63" s="276"/>
      <c r="EBS63" s="276"/>
      <c r="EBT63" s="276"/>
      <c r="EBU63" s="276"/>
      <c r="EBV63" s="276"/>
      <c r="EBW63" s="276"/>
      <c r="EBX63" s="276"/>
      <c r="EBY63" s="276"/>
      <c r="EBZ63" s="276"/>
      <c r="ECA63" s="276"/>
      <c r="ECB63" s="276"/>
      <c r="ECC63" s="276"/>
      <c r="ECD63" s="276"/>
      <c r="ECE63" s="276"/>
      <c r="ECF63" s="276"/>
      <c r="ECG63" s="276"/>
      <c r="ECH63" s="276"/>
      <c r="ECI63" s="276"/>
      <c r="ECJ63" s="276"/>
      <c r="ECK63" s="276"/>
      <c r="ECL63" s="276"/>
      <c r="ECM63" s="276"/>
      <c r="ECN63" s="276"/>
      <c r="ECO63" s="276"/>
      <c r="ECP63" s="276"/>
      <c r="ECQ63" s="276"/>
      <c r="ECR63" s="276"/>
      <c r="ECS63" s="276"/>
      <c r="ECT63" s="276"/>
      <c r="ECU63" s="276"/>
      <c r="ECV63" s="276"/>
      <c r="ECW63" s="276"/>
      <c r="ECX63" s="276"/>
      <c r="ECY63" s="276"/>
      <c r="ECZ63" s="276"/>
      <c r="EDA63" s="276"/>
      <c r="EDB63" s="276"/>
      <c r="EDC63" s="276"/>
      <c r="EDD63" s="276"/>
      <c r="EDE63" s="276"/>
      <c r="EDF63" s="276"/>
      <c r="EDG63" s="276"/>
      <c r="EDH63" s="276"/>
      <c r="EDI63" s="276"/>
      <c r="EDJ63" s="276"/>
      <c r="EDK63" s="276"/>
      <c r="EDL63" s="276"/>
      <c r="EDM63" s="276"/>
      <c r="EDN63" s="276"/>
      <c r="EDO63" s="276"/>
      <c r="EDP63" s="276"/>
      <c r="EDQ63" s="276"/>
      <c r="EDR63" s="276"/>
      <c r="EDS63" s="276"/>
      <c r="EDT63" s="276"/>
      <c r="EDU63" s="276"/>
      <c r="EDV63" s="276"/>
      <c r="EDW63" s="276"/>
      <c r="EDX63" s="276"/>
      <c r="EDY63" s="276"/>
      <c r="EDZ63" s="276"/>
      <c r="EEA63" s="276"/>
      <c r="EEB63" s="276"/>
      <c r="EEC63" s="276"/>
      <c r="EED63" s="276"/>
      <c r="EEE63" s="276"/>
      <c r="EEF63" s="276"/>
      <c r="EEG63" s="276"/>
      <c r="EEH63" s="276"/>
      <c r="EEI63" s="276"/>
      <c r="EEJ63" s="276"/>
      <c r="EEK63" s="276"/>
      <c r="EEL63" s="276"/>
      <c r="EEM63" s="276"/>
      <c r="EEN63" s="276"/>
      <c r="EEO63" s="276"/>
      <c r="EEP63" s="276"/>
      <c r="EEQ63" s="276"/>
      <c r="EER63" s="276"/>
      <c r="EES63" s="276"/>
      <c r="EET63" s="276"/>
      <c r="EEU63" s="276"/>
      <c r="EEV63" s="276"/>
      <c r="EEW63" s="276"/>
      <c r="EEX63" s="276"/>
      <c r="EEY63" s="276"/>
      <c r="EEZ63" s="276"/>
      <c r="EFA63" s="276"/>
      <c r="EFB63" s="276"/>
      <c r="EFC63" s="276"/>
      <c r="EFD63" s="276"/>
      <c r="EFE63" s="276"/>
      <c r="EFF63" s="276"/>
      <c r="EFG63" s="276"/>
      <c r="EFH63" s="276"/>
      <c r="EFI63" s="276"/>
      <c r="EFJ63" s="276"/>
      <c r="EFK63" s="276"/>
      <c r="EFL63" s="276"/>
      <c r="EFM63" s="276"/>
      <c r="EFN63" s="276"/>
      <c r="EFO63" s="276"/>
      <c r="EFP63" s="276"/>
      <c r="EFQ63" s="276"/>
      <c r="EFR63" s="276"/>
      <c r="EFS63" s="276"/>
      <c r="EFT63" s="276"/>
      <c r="EFU63" s="276"/>
      <c r="EFV63" s="276"/>
      <c r="EFW63" s="276"/>
      <c r="EFX63" s="276"/>
      <c r="EFY63" s="276"/>
      <c r="EFZ63" s="276"/>
      <c r="EGA63" s="276"/>
      <c r="EGB63" s="276"/>
      <c r="EGC63" s="276"/>
      <c r="EGD63" s="276"/>
      <c r="EGE63" s="276"/>
      <c r="EGF63" s="276"/>
      <c r="EGG63" s="276"/>
      <c r="EGH63" s="276"/>
      <c r="EGI63" s="276"/>
      <c r="EGJ63" s="276"/>
      <c r="EGK63" s="276"/>
      <c r="EGL63" s="276"/>
      <c r="EGM63" s="276"/>
      <c r="EGN63" s="276"/>
      <c r="EGO63" s="276"/>
      <c r="EGP63" s="276"/>
      <c r="EGQ63" s="276"/>
      <c r="EGR63" s="276"/>
      <c r="EGS63" s="276"/>
      <c r="EGT63" s="276"/>
      <c r="EGU63" s="276"/>
      <c r="EGV63" s="276"/>
      <c r="EGW63" s="276"/>
      <c r="EGX63" s="276"/>
      <c r="EGY63" s="276"/>
      <c r="EGZ63" s="276"/>
      <c r="EHA63" s="276"/>
      <c r="EHB63" s="276"/>
      <c r="EHC63" s="276"/>
      <c r="EHD63" s="276"/>
      <c r="EHE63" s="276"/>
      <c r="EHF63" s="276"/>
      <c r="EHG63" s="276"/>
      <c r="EHH63" s="276"/>
      <c r="EHI63" s="276"/>
      <c r="EHJ63" s="276"/>
      <c r="EHK63" s="276"/>
      <c r="EHL63" s="276"/>
      <c r="EHM63" s="276"/>
      <c r="EHN63" s="276"/>
      <c r="EHO63" s="276"/>
      <c r="EHP63" s="276"/>
      <c r="EHQ63" s="276"/>
      <c r="EHR63" s="276"/>
      <c r="EHS63" s="276"/>
      <c r="EHT63" s="276"/>
      <c r="EHU63" s="276"/>
      <c r="EHV63" s="276"/>
      <c r="EHW63" s="276"/>
      <c r="EHX63" s="276"/>
      <c r="EHY63" s="276"/>
      <c r="EHZ63" s="276"/>
      <c r="EIA63" s="276"/>
      <c r="EIB63" s="276"/>
      <c r="EIC63" s="276"/>
      <c r="EID63" s="276"/>
      <c r="EIE63" s="276"/>
      <c r="EIF63" s="276"/>
      <c r="EIG63" s="276"/>
      <c r="EIH63" s="276"/>
      <c r="EII63" s="276"/>
      <c r="EIJ63" s="276"/>
      <c r="EIK63" s="276"/>
      <c r="EIL63" s="276"/>
      <c r="EIM63" s="276"/>
      <c r="EIN63" s="276"/>
      <c r="EIO63" s="276"/>
      <c r="EIP63" s="276"/>
      <c r="EIQ63" s="276"/>
      <c r="EIR63" s="276"/>
      <c r="EIS63" s="276"/>
      <c r="EIT63" s="276"/>
      <c r="EIU63" s="276"/>
      <c r="EIV63" s="276"/>
      <c r="EIW63" s="276"/>
      <c r="EIX63" s="276"/>
      <c r="EIY63" s="276"/>
      <c r="EIZ63" s="276"/>
      <c r="EJA63" s="276"/>
      <c r="EJB63" s="276"/>
      <c r="EJC63" s="276"/>
      <c r="EJD63" s="276"/>
      <c r="EJE63" s="276"/>
      <c r="EJF63" s="276"/>
      <c r="EJG63" s="276"/>
      <c r="EJH63" s="276"/>
      <c r="EJI63" s="276"/>
      <c r="EJJ63" s="276"/>
      <c r="EJK63" s="276"/>
      <c r="EJL63" s="276"/>
      <c r="EJM63" s="276"/>
      <c r="EJN63" s="276"/>
      <c r="EJO63" s="276"/>
      <c r="EJP63" s="276"/>
      <c r="EJQ63" s="276"/>
      <c r="EJR63" s="276"/>
      <c r="EJS63" s="276"/>
      <c r="EJT63" s="276"/>
      <c r="EJU63" s="276"/>
      <c r="EJV63" s="276"/>
      <c r="EJW63" s="276"/>
      <c r="EJX63" s="276"/>
      <c r="EJY63" s="276"/>
      <c r="EJZ63" s="276"/>
      <c r="EKA63" s="276"/>
      <c r="EKB63" s="276"/>
      <c r="EKC63" s="276"/>
      <c r="EKD63" s="276"/>
      <c r="EKE63" s="276"/>
      <c r="EKF63" s="276"/>
      <c r="EKG63" s="276"/>
      <c r="EKH63" s="276"/>
      <c r="EKI63" s="276"/>
      <c r="EKJ63" s="276"/>
      <c r="EKK63" s="276"/>
      <c r="EKL63" s="276"/>
      <c r="EKM63" s="276"/>
      <c r="EKN63" s="276"/>
      <c r="EKO63" s="276"/>
      <c r="EKP63" s="276"/>
      <c r="EKQ63" s="276"/>
      <c r="EKR63" s="276"/>
      <c r="EKS63" s="276"/>
      <c r="EKT63" s="276"/>
      <c r="EKU63" s="276"/>
      <c r="EKV63" s="276"/>
      <c r="EKW63" s="276"/>
      <c r="EKX63" s="276"/>
      <c r="EKY63" s="276"/>
      <c r="EKZ63" s="276"/>
      <c r="ELA63" s="276"/>
      <c r="ELB63" s="276"/>
      <c r="ELC63" s="276"/>
      <c r="ELD63" s="276"/>
      <c r="ELE63" s="276"/>
      <c r="ELF63" s="276"/>
      <c r="ELG63" s="276"/>
      <c r="ELH63" s="276"/>
      <c r="ELI63" s="276"/>
      <c r="ELJ63" s="276"/>
      <c r="ELK63" s="276"/>
      <c r="ELL63" s="276"/>
      <c r="ELM63" s="276"/>
      <c r="ELN63" s="276"/>
      <c r="ELO63" s="276"/>
      <c r="ELP63" s="276"/>
      <c r="ELQ63" s="276"/>
      <c r="ELR63" s="276"/>
      <c r="ELS63" s="276"/>
      <c r="ELT63" s="276"/>
      <c r="ELU63" s="276"/>
      <c r="ELV63" s="276"/>
      <c r="ELW63" s="276"/>
      <c r="ELX63" s="276"/>
      <c r="ELY63" s="276"/>
      <c r="ELZ63" s="276"/>
      <c r="EMA63" s="276"/>
      <c r="EMB63" s="276"/>
      <c r="EMC63" s="276"/>
      <c r="EMD63" s="276"/>
      <c r="EME63" s="276"/>
      <c r="EMF63" s="276"/>
      <c r="EMG63" s="276"/>
      <c r="EMH63" s="276"/>
      <c r="EMI63" s="276"/>
      <c r="EMJ63" s="276"/>
      <c r="EMK63" s="276"/>
      <c r="EML63" s="276"/>
      <c r="EMM63" s="276"/>
      <c r="EMN63" s="276"/>
      <c r="EMO63" s="276"/>
      <c r="EMP63" s="276"/>
      <c r="EMQ63" s="276"/>
      <c r="EMR63" s="276"/>
      <c r="EMS63" s="276"/>
      <c r="EMT63" s="276"/>
      <c r="EMU63" s="276"/>
      <c r="EMV63" s="276"/>
      <c r="EMW63" s="276"/>
      <c r="EMX63" s="276"/>
      <c r="EMY63" s="276"/>
      <c r="EMZ63" s="276"/>
      <c r="ENA63" s="276"/>
      <c r="ENB63" s="276"/>
      <c r="ENC63" s="276"/>
      <c r="END63" s="276"/>
      <c r="ENE63" s="276"/>
      <c r="ENF63" s="276"/>
      <c r="ENG63" s="276"/>
      <c r="ENH63" s="276"/>
      <c r="ENI63" s="276"/>
      <c r="ENJ63" s="276"/>
      <c r="ENK63" s="276"/>
      <c r="ENL63" s="276"/>
      <c r="ENM63" s="276"/>
      <c r="ENN63" s="276"/>
      <c r="ENO63" s="276"/>
      <c r="ENP63" s="276"/>
      <c r="ENQ63" s="276"/>
      <c r="ENR63" s="276"/>
      <c r="ENS63" s="276"/>
      <c r="ENT63" s="276"/>
      <c r="ENU63" s="276"/>
      <c r="ENV63" s="276"/>
      <c r="ENW63" s="276"/>
      <c r="ENX63" s="276"/>
      <c r="ENY63" s="276"/>
      <c r="ENZ63" s="276"/>
      <c r="EOA63" s="276"/>
      <c r="EOB63" s="276"/>
      <c r="EOC63" s="276"/>
      <c r="EOD63" s="276"/>
      <c r="EOE63" s="276"/>
      <c r="EOF63" s="276"/>
      <c r="EOG63" s="276"/>
      <c r="EOH63" s="276"/>
      <c r="EOI63" s="276"/>
      <c r="EOJ63" s="276"/>
      <c r="EOK63" s="276"/>
      <c r="EOL63" s="276"/>
      <c r="EOM63" s="276"/>
      <c r="EON63" s="276"/>
      <c r="EOO63" s="276"/>
      <c r="EOP63" s="276"/>
      <c r="EOQ63" s="276"/>
      <c r="EOR63" s="276"/>
      <c r="EOS63" s="276"/>
      <c r="EOT63" s="276"/>
      <c r="EOU63" s="276"/>
      <c r="EOV63" s="276"/>
      <c r="EOW63" s="276"/>
      <c r="EOX63" s="276"/>
      <c r="EOY63" s="276"/>
      <c r="EOZ63" s="276"/>
      <c r="EPA63" s="276"/>
      <c r="EPB63" s="276"/>
      <c r="EPC63" s="276"/>
      <c r="EPD63" s="276"/>
      <c r="EPE63" s="276"/>
      <c r="EPF63" s="276"/>
      <c r="EPG63" s="276"/>
      <c r="EPH63" s="276"/>
      <c r="EPI63" s="276"/>
      <c r="EPJ63" s="276"/>
      <c r="EPK63" s="276"/>
      <c r="EPL63" s="276"/>
      <c r="EPM63" s="276"/>
      <c r="EPN63" s="276"/>
      <c r="EPO63" s="276"/>
      <c r="EPP63" s="276"/>
      <c r="EPQ63" s="276"/>
      <c r="EPR63" s="276"/>
      <c r="EPS63" s="276"/>
      <c r="EPT63" s="276"/>
      <c r="EPU63" s="276"/>
      <c r="EPV63" s="276"/>
      <c r="EPW63" s="276"/>
      <c r="EPX63" s="276"/>
      <c r="EPY63" s="276"/>
      <c r="EPZ63" s="276"/>
      <c r="EQA63" s="276"/>
      <c r="EQB63" s="276"/>
      <c r="EQC63" s="276"/>
      <c r="EQD63" s="276"/>
      <c r="EQE63" s="276"/>
      <c r="EQF63" s="276"/>
      <c r="EQG63" s="276"/>
      <c r="EQH63" s="276"/>
      <c r="EQI63" s="276"/>
      <c r="EQJ63" s="276"/>
      <c r="EQK63" s="276"/>
      <c r="EQL63" s="276"/>
      <c r="EQM63" s="276"/>
      <c r="EQN63" s="276"/>
      <c r="EQO63" s="276"/>
      <c r="EQP63" s="276"/>
      <c r="EQQ63" s="276"/>
      <c r="EQR63" s="276"/>
      <c r="EQS63" s="276"/>
      <c r="EQT63" s="276"/>
      <c r="EQU63" s="276"/>
      <c r="EQV63" s="276"/>
      <c r="EQW63" s="276"/>
      <c r="EQX63" s="276"/>
      <c r="EQY63" s="276"/>
      <c r="EQZ63" s="276"/>
      <c r="ERA63" s="276"/>
      <c r="ERB63" s="276"/>
      <c r="ERC63" s="276"/>
      <c r="ERD63" s="276"/>
      <c r="ERE63" s="276"/>
      <c r="ERF63" s="276"/>
      <c r="ERG63" s="276"/>
      <c r="ERH63" s="276"/>
      <c r="ERI63" s="276"/>
      <c r="ERJ63" s="276"/>
      <c r="ERK63" s="276"/>
      <c r="ERL63" s="276"/>
      <c r="ERM63" s="276"/>
      <c r="ERN63" s="276"/>
      <c r="ERO63" s="276"/>
      <c r="ERP63" s="276"/>
      <c r="ERQ63" s="276"/>
      <c r="ERR63" s="276"/>
      <c r="ERS63" s="276"/>
      <c r="ERT63" s="276"/>
      <c r="ERU63" s="276"/>
      <c r="ERV63" s="276"/>
      <c r="ERW63" s="276"/>
      <c r="ERX63" s="276"/>
      <c r="ERY63" s="276"/>
      <c r="ERZ63" s="276"/>
      <c r="ESA63" s="276"/>
      <c r="ESB63" s="276"/>
      <c r="ESC63" s="276"/>
      <c r="ESD63" s="276"/>
      <c r="ESE63" s="276"/>
      <c r="ESF63" s="276"/>
      <c r="ESG63" s="276"/>
      <c r="ESH63" s="276"/>
      <c r="ESI63" s="276"/>
      <c r="ESJ63" s="276"/>
      <c r="ESK63" s="276"/>
      <c r="ESL63" s="276"/>
      <c r="ESM63" s="276"/>
      <c r="ESN63" s="276"/>
      <c r="ESO63" s="276"/>
      <c r="ESP63" s="276"/>
      <c r="ESQ63" s="276"/>
      <c r="ESR63" s="276"/>
      <c r="ESS63" s="276"/>
      <c r="EST63" s="276"/>
      <c r="ESU63" s="276"/>
      <c r="ESV63" s="276"/>
      <c r="ESW63" s="276"/>
      <c r="ESX63" s="276"/>
      <c r="ESY63" s="276"/>
      <c r="ESZ63" s="276"/>
      <c r="ETA63" s="276"/>
      <c r="ETB63" s="276"/>
      <c r="ETC63" s="276"/>
      <c r="ETD63" s="276"/>
      <c r="ETE63" s="276"/>
      <c r="ETF63" s="276"/>
      <c r="ETG63" s="276"/>
      <c r="ETH63" s="276"/>
      <c r="ETI63" s="276"/>
      <c r="ETJ63" s="276"/>
      <c r="ETK63" s="276"/>
      <c r="ETL63" s="276"/>
      <c r="ETM63" s="276"/>
      <c r="ETN63" s="276"/>
      <c r="ETO63" s="276"/>
      <c r="ETP63" s="276"/>
      <c r="ETQ63" s="276"/>
      <c r="ETR63" s="276"/>
      <c r="ETS63" s="276"/>
      <c r="ETT63" s="276"/>
      <c r="ETU63" s="276"/>
      <c r="ETV63" s="276"/>
      <c r="ETW63" s="276"/>
      <c r="ETX63" s="276"/>
      <c r="ETY63" s="276"/>
      <c r="ETZ63" s="276"/>
      <c r="EUA63" s="276"/>
      <c r="EUB63" s="276"/>
      <c r="EUC63" s="276"/>
      <c r="EUD63" s="276"/>
      <c r="EUE63" s="276"/>
      <c r="EUF63" s="276"/>
      <c r="EUG63" s="276"/>
      <c r="EUH63" s="276"/>
      <c r="EUI63" s="276"/>
      <c r="EUJ63" s="276"/>
      <c r="EUK63" s="276"/>
      <c r="EUL63" s="276"/>
      <c r="EUM63" s="276"/>
      <c r="EUN63" s="276"/>
      <c r="EUO63" s="276"/>
      <c r="EUP63" s="276"/>
      <c r="EUQ63" s="276"/>
      <c r="EUR63" s="276"/>
      <c r="EUS63" s="276"/>
      <c r="EUT63" s="276"/>
      <c r="EUU63" s="276"/>
      <c r="EUV63" s="276"/>
      <c r="EUW63" s="276"/>
      <c r="EUX63" s="276"/>
      <c r="EUY63" s="276"/>
      <c r="EUZ63" s="276"/>
      <c r="EVA63" s="276"/>
      <c r="EVB63" s="276"/>
      <c r="EVC63" s="276"/>
      <c r="EVD63" s="276"/>
      <c r="EVE63" s="276"/>
      <c r="EVF63" s="276"/>
      <c r="EVG63" s="276"/>
      <c r="EVH63" s="276"/>
      <c r="EVI63" s="276"/>
      <c r="EVJ63" s="276"/>
      <c r="EVK63" s="276"/>
      <c r="EVL63" s="276"/>
      <c r="EVM63" s="276"/>
      <c r="EVN63" s="276"/>
      <c r="EVO63" s="276"/>
      <c r="EVP63" s="276"/>
      <c r="EVQ63" s="276"/>
      <c r="EVR63" s="276"/>
      <c r="EVS63" s="276"/>
      <c r="EVT63" s="276"/>
      <c r="EVU63" s="276"/>
      <c r="EVV63" s="276"/>
      <c r="EVW63" s="276"/>
      <c r="EVX63" s="276"/>
      <c r="EVY63" s="276"/>
      <c r="EVZ63" s="276"/>
      <c r="EWA63" s="276"/>
      <c r="EWB63" s="276"/>
      <c r="EWC63" s="276"/>
      <c r="EWD63" s="276"/>
      <c r="EWE63" s="276"/>
      <c r="EWF63" s="276"/>
      <c r="EWG63" s="276"/>
      <c r="EWH63" s="276"/>
      <c r="EWI63" s="276"/>
      <c r="EWJ63" s="276"/>
      <c r="EWK63" s="276"/>
      <c r="EWL63" s="276"/>
      <c r="EWM63" s="276"/>
      <c r="EWN63" s="276"/>
      <c r="EWO63" s="276"/>
      <c r="EWP63" s="276"/>
      <c r="EWQ63" s="276"/>
      <c r="EWR63" s="276"/>
      <c r="EWS63" s="276"/>
      <c r="EWT63" s="276"/>
      <c r="EWU63" s="276"/>
      <c r="EWV63" s="276"/>
      <c r="EWW63" s="276"/>
      <c r="EWX63" s="276"/>
      <c r="EWY63" s="276"/>
      <c r="EWZ63" s="276"/>
      <c r="EXA63" s="276"/>
      <c r="EXB63" s="276"/>
      <c r="EXC63" s="276"/>
      <c r="EXD63" s="276"/>
      <c r="EXE63" s="276"/>
      <c r="EXF63" s="276"/>
      <c r="EXG63" s="276"/>
      <c r="EXH63" s="276"/>
      <c r="EXI63" s="276"/>
      <c r="EXJ63" s="276"/>
      <c r="EXK63" s="276"/>
      <c r="EXL63" s="276"/>
      <c r="EXM63" s="276"/>
      <c r="EXN63" s="276"/>
      <c r="EXO63" s="276"/>
      <c r="EXP63" s="276"/>
      <c r="EXQ63" s="276"/>
      <c r="EXR63" s="276"/>
      <c r="EXS63" s="276"/>
      <c r="EXT63" s="276"/>
      <c r="EXU63" s="276"/>
      <c r="EXV63" s="276"/>
      <c r="EXW63" s="276"/>
      <c r="EXX63" s="276"/>
      <c r="EXY63" s="276"/>
      <c r="EXZ63" s="276"/>
      <c r="EYA63" s="276"/>
      <c r="EYB63" s="276"/>
      <c r="EYC63" s="276"/>
      <c r="EYD63" s="276"/>
      <c r="EYE63" s="276"/>
      <c r="EYF63" s="276"/>
      <c r="EYG63" s="276"/>
      <c r="EYH63" s="276"/>
      <c r="EYI63" s="276"/>
      <c r="EYJ63" s="276"/>
      <c r="EYK63" s="276"/>
      <c r="EYL63" s="276"/>
      <c r="EYM63" s="276"/>
      <c r="EYN63" s="276"/>
      <c r="EYO63" s="276"/>
      <c r="EYP63" s="276"/>
      <c r="EYQ63" s="276"/>
      <c r="EYR63" s="276"/>
      <c r="EYS63" s="276"/>
      <c r="EYT63" s="276"/>
      <c r="EYU63" s="276"/>
      <c r="EYV63" s="276"/>
      <c r="EYW63" s="276"/>
      <c r="EYX63" s="276"/>
      <c r="EYY63" s="276"/>
      <c r="EYZ63" s="276"/>
      <c r="EZA63" s="276"/>
      <c r="EZB63" s="276"/>
      <c r="EZC63" s="276"/>
      <c r="EZD63" s="276"/>
      <c r="EZE63" s="276"/>
      <c r="EZF63" s="276"/>
      <c r="EZG63" s="276"/>
      <c r="EZH63" s="276"/>
      <c r="EZI63" s="276"/>
      <c r="EZJ63" s="276"/>
      <c r="EZK63" s="276"/>
      <c r="EZL63" s="276"/>
      <c r="EZM63" s="276"/>
      <c r="EZN63" s="276"/>
      <c r="EZO63" s="276"/>
      <c r="EZP63" s="276"/>
      <c r="EZQ63" s="276"/>
      <c r="EZR63" s="276"/>
      <c r="EZS63" s="276"/>
      <c r="EZT63" s="276"/>
      <c r="EZU63" s="276"/>
      <c r="EZV63" s="276"/>
      <c r="EZW63" s="276"/>
      <c r="EZX63" s="276"/>
      <c r="EZY63" s="276"/>
      <c r="EZZ63" s="276"/>
      <c r="FAA63" s="276"/>
      <c r="FAB63" s="276"/>
      <c r="FAC63" s="276"/>
      <c r="FAD63" s="276"/>
      <c r="FAE63" s="276"/>
      <c r="FAF63" s="276"/>
      <c r="FAG63" s="276"/>
      <c r="FAH63" s="276"/>
      <c r="FAI63" s="276"/>
      <c r="FAJ63" s="276"/>
      <c r="FAK63" s="276"/>
      <c r="FAL63" s="276"/>
      <c r="FAM63" s="276"/>
      <c r="FAN63" s="276"/>
      <c r="FAO63" s="276"/>
      <c r="FAP63" s="276"/>
      <c r="FAQ63" s="276"/>
      <c r="FAR63" s="276"/>
      <c r="FAS63" s="276"/>
      <c r="FAT63" s="276"/>
      <c r="FAU63" s="276"/>
      <c r="FAV63" s="276"/>
      <c r="FAW63" s="276"/>
      <c r="FAX63" s="276"/>
      <c r="FAY63" s="276"/>
      <c r="FAZ63" s="276"/>
      <c r="FBA63" s="276"/>
      <c r="FBB63" s="276"/>
      <c r="FBC63" s="276"/>
      <c r="FBD63" s="276"/>
      <c r="FBE63" s="276"/>
      <c r="FBF63" s="276"/>
      <c r="FBG63" s="276"/>
      <c r="FBH63" s="276"/>
      <c r="FBI63" s="276"/>
      <c r="FBJ63" s="276"/>
      <c r="FBK63" s="276"/>
      <c r="FBL63" s="276"/>
      <c r="FBM63" s="276"/>
      <c r="FBN63" s="276"/>
      <c r="FBO63" s="276"/>
      <c r="FBP63" s="276"/>
      <c r="FBQ63" s="276"/>
      <c r="FBR63" s="276"/>
      <c r="FBS63" s="276"/>
      <c r="FBT63" s="276"/>
      <c r="FBU63" s="276"/>
      <c r="FBV63" s="276"/>
      <c r="FBW63" s="276"/>
      <c r="FBX63" s="276"/>
      <c r="FBY63" s="276"/>
      <c r="FBZ63" s="276"/>
      <c r="FCA63" s="276"/>
      <c r="FCB63" s="276"/>
      <c r="FCC63" s="276"/>
      <c r="FCD63" s="276"/>
      <c r="FCE63" s="276"/>
      <c r="FCF63" s="276"/>
      <c r="FCG63" s="276"/>
      <c r="FCH63" s="276"/>
      <c r="FCI63" s="276"/>
      <c r="FCJ63" s="276"/>
      <c r="FCK63" s="276"/>
      <c r="FCL63" s="276"/>
      <c r="FCM63" s="276"/>
      <c r="FCN63" s="276"/>
      <c r="FCO63" s="276"/>
      <c r="FCP63" s="276"/>
      <c r="FCQ63" s="276"/>
      <c r="FCR63" s="276"/>
      <c r="FCS63" s="276"/>
      <c r="FCT63" s="276"/>
      <c r="FCU63" s="276"/>
      <c r="FCV63" s="276"/>
      <c r="FCW63" s="276"/>
      <c r="FCX63" s="276"/>
      <c r="FCY63" s="276"/>
      <c r="FCZ63" s="276"/>
      <c r="FDA63" s="276"/>
      <c r="FDB63" s="276"/>
      <c r="FDC63" s="276"/>
      <c r="FDD63" s="276"/>
      <c r="FDE63" s="276"/>
      <c r="FDF63" s="276"/>
      <c r="FDG63" s="276"/>
      <c r="FDH63" s="276"/>
      <c r="FDI63" s="276"/>
      <c r="FDJ63" s="276"/>
      <c r="FDK63" s="276"/>
      <c r="FDL63" s="276"/>
      <c r="FDM63" s="276"/>
      <c r="FDN63" s="276"/>
      <c r="FDO63" s="276"/>
      <c r="FDP63" s="276"/>
      <c r="FDQ63" s="276"/>
      <c r="FDR63" s="276"/>
      <c r="FDS63" s="276"/>
      <c r="FDT63" s="276"/>
      <c r="FDU63" s="276"/>
      <c r="FDV63" s="276"/>
      <c r="FDW63" s="276"/>
      <c r="FDX63" s="276"/>
      <c r="FDY63" s="276"/>
      <c r="FDZ63" s="276"/>
      <c r="FEA63" s="276"/>
      <c r="FEB63" s="276"/>
      <c r="FEC63" s="276"/>
      <c r="FED63" s="276"/>
      <c r="FEE63" s="276"/>
      <c r="FEF63" s="276"/>
      <c r="FEG63" s="276"/>
      <c r="FEH63" s="276"/>
      <c r="FEI63" s="276"/>
      <c r="FEJ63" s="276"/>
      <c r="FEK63" s="276"/>
      <c r="FEL63" s="276"/>
      <c r="FEM63" s="276"/>
      <c r="FEN63" s="276"/>
      <c r="FEO63" s="276"/>
      <c r="FEP63" s="276"/>
      <c r="FEQ63" s="276"/>
      <c r="FER63" s="276"/>
      <c r="FES63" s="276"/>
      <c r="FET63" s="276"/>
      <c r="FEU63" s="276"/>
      <c r="FEV63" s="276"/>
      <c r="FEW63" s="276"/>
      <c r="FEX63" s="276"/>
      <c r="FEY63" s="276"/>
      <c r="FEZ63" s="276"/>
      <c r="FFA63" s="276"/>
      <c r="FFB63" s="276"/>
      <c r="FFC63" s="276"/>
      <c r="FFD63" s="276"/>
      <c r="FFE63" s="276"/>
      <c r="FFF63" s="276"/>
      <c r="FFG63" s="276"/>
      <c r="FFH63" s="276"/>
      <c r="FFI63" s="276"/>
      <c r="FFJ63" s="276"/>
      <c r="FFK63" s="276"/>
      <c r="FFL63" s="276"/>
      <c r="FFM63" s="276"/>
      <c r="FFN63" s="276"/>
      <c r="FFO63" s="276"/>
      <c r="FFP63" s="276"/>
      <c r="FFQ63" s="276"/>
      <c r="FFR63" s="276"/>
      <c r="FFS63" s="276"/>
      <c r="FFT63" s="276"/>
      <c r="FFU63" s="276"/>
      <c r="FFV63" s="276"/>
      <c r="FFW63" s="276"/>
      <c r="FFX63" s="276"/>
      <c r="FFY63" s="276"/>
      <c r="FFZ63" s="276"/>
      <c r="FGA63" s="276"/>
      <c r="FGB63" s="276"/>
      <c r="FGC63" s="276"/>
      <c r="FGD63" s="276"/>
      <c r="FGE63" s="276"/>
      <c r="FGF63" s="276"/>
      <c r="FGG63" s="276"/>
      <c r="FGH63" s="276"/>
      <c r="FGI63" s="276"/>
      <c r="FGJ63" s="276"/>
      <c r="FGK63" s="276"/>
      <c r="FGL63" s="276"/>
      <c r="FGM63" s="276"/>
      <c r="FGN63" s="276"/>
      <c r="FGO63" s="276"/>
      <c r="FGP63" s="276"/>
      <c r="FGQ63" s="276"/>
      <c r="FGR63" s="276"/>
      <c r="FGS63" s="276"/>
      <c r="FGT63" s="276"/>
      <c r="FGU63" s="276"/>
      <c r="FGV63" s="276"/>
      <c r="FGW63" s="276"/>
      <c r="FGX63" s="276"/>
      <c r="FGY63" s="276"/>
      <c r="FGZ63" s="276"/>
      <c r="FHA63" s="276"/>
      <c r="FHB63" s="276"/>
      <c r="FHC63" s="276"/>
      <c r="FHD63" s="276"/>
      <c r="FHE63" s="276"/>
      <c r="FHF63" s="276"/>
      <c r="FHG63" s="276"/>
      <c r="FHH63" s="276"/>
      <c r="FHI63" s="276"/>
      <c r="FHJ63" s="276"/>
      <c r="FHK63" s="276"/>
      <c r="FHL63" s="276"/>
      <c r="FHM63" s="276"/>
      <c r="FHN63" s="276"/>
      <c r="FHO63" s="276"/>
      <c r="FHP63" s="276"/>
      <c r="FHQ63" s="276"/>
      <c r="FHR63" s="276"/>
      <c r="FHS63" s="276"/>
      <c r="FHT63" s="276"/>
      <c r="FHU63" s="276"/>
      <c r="FHV63" s="276"/>
      <c r="FHW63" s="276"/>
      <c r="FHX63" s="276"/>
      <c r="FHY63" s="276"/>
      <c r="FHZ63" s="276"/>
      <c r="FIA63" s="276"/>
      <c r="FIB63" s="276"/>
      <c r="FIC63" s="276"/>
      <c r="FID63" s="276"/>
      <c r="FIE63" s="276"/>
      <c r="FIF63" s="276"/>
      <c r="FIG63" s="276"/>
      <c r="FIH63" s="276"/>
      <c r="FII63" s="276"/>
      <c r="FIJ63" s="276"/>
      <c r="FIK63" s="276"/>
      <c r="FIL63" s="276"/>
      <c r="FIM63" s="276"/>
      <c r="FIN63" s="276"/>
      <c r="FIO63" s="276"/>
      <c r="FIP63" s="276"/>
      <c r="FIQ63" s="276"/>
      <c r="FIR63" s="276"/>
      <c r="FIS63" s="276"/>
      <c r="FIT63" s="276"/>
      <c r="FIU63" s="276"/>
      <c r="FIV63" s="276"/>
      <c r="FIW63" s="276"/>
      <c r="FIX63" s="276"/>
      <c r="FIY63" s="276"/>
      <c r="FIZ63" s="276"/>
      <c r="FJA63" s="276"/>
      <c r="FJB63" s="276"/>
      <c r="FJC63" s="276"/>
      <c r="FJD63" s="276"/>
      <c r="FJE63" s="276"/>
      <c r="FJF63" s="276"/>
      <c r="FJG63" s="276"/>
      <c r="FJH63" s="276"/>
      <c r="FJI63" s="276"/>
      <c r="FJJ63" s="276"/>
      <c r="FJK63" s="276"/>
      <c r="FJL63" s="276"/>
      <c r="FJM63" s="276"/>
      <c r="FJN63" s="276"/>
      <c r="FJO63" s="276"/>
      <c r="FJP63" s="276"/>
      <c r="FJQ63" s="276"/>
      <c r="FJR63" s="276"/>
      <c r="FJS63" s="276"/>
      <c r="FJT63" s="276"/>
      <c r="FJU63" s="276"/>
      <c r="FJV63" s="276"/>
      <c r="FJW63" s="276"/>
      <c r="FJX63" s="276"/>
      <c r="FJY63" s="276"/>
      <c r="FJZ63" s="276"/>
      <c r="FKA63" s="276"/>
      <c r="FKB63" s="276"/>
      <c r="FKC63" s="276"/>
      <c r="FKD63" s="276"/>
      <c r="FKE63" s="276"/>
      <c r="FKF63" s="276"/>
      <c r="FKG63" s="276"/>
      <c r="FKH63" s="276"/>
      <c r="FKI63" s="276"/>
      <c r="FKJ63" s="276"/>
      <c r="FKK63" s="276"/>
      <c r="FKL63" s="276"/>
      <c r="FKM63" s="276"/>
      <c r="FKN63" s="276"/>
      <c r="FKO63" s="276"/>
      <c r="FKP63" s="276"/>
      <c r="FKQ63" s="276"/>
      <c r="FKR63" s="276"/>
      <c r="FKS63" s="276"/>
      <c r="FKT63" s="276"/>
      <c r="FKU63" s="276"/>
      <c r="FKV63" s="276"/>
      <c r="FKW63" s="276"/>
      <c r="FKX63" s="276"/>
      <c r="FKY63" s="276"/>
      <c r="FKZ63" s="276"/>
      <c r="FLA63" s="276"/>
      <c r="FLB63" s="276"/>
      <c r="FLC63" s="276"/>
      <c r="FLD63" s="276"/>
      <c r="FLE63" s="276"/>
      <c r="FLF63" s="276"/>
      <c r="FLG63" s="276"/>
      <c r="FLH63" s="276"/>
      <c r="FLI63" s="276"/>
      <c r="FLJ63" s="276"/>
      <c r="FLK63" s="276"/>
      <c r="FLL63" s="276"/>
      <c r="FLM63" s="276"/>
      <c r="FLN63" s="276"/>
      <c r="FLO63" s="276"/>
      <c r="FLP63" s="276"/>
      <c r="FLQ63" s="276"/>
      <c r="FLR63" s="276"/>
      <c r="FLS63" s="276"/>
      <c r="FLT63" s="276"/>
      <c r="FLU63" s="276"/>
      <c r="FLV63" s="276"/>
      <c r="FLW63" s="276"/>
      <c r="FLX63" s="276"/>
      <c r="FLY63" s="276"/>
      <c r="FLZ63" s="276"/>
      <c r="FMA63" s="276"/>
      <c r="FMB63" s="276"/>
      <c r="FMC63" s="276"/>
      <c r="FMD63" s="276"/>
      <c r="FME63" s="276"/>
      <c r="FMF63" s="276"/>
      <c r="FMG63" s="276"/>
      <c r="FMH63" s="276"/>
      <c r="FMI63" s="276"/>
      <c r="FMJ63" s="276"/>
      <c r="FMK63" s="276"/>
      <c r="FML63" s="276"/>
      <c r="FMM63" s="276"/>
      <c r="FMN63" s="276"/>
      <c r="FMO63" s="276"/>
      <c r="FMP63" s="276"/>
      <c r="FMQ63" s="276"/>
      <c r="FMR63" s="276"/>
      <c r="FMS63" s="276"/>
      <c r="FMT63" s="276"/>
      <c r="FMU63" s="276"/>
      <c r="FMV63" s="276"/>
      <c r="FMW63" s="276"/>
      <c r="FMX63" s="276"/>
      <c r="FMY63" s="276"/>
      <c r="FMZ63" s="276"/>
      <c r="FNA63" s="276"/>
      <c r="FNB63" s="276"/>
      <c r="FNC63" s="276"/>
      <c r="FND63" s="276"/>
      <c r="FNE63" s="276"/>
      <c r="FNF63" s="276"/>
      <c r="FNG63" s="276"/>
      <c r="FNH63" s="276"/>
      <c r="FNI63" s="276"/>
      <c r="FNJ63" s="276"/>
      <c r="FNK63" s="276"/>
      <c r="FNL63" s="276"/>
      <c r="FNM63" s="276"/>
      <c r="FNN63" s="276"/>
      <c r="FNO63" s="276"/>
      <c r="FNP63" s="276"/>
      <c r="FNQ63" s="276"/>
      <c r="FNR63" s="276"/>
      <c r="FNS63" s="276"/>
      <c r="FNT63" s="276"/>
      <c r="FNU63" s="276"/>
      <c r="FNV63" s="276"/>
      <c r="FNW63" s="276"/>
      <c r="FNX63" s="276"/>
      <c r="FNY63" s="276"/>
      <c r="FNZ63" s="276"/>
      <c r="FOA63" s="276"/>
      <c r="FOB63" s="276"/>
      <c r="FOC63" s="276"/>
      <c r="FOD63" s="276"/>
      <c r="FOE63" s="276"/>
      <c r="FOF63" s="276"/>
      <c r="FOG63" s="276"/>
      <c r="FOH63" s="276"/>
      <c r="FOI63" s="276"/>
      <c r="FOJ63" s="276"/>
      <c r="FOK63" s="276"/>
      <c r="FOL63" s="276"/>
      <c r="FOM63" s="276"/>
      <c r="FON63" s="276"/>
      <c r="FOO63" s="276"/>
      <c r="FOP63" s="276"/>
      <c r="FOQ63" s="276"/>
      <c r="FOR63" s="276"/>
      <c r="FOS63" s="276"/>
      <c r="FOT63" s="276"/>
      <c r="FOU63" s="276"/>
      <c r="FOV63" s="276"/>
      <c r="FOW63" s="276"/>
      <c r="FOX63" s="276"/>
      <c r="FOY63" s="276"/>
      <c r="FOZ63" s="276"/>
      <c r="FPA63" s="276"/>
      <c r="FPB63" s="276"/>
      <c r="FPC63" s="276"/>
      <c r="FPD63" s="276"/>
      <c r="FPE63" s="276"/>
      <c r="FPF63" s="276"/>
      <c r="FPG63" s="276"/>
      <c r="FPH63" s="276"/>
      <c r="FPI63" s="276"/>
      <c r="FPJ63" s="276"/>
      <c r="FPK63" s="276"/>
      <c r="FPL63" s="276"/>
      <c r="FPM63" s="276"/>
      <c r="FPN63" s="276"/>
      <c r="FPO63" s="276"/>
      <c r="FPP63" s="276"/>
      <c r="FPQ63" s="276"/>
      <c r="FPR63" s="276"/>
      <c r="FPS63" s="276"/>
      <c r="FPT63" s="276"/>
      <c r="FPU63" s="276"/>
      <c r="FPV63" s="276"/>
      <c r="FPW63" s="276"/>
      <c r="FPX63" s="276"/>
      <c r="FPY63" s="276"/>
      <c r="FPZ63" s="276"/>
      <c r="FQA63" s="276"/>
      <c r="FQB63" s="276"/>
      <c r="FQC63" s="276"/>
      <c r="FQD63" s="276"/>
      <c r="FQE63" s="276"/>
      <c r="FQF63" s="276"/>
      <c r="FQG63" s="276"/>
      <c r="FQH63" s="276"/>
      <c r="FQI63" s="276"/>
      <c r="FQJ63" s="276"/>
      <c r="FQK63" s="276"/>
      <c r="FQL63" s="276"/>
      <c r="FQM63" s="276"/>
      <c r="FQN63" s="276"/>
      <c r="FQO63" s="276"/>
      <c r="FQP63" s="276"/>
      <c r="FQQ63" s="276"/>
      <c r="FQR63" s="276"/>
      <c r="FQS63" s="276"/>
      <c r="FQT63" s="276"/>
      <c r="FQU63" s="276"/>
      <c r="FQV63" s="276"/>
      <c r="FQW63" s="276"/>
      <c r="FQX63" s="276"/>
      <c r="FQY63" s="276"/>
      <c r="FQZ63" s="276"/>
      <c r="FRA63" s="276"/>
      <c r="FRB63" s="276"/>
      <c r="FRC63" s="276"/>
      <c r="FRD63" s="276"/>
      <c r="FRE63" s="276"/>
      <c r="FRF63" s="276"/>
      <c r="FRG63" s="276"/>
      <c r="FRH63" s="276"/>
      <c r="FRI63" s="276"/>
      <c r="FRJ63" s="276"/>
      <c r="FRK63" s="276"/>
      <c r="FRL63" s="276"/>
      <c r="FRM63" s="276"/>
      <c r="FRN63" s="276"/>
      <c r="FRO63" s="276"/>
      <c r="FRP63" s="276"/>
      <c r="FRQ63" s="276"/>
      <c r="FRR63" s="276"/>
      <c r="FRS63" s="276"/>
      <c r="FRT63" s="276"/>
      <c r="FRU63" s="276"/>
      <c r="FRV63" s="276"/>
      <c r="FRW63" s="276"/>
      <c r="FRX63" s="276"/>
      <c r="FRY63" s="276"/>
      <c r="FRZ63" s="276"/>
      <c r="FSA63" s="276"/>
      <c r="FSB63" s="276"/>
      <c r="FSC63" s="276"/>
      <c r="FSD63" s="276"/>
      <c r="FSE63" s="276"/>
      <c r="FSF63" s="276"/>
      <c r="FSG63" s="276"/>
      <c r="FSH63" s="276"/>
      <c r="FSI63" s="276"/>
      <c r="FSJ63" s="276"/>
      <c r="FSK63" s="276"/>
      <c r="FSL63" s="276"/>
      <c r="FSM63" s="276"/>
      <c r="FSN63" s="276"/>
      <c r="FSO63" s="276"/>
      <c r="FSP63" s="276"/>
      <c r="FSQ63" s="276"/>
      <c r="FSR63" s="276"/>
      <c r="FSS63" s="276"/>
      <c r="FST63" s="276"/>
      <c r="FSU63" s="276"/>
      <c r="FSV63" s="276"/>
      <c r="FSW63" s="276"/>
      <c r="FSX63" s="276"/>
      <c r="FSY63" s="276"/>
      <c r="FSZ63" s="276"/>
      <c r="FTA63" s="276"/>
      <c r="FTB63" s="276"/>
      <c r="FTC63" s="276"/>
      <c r="FTD63" s="276"/>
      <c r="FTE63" s="276"/>
      <c r="FTF63" s="276"/>
      <c r="FTG63" s="276"/>
      <c r="FTH63" s="276"/>
      <c r="FTI63" s="276"/>
      <c r="FTJ63" s="276"/>
      <c r="FTK63" s="276"/>
      <c r="FTL63" s="276"/>
      <c r="FTM63" s="276"/>
      <c r="FTN63" s="276"/>
      <c r="FTO63" s="276"/>
      <c r="FTP63" s="276"/>
      <c r="FTQ63" s="276"/>
      <c r="FTR63" s="276"/>
      <c r="FTS63" s="276"/>
      <c r="FTT63" s="276"/>
      <c r="FTU63" s="276"/>
      <c r="FTV63" s="276"/>
      <c r="FTW63" s="276"/>
      <c r="FTX63" s="276"/>
      <c r="FTY63" s="276"/>
      <c r="FTZ63" s="276"/>
      <c r="FUA63" s="276"/>
      <c r="FUB63" s="276"/>
      <c r="FUC63" s="276"/>
      <c r="FUD63" s="276"/>
      <c r="FUE63" s="276"/>
      <c r="FUF63" s="276"/>
      <c r="FUG63" s="276"/>
      <c r="FUH63" s="276"/>
      <c r="FUI63" s="276"/>
      <c r="FUJ63" s="276"/>
      <c r="FUK63" s="276"/>
      <c r="FUL63" s="276"/>
      <c r="FUM63" s="276"/>
      <c r="FUN63" s="276"/>
      <c r="FUO63" s="276"/>
      <c r="FUP63" s="276"/>
      <c r="FUQ63" s="276"/>
      <c r="FUR63" s="276"/>
      <c r="FUS63" s="276"/>
      <c r="FUT63" s="276"/>
      <c r="FUU63" s="276"/>
      <c r="FUV63" s="276"/>
      <c r="FUW63" s="276"/>
      <c r="FUX63" s="276"/>
      <c r="FUY63" s="276"/>
      <c r="FUZ63" s="276"/>
      <c r="FVA63" s="276"/>
      <c r="FVB63" s="276"/>
      <c r="FVC63" s="276"/>
      <c r="FVD63" s="276"/>
      <c r="FVE63" s="276"/>
      <c r="FVF63" s="276"/>
      <c r="FVG63" s="276"/>
      <c r="FVH63" s="276"/>
      <c r="FVI63" s="276"/>
      <c r="FVJ63" s="276"/>
      <c r="FVK63" s="276"/>
      <c r="FVL63" s="276"/>
      <c r="FVM63" s="276"/>
      <c r="FVN63" s="276"/>
      <c r="FVO63" s="276"/>
      <c r="FVP63" s="276"/>
      <c r="FVQ63" s="276"/>
      <c r="FVR63" s="276"/>
      <c r="FVS63" s="276"/>
      <c r="FVT63" s="276"/>
      <c r="FVU63" s="276"/>
      <c r="FVV63" s="276"/>
      <c r="FVW63" s="276"/>
      <c r="FVX63" s="276"/>
      <c r="FVY63" s="276"/>
      <c r="FVZ63" s="276"/>
      <c r="FWA63" s="276"/>
      <c r="FWB63" s="276"/>
      <c r="FWC63" s="276"/>
      <c r="FWD63" s="276"/>
      <c r="FWE63" s="276"/>
      <c r="FWF63" s="276"/>
      <c r="FWG63" s="276"/>
      <c r="FWH63" s="276"/>
      <c r="FWI63" s="276"/>
      <c r="FWJ63" s="276"/>
      <c r="FWK63" s="276"/>
      <c r="FWL63" s="276"/>
      <c r="FWM63" s="276"/>
      <c r="FWN63" s="276"/>
      <c r="FWO63" s="276"/>
      <c r="FWP63" s="276"/>
      <c r="FWQ63" s="276"/>
      <c r="FWR63" s="276"/>
      <c r="FWS63" s="276"/>
      <c r="FWT63" s="276"/>
      <c r="FWU63" s="276"/>
      <c r="FWV63" s="276"/>
      <c r="FWW63" s="276"/>
      <c r="FWX63" s="276"/>
      <c r="FWY63" s="276"/>
      <c r="FWZ63" s="276"/>
      <c r="FXA63" s="276"/>
      <c r="FXB63" s="276"/>
      <c r="FXC63" s="276"/>
      <c r="FXD63" s="276"/>
      <c r="FXE63" s="276"/>
      <c r="FXF63" s="276"/>
      <c r="FXG63" s="276"/>
      <c r="FXH63" s="276"/>
      <c r="FXI63" s="276"/>
      <c r="FXJ63" s="276"/>
      <c r="FXK63" s="276"/>
      <c r="FXL63" s="276"/>
      <c r="FXM63" s="276"/>
      <c r="FXN63" s="276"/>
      <c r="FXO63" s="276"/>
      <c r="FXP63" s="276"/>
      <c r="FXQ63" s="276"/>
      <c r="FXR63" s="276"/>
      <c r="FXS63" s="276"/>
      <c r="FXT63" s="276"/>
      <c r="FXU63" s="276"/>
      <c r="FXV63" s="276"/>
      <c r="FXW63" s="276"/>
      <c r="FXX63" s="276"/>
      <c r="FXY63" s="276"/>
      <c r="FXZ63" s="276"/>
      <c r="FYA63" s="276"/>
      <c r="FYB63" s="276"/>
      <c r="FYC63" s="276"/>
      <c r="FYD63" s="276"/>
      <c r="FYE63" s="276"/>
      <c r="FYF63" s="276"/>
      <c r="FYG63" s="276"/>
      <c r="FYH63" s="276"/>
      <c r="FYI63" s="276"/>
      <c r="FYJ63" s="276"/>
      <c r="FYK63" s="276"/>
      <c r="FYL63" s="276"/>
      <c r="FYM63" s="276"/>
      <c r="FYN63" s="276"/>
      <c r="FYO63" s="276"/>
      <c r="FYP63" s="276"/>
      <c r="FYQ63" s="276"/>
      <c r="FYR63" s="276"/>
      <c r="FYS63" s="276"/>
      <c r="FYT63" s="276"/>
      <c r="FYU63" s="276"/>
      <c r="FYV63" s="276"/>
      <c r="FYW63" s="276"/>
      <c r="FYX63" s="276"/>
      <c r="FYY63" s="276"/>
      <c r="FYZ63" s="276"/>
      <c r="FZA63" s="276"/>
      <c r="FZB63" s="276"/>
      <c r="FZC63" s="276"/>
      <c r="FZD63" s="276"/>
      <c r="FZE63" s="276"/>
      <c r="FZF63" s="276"/>
      <c r="FZG63" s="276"/>
      <c r="FZH63" s="276"/>
      <c r="FZI63" s="276"/>
      <c r="FZJ63" s="276"/>
      <c r="FZK63" s="276"/>
      <c r="FZL63" s="276"/>
      <c r="FZM63" s="276"/>
      <c r="FZN63" s="276"/>
      <c r="FZO63" s="276"/>
      <c r="FZP63" s="276"/>
      <c r="FZQ63" s="276"/>
      <c r="FZR63" s="276"/>
      <c r="FZS63" s="276"/>
      <c r="FZT63" s="276"/>
      <c r="FZU63" s="276"/>
      <c r="FZV63" s="276"/>
      <c r="FZW63" s="276"/>
      <c r="FZX63" s="276"/>
      <c r="FZY63" s="276"/>
      <c r="FZZ63" s="276"/>
      <c r="GAA63" s="276"/>
      <c r="GAB63" s="276"/>
      <c r="GAC63" s="276"/>
      <c r="GAD63" s="276"/>
      <c r="GAE63" s="276"/>
      <c r="GAF63" s="276"/>
      <c r="GAG63" s="276"/>
      <c r="GAH63" s="276"/>
      <c r="GAI63" s="276"/>
      <c r="GAJ63" s="276"/>
      <c r="GAK63" s="276"/>
      <c r="GAL63" s="276"/>
      <c r="GAM63" s="276"/>
      <c r="GAN63" s="276"/>
      <c r="GAO63" s="276"/>
      <c r="GAP63" s="276"/>
      <c r="GAQ63" s="276"/>
      <c r="GAR63" s="276"/>
      <c r="GAS63" s="276"/>
      <c r="GAT63" s="276"/>
      <c r="GAU63" s="276"/>
      <c r="GAV63" s="276"/>
      <c r="GAW63" s="276"/>
      <c r="GAX63" s="276"/>
      <c r="GAY63" s="276"/>
      <c r="GAZ63" s="276"/>
      <c r="GBA63" s="276"/>
      <c r="GBB63" s="276"/>
      <c r="GBC63" s="276"/>
      <c r="GBD63" s="276"/>
      <c r="GBE63" s="276"/>
      <c r="GBF63" s="276"/>
      <c r="GBG63" s="276"/>
      <c r="GBH63" s="276"/>
      <c r="GBI63" s="276"/>
      <c r="GBJ63" s="276"/>
      <c r="GBK63" s="276"/>
      <c r="GBL63" s="276"/>
      <c r="GBM63" s="276"/>
      <c r="GBN63" s="276"/>
      <c r="GBO63" s="276"/>
      <c r="GBP63" s="276"/>
      <c r="GBQ63" s="276"/>
      <c r="GBR63" s="276"/>
      <c r="GBS63" s="276"/>
      <c r="GBT63" s="276"/>
      <c r="GBU63" s="276"/>
      <c r="GBV63" s="276"/>
      <c r="GBW63" s="276"/>
      <c r="GBX63" s="276"/>
      <c r="GBY63" s="276"/>
      <c r="GBZ63" s="276"/>
      <c r="GCA63" s="276"/>
      <c r="GCB63" s="276"/>
      <c r="GCC63" s="276"/>
      <c r="GCD63" s="276"/>
      <c r="GCE63" s="276"/>
      <c r="GCF63" s="276"/>
      <c r="GCG63" s="276"/>
      <c r="GCH63" s="276"/>
      <c r="GCI63" s="276"/>
      <c r="GCJ63" s="276"/>
      <c r="GCK63" s="276"/>
      <c r="GCL63" s="276"/>
      <c r="GCM63" s="276"/>
      <c r="GCN63" s="276"/>
      <c r="GCO63" s="276"/>
      <c r="GCP63" s="276"/>
      <c r="GCQ63" s="276"/>
      <c r="GCR63" s="276"/>
      <c r="GCS63" s="276"/>
      <c r="GCT63" s="276"/>
      <c r="GCU63" s="276"/>
      <c r="GCV63" s="276"/>
      <c r="GCW63" s="276"/>
      <c r="GCX63" s="276"/>
      <c r="GCY63" s="276"/>
      <c r="GCZ63" s="276"/>
      <c r="GDA63" s="276"/>
      <c r="GDB63" s="276"/>
      <c r="GDC63" s="276"/>
      <c r="GDD63" s="276"/>
      <c r="GDE63" s="276"/>
      <c r="GDF63" s="276"/>
      <c r="GDG63" s="276"/>
      <c r="GDH63" s="276"/>
      <c r="GDI63" s="276"/>
      <c r="GDJ63" s="276"/>
      <c r="GDK63" s="276"/>
      <c r="GDL63" s="276"/>
      <c r="GDM63" s="276"/>
      <c r="GDN63" s="276"/>
      <c r="GDO63" s="276"/>
      <c r="GDP63" s="276"/>
      <c r="GDQ63" s="276"/>
      <c r="GDR63" s="276"/>
      <c r="GDS63" s="276"/>
      <c r="GDT63" s="276"/>
      <c r="GDU63" s="276"/>
      <c r="GDV63" s="276"/>
      <c r="GDW63" s="276"/>
      <c r="GDX63" s="276"/>
      <c r="GDY63" s="276"/>
      <c r="GDZ63" s="276"/>
      <c r="GEA63" s="276"/>
      <c r="GEB63" s="276"/>
      <c r="GEC63" s="276"/>
      <c r="GED63" s="276"/>
      <c r="GEE63" s="276"/>
      <c r="GEF63" s="276"/>
      <c r="GEG63" s="276"/>
      <c r="GEH63" s="276"/>
      <c r="GEI63" s="276"/>
      <c r="GEJ63" s="276"/>
      <c r="GEK63" s="276"/>
      <c r="GEL63" s="276"/>
      <c r="GEM63" s="276"/>
      <c r="GEN63" s="276"/>
      <c r="GEO63" s="276"/>
      <c r="GEP63" s="276"/>
      <c r="GEQ63" s="276"/>
      <c r="GER63" s="276"/>
      <c r="GES63" s="276"/>
      <c r="GET63" s="276"/>
      <c r="GEU63" s="276"/>
      <c r="GEV63" s="276"/>
      <c r="GEW63" s="276"/>
      <c r="GEX63" s="276"/>
      <c r="GEY63" s="276"/>
      <c r="GEZ63" s="276"/>
      <c r="GFA63" s="276"/>
      <c r="GFB63" s="276"/>
      <c r="GFC63" s="276"/>
      <c r="GFD63" s="276"/>
      <c r="GFE63" s="276"/>
      <c r="GFF63" s="276"/>
      <c r="GFG63" s="276"/>
      <c r="GFH63" s="276"/>
      <c r="GFI63" s="276"/>
      <c r="GFJ63" s="276"/>
      <c r="GFK63" s="276"/>
      <c r="GFL63" s="276"/>
      <c r="GFM63" s="276"/>
      <c r="GFN63" s="276"/>
      <c r="GFO63" s="276"/>
      <c r="GFP63" s="276"/>
      <c r="GFQ63" s="276"/>
      <c r="GFR63" s="276"/>
      <c r="GFS63" s="276"/>
      <c r="GFT63" s="276"/>
      <c r="GFU63" s="276"/>
      <c r="GFV63" s="276"/>
      <c r="GFW63" s="276"/>
      <c r="GFX63" s="276"/>
      <c r="GFY63" s="276"/>
      <c r="GFZ63" s="276"/>
      <c r="GGA63" s="276"/>
      <c r="GGB63" s="276"/>
      <c r="GGC63" s="276"/>
      <c r="GGD63" s="276"/>
      <c r="GGE63" s="276"/>
      <c r="GGF63" s="276"/>
      <c r="GGG63" s="276"/>
      <c r="GGH63" s="276"/>
      <c r="GGI63" s="276"/>
      <c r="GGJ63" s="276"/>
      <c r="GGK63" s="276"/>
      <c r="GGL63" s="276"/>
      <c r="GGM63" s="276"/>
      <c r="GGN63" s="276"/>
      <c r="GGO63" s="276"/>
      <c r="GGP63" s="276"/>
      <c r="GGQ63" s="276"/>
      <c r="GGR63" s="276"/>
      <c r="GGS63" s="276"/>
      <c r="GGT63" s="276"/>
      <c r="GGU63" s="276"/>
      <c r="GGV63" s="276"/>
      <c r="GGW63" s="276"/>
      <c r="GGX63" s="276"/>
      <c r="GGY63" s="276"/>
      <c r="GGZ63" s="276"/>
      <c r="GHA63" s="276"/>
      <c r="GHB63" s="276"/>
      <c r="GHC63" s="276"/>
      <c r="GHD63" s="276"/>
      <c r="GHE63" s="276"/>
      <c r="GHF63" s="276"/>
      <c r="GHG63" s="276"/>
      <c r="GHH63" s="276"/>
      <c r="GHI63" s="276"/>
      <c r="GHJ63" s="276"/>
      <c r="GHK63" s="276"/>
      <c r="GHL63" s="276"/>
      <c r="GHM63" s="276"/>
      <c r="GHN63" s="276"/>
      <c r="GHO63" s="276"/>
      <c r="GHP63" s="276"/>
      <c r="GHQ63" s="276"/>
      <c r="GHR63" s="276"/>
      <c r="GHS63" s="276"/>
      <c r="GHT63" s="276"/>
      <c r="GHU63" s="276"/>
      <c r="GHV63" s="276"/>
      <c r="GHW63" s="276"/>
      <c r="GHX63" s="276"/>
      <c r="GHY63" s="276"/>
      <c r="GHZ63" s="276"/>
      <c r="GIA63" s="276"/>
      <c r="GIB63" s="276"/>
      <c r="GIC63" s="276"/>
      <c r="GID63" s="276"/>
      <c r="GIE63" s="276"/>
      <c r="GIF63" s="276"/>
      <c r="GIG63" s="276"/>
      <c r="GIH63" s="276"/>
      <c r="GII63" s="276"/>
      <c r="GIJ63" s="276"/>
      <c r="GIK63" s="276"/>
      <c r="GIL63" s="276"/>
      <c r="GIM63" s="276"/>
      <c r="GIN63" s="276"/>
      <c r="GIO63" s="276"/>
      <c r="GIP63" s="276"/>
      <c r="GIQ63" s="276"/>
      <c r="GIR63" s="276"/>
      <c r="GIS63" s="276"/>
      <c r="GIT63" s="276"/>
      <c r="GIU63" s="276"/>
      <c r="GIV63" s="276"/>
      <c r="GIW63" s="276"/>
      <c r="GIX63" s="276"/>
      <c r="GIY63" s="276"/>
      <c r="GIZ63" s="276"/>
      <c r="GJA63" s="276"/>
      <c r="GJB63" s="276"/>
      <c r="GJC63" s="276"/>
      <c r="GJD63" s="276"/>
      <c r="GJE63" s="276"/>
      <c r="GJF63" s="276"/>
      <c r="GJG63" s="276"/>
      <c r="GJH63" s="276"/>
      <c r="GJI63" s="276"/>
      <c r="GJJ63" s="276"/>
      <c r="GJK63" s="276"/>
      <c r="GJL63" s="276"/>
      <c r="GJM63" s="276"/>
      <c r="GJN63" s="276"/>
      <c r="GJO63" s="276"/>
      <c r="GJP63" s="276"/>
      <c r="GJQ63" s="276"/>
      <c r="GJR63" s="276"/>
      <c r="GJS63" s="276"/>
      <c r="GJT63" s="276"/>
      <c r="GJU63" s="276"/>
      <c r="GJV63" s="276"/>
      <c r="GJW63" s="276"/>
      <c r="GJX63" s="276"/>
      <c r="GJY63" s="276"/>
      <c r="GJZ63" s="276"/>
      <c r="GKA63" s="276"/>
      <c r="GKB63" s="276"/>
      <c r="GKC63" s="276"/>
      <c r="GKD63" s="276"/>
      <c r="GKE63" s="276"/>
      <c r="GKF63" s="276"/>
      <c r="GKG63" s="276"/>
      <c r="GKH63" s="276"/>
      <c r="GKI63" s="276"/>
      <c r="GKJ63" s="276"/>
      <c r="GKK63" s="276"/>
      <c r="GKL63" s="276"/>
      <c r="GKM63" s="276"/>
      <c r="GKN63" s="276"/>
      <c r="GKO63" s="276"/>
      <c r="GKP63" s="276"/>
      <c r="GKQ63" s="276"/>
      <c r="GKR63" s="276"/>
      <c r="GKS63" s="276"/>
      <c r="GKT63" s="276"/>
      <c r="GKU63" s="276"/>
      <c r="GKV63" s="276"/>
      <c r="GKW63" s="276"/>
      <c r="GKX63" s="276"/>
      <c r="GKY63" s="276"/>
      <c r="GKZ63" s="276"/>
      <c r="GLA63" s="276"/>
      <c r="GLB63" s="276"/>
      <c r="GLC63" s="276"/>
      <c r="GLD63" s="276"/>
      <c r="GLE63" s="276"/>
      <c r="GLF63" s="276"/>
      <c r="GLG63" s="276"/>
      <c r="GLH63" s="276"/>
      <c r="GLI63" s="276"/>
      <c r="GLJ63" s="276"/>
      <c r="GLK63" s="276"/>
      <c r="GLL63" s="276"/>
      <c r="GLM63" s="276"/>
      <c r="GLN63" s="276"/>
      <c r="GLO63" s="276"/>
      <c r="GLP63" s="276"/>
      <c r="GLQ63" s="276"/>
      <c r="GLR63" s="276"/>
      <c r="GLS63" s="276"/>
      <c r="GLT63" s="276"/>
      <c r="GLU63" s="276"/>
      <c r="GLV63" s="276"/>
      <c r="GLW63" s="276"/>
      <c r="GLX63" s="276"/>
      <c r="GLY63" s="276"/>
      <c r="GLZ63" s="276"/>
      <c r="GMA63" s="276"/>
      <c r="GMB63" s="276"/>
      <c r="GMC63" s="276"/>
      <c r="GMD63" s="276"/>
      <c r="GME63" s="276"/>
      <c r="GMF63" s="276"/>
      <c r="GMG63" s="276"/>
      <c r="GMH63" s="276"/>
      <c r="GMI63" s="276"/>
      <c r="GMJ63" s="276"/>
      <c r="GMK63" s="276"/>
      <c r="GML63" s="276"/>
      <c r="GMM63" s="276"/>
      <c r="GMN63" s="276"/>
      <c r="GMO63" s="276"/>
      <c r="GMP63" s="276"/>
      <c r="GMQ63" s="276"/>
      <c r="GMR63" s="276"/>
      <c r="GMS63" s="276"/>
      <c r="GMT63" s="276"/>
      <c r="GMU63" s="276"/>
      <c r="GMV63" s="276"/>
      <c r="GMW63" s="276"/>
      <c r="GMX63" s="276"/>
      <c r="GMY63" s="276"/>
      <c r="GMZ63" s="276"/>
      <c r="GNA63" s="276"/>
      <c r="GNB63" s="276"/>
      <c r="GNC63" s="276"/>
      <c r="GND63" s="276"/>
      <c r="GNE63" s="276"/>
      <c r="GNF63" s="276"/>
      <c r="GNG63" s="276"/>
      <c r="GNH63" s="276"/>
      <c r="GNI63" s="276"/>
      <c r="GNJ63" s="276"/>
      <c r="GNK63" s="276"/>
      <c r="GNL63" s="276"/>
      <c r="GNM63" s="276"/>
      <c r="GNN63" s="276"/>
      <c r="GNO63" s="276"/>
      <c r="GNP63" s="276"/>
      <c r="GNQ63" s="276"/>
      <c r="GNR63" s="276"/>
      <c r="GNS63" s="276"/>
      <c r="GNT63" s="276"/>
      <c r="GNU63" s="276"/>
      <c r="GNV63" s="276"/>
      <c r="GNW63" s="276"/>
      <c r="GNX63" s="276"/>
      <c r="GNY63" s="276"/>
      <c r="GNZ63" s="276"/>
      <c r="GOA63" s="276"/>
      <c r="GOB63" s="276"/>
      <c r="GOC63" s="276"/>
      <c r="GOD63" s="276"/>
      <c r="GOE63" s="276"/>
      <c r="GOF63" s="276"/>
      <c r="GOG63" s="276"/>
      <c r="GOH63" s="276"/>
      <c r="GOI63" s="276"/>
      <c r="GOJ63" s="276"/>
      <c r="GOK63" s="276"/>
      <c r="GOL63" s="276"/>
      <c r="GOM63" s="276"/>
      <c r="GON63" s="276"/>
      <c r="GOO63" s="276"/>
      <c r="GOP63" s="276"/>
      <c r="GOQ63" s="276"/>
      <c r="GOR63" s="276"/>
      <c r="GOS63" s="276"/>
      <c r="GOT63" s="276"/>
      <c r="GOU63" s="276"/>
      <c r="GOV63" s="276"/>
      <c r="GOW63" s="276"/>
      <c r="GOX63" s="276"/>
      <c r="GOY63" s="276"/>
      <c r="GOZ63" s="276"/>
      <c r="GPA63" s="276"/>
      <c r="GPB63" s="276"/>
      <c r="GPC63" s="276"/>
      <c r="GPD63" s="276"/>
      <c r="GPE63" s="276"/>
      <c r="GPF63" s="276"/>
      <c r="GPG63" s="276"/>
      <c r="GPH63" s="276"/>
      <c r="GPI63" s="276"/>
      <c r="GPJ63" s="276"/>
      <c r="GPK63" s="276"/>
      <c r="GPL63" s="276"/>
      <c r="GPM63" s="276"/>
      <c r="GPN63" s="276"/>
      <c r="GPO63" s="276"/>
      <c r="GPP63" s="276"/>
      <c r="GPQ63" s="276"/>
      <c r="GPR63" s="276"/>
      <c r="GPS63" s="276"/>
      <c r="GPT63" s="276"/>
      <c r="GPU63" s="276"/>
      <c r="GPV63" s="276"/>
      <c r="GPW63" s="276"/>
      <c r="GPX63" s="276"/>
      <c r="GPY63" s="276"/>
      <c r="GPZ63" s="276"/>
      <c r="GQA63" s="276"/>
      <c r="GQB63" s="276"/>
      <c r="GQC63" s="276"/>
      <c r="GQD63" s="276"/>
      <c r="GQE63" s="276"/>
      <c r="GQF63" s="276"/>
      <c r="GQG63" s="276"/>
      <c r="GQH63" s="276"/>
      <c r="GQI63" s="276"/>
      <c r="GQJ63" s="276"/>
      <c r="GQK63" s="276"/>
      <c r="GQL63" s="276"/>
      <c r="GQM63" s="276"/>
      <c r="GQN63" s="276"/>
      <c r="GQO63" s="276"/>
      <c r="GQP63" s="276"/>
      <c r="GQQ63" s="276"/>
      <c r="GQR63" s="276"/>
      <c r="GQS63" s="276"/>
      <c r="GQT63" s="276"/>
      <c r="GQU63" s="276"/>
      <c r="GQV63" s="276"/>
      <c r="GQW63" s="276"/>
      <c r="GQX63" s="276"/>
      <c r="GQY63" s="276"/>
      <c r="GQZ63" s="276"/>
      <c r="GRA63" s="276"/>
      <c r="GRB63" s="276"/>
      <c r="GRC63" s="276"/>
      <c r="GRD63" s="276"/>
      <c r="GRE63" s="276"/>
      <c r="GRF63" s="276"/>
      <c r="GRG63" s="276"/>
      <c r="GRH63" s="276"/>
      <c r="GRI63" s="276"/>
      <c r="GRJ63" s="276"/>
      <c r="GRK63" s="276"/>
      <c r="GRL63" s="276"/>
      <c r="GRM63" s="276"/>
      <c r="GRN63" s="276"/>
      <c r="GRO63" s="276"/>
      <c r="GRP63" s="276"/>
      <c r="GRQ63" s="276"/>
      <c r="GRR63" s="276"/>
      <c r="GRS63" s="276"/>
      <c r="GRT63" s="276"/>
      <c r="GRU63" s="276"/>
      <c r="GRV63" s="276"/>
      <c r="GRW63" s="276"/>
      <c r="GRX63" s="276"/>
      <c r="GRY63" s="276"/>
      <c r="GRZ63" s="276"/>
      <c r="GSA63" s="276"/>
      <c r="GSB63" s="276"/>
      <c r="GSC63" s="276"/>
      <c r="GSD63" s="276"/>
      <c r="GSE63" s="276"/>
      <c r="GSF63" s="276"/>
      <c r="GSG63" s="276"/>
      <c r="GSH63" s="276"/>
      <c r="GSI63" s="276"/>
      <c r="GSJ63" s="276"/>
      <c r="GSK63" s="276"/>
      <c r="GSL63" s="276"/>
      <c r="GSM63" s="276"/>
      <c r="GSN63" s="276"/>
      <c r="GSO63" s="276"/>
      <c r="GSP63" s="276"/>
      <c r="GSQ63" s="276"/>
      <c r="GSR63" s="276"/>
      <c r="GSS63" s="276"/>
      <c r="GST63" s="276"/>
      <c r="GSU63" s="276"/>
      <c r="GSV63" s="276"/>
      <c r="GSW63" s="276"/>
      <c r="GSX63" s="276"/>
      <c r="GSY63" s="276"/>
      <c r="GSZ63" s="276"/>
      <c r="GTA63" s="276"/>
      <c r="GTB63" s="276"/>
      <c r="GTC63" s="276"/>
      <c r="GTD63" s="276"/>
      <c r="GTE63" s="276"/>
      <c r="GTF63" s="276"/>
      <c r="GTG63" s="276"/>
      <c r="GTH63" s="276"/>
      <c r="GTI63" s="276"/>
      <c r="GTJ63" s="276"/>
      <c r="GTK63" s="276"/>
      <c r="GTL63" s="276"/>
      <c r="GTM63" s="276"/>
      <c r="GTN63" s="276"/>
      <c r="GTO63" s="276"/>
      <c r="GTP63" s="276"/>
      <c r="GTQ63" s="276"/>
      <c r="GTR63" s="276"/>
      <c r="GTS63" s="276"/>
      <c r="GTT63" s="276"/>
      <c r="GTU63" s="276"/>
      <c r="GTV63" s="276"/>
      <c r="GTW63" s="276"/>
      <c r="GTX63" s="276"/>
      <c r="GTY63" s="276"/>
      <c r="GTZ63" s="276"/>
      <c r="GUA63" s="276"/>
      <c r="GUB63" s="276"/>
      <c r="GUC63" s="276"/>
      <c r="GUD63" s="276"/>
      <c r="GUE63" s="276"/>
      <c r="GUF63" s="276"/>
      <c r="GUG63" s="276"/>
      <c r="GUH63" s="276"/>
      <c r="GUI63" s="276"/>
      <c r="GUJ63" s="276"/>
      <c r="GUK63" s="276"/>
      <c r="GUL63" s="276"/>
      <c r="GUM63" s="276"/>
      <c r="GUN63" s="276"/>
      <c r="GUO63" s="276"/>
      <c r="GUP63" s="276"/>
      <c r="GUQ63" s="276"/>
      <c r="GUR63" s="276"/>
      <c r="GUS63" s="276"/>
      <c r="GUT63" s="276"/>
      <c r="GUU63" s="276"/>
      <c r="GUV63" s="276"/>
      <c r="GUW63" s="276"/>
      <c r="GUX63" s="276"/>
      <c r="GUY63" s="276"/>
      <c r="GUZ63" s="276"/>
      <c r="GVA63" s="276"/>
      <c r="GVB63" s="276"/>
      <c r="GVC63" s="276"/>
      <c r="GVD63" s="276"/>
      <c r="GVE63" s="276"/>
      <c r="GVF63" s="276"/>
      <c r="GVG63" s="276"/>
      <c r="GVH63" s="276"/>
      <c r="GVI63" s="276"/>
      <c r="GVJ63" s="276"/>
      <c r="GVK63" s="276"/>
      <c r="GVL63" s="276"/>
      <c r="GVM63" s="276"/>
      <c r="GVN63" s="276"/>
      <c r="GVO63" s="276"/>
      <c r="GVP63" s="276"/>
      <c r="GVQ63" s="276"/>
      <c r="GVR63" s="276"/>
      <c r="GVS63" s="276"/>
      <c r="GVT63" s="276"/>
      <c r="GVU63" s="276"/>
      <c r="GVV63" s="276"/>
      <c r="GVW63" s="276"/>
      <c r="GVX63" s="276"/>
      <c r="GVY63" s="276"/>
      <c r="GVZ63" s="276"/>
      <c r="GWA63" s="276"/>
      <c r="GWB63" s="276"/>
      <c r="GWC63" s="276"/>
      <c r="GWD63" s="276"/>
      <c r="GWE63" s="276"/>
      <c r="GWF63" s="276"/>
      <c r="GWG63" s="276"/>
      <c r="GWH63" s="276"/>
      <c r="GWI63" s="276"/>
      <c r="GWJ63" s="276"/>
      <c r="GWK63" s="276"/>
      <c r="GWL63" s="276"/>
      <c r="GWM63" s="276"/>
      <c r="GWN63" s="276"/>
      <c r="GWO63" s="276"/>
      <c r="GWP63" s="276"/>
      <c r="GWQ63" s="276"/>
      <c r="GWR63" s="276"/>
      <c r="GWS63" s="276"/>
      <c r="GWT63" s="276"/>
      <c r="GWU63" s="276"/>
      <c r="GWV63" s="276"/>
      <c r="GWW63" s="276"/>
      <c r="GWX63" s="276"/>
      <c r="GWY63" s="276"/>
      <c r="GWZ63" s="276"/>
      <c r="GXA63" s="276"/>
      <c r="GXB63" s="276"/>
      <c r="GXC63" s="276"/>
      <c r="GXD63" s="276"/>
      <c r="GXE63" s="276"/>
      <c r="GXF63" s="276"/>
      <c r="GXG63" s="276"/>
      <c r="GXH63" s="276"/>
      <c r="GXI63" s="276"/>
      <c r="GXJ63" s="276"/>
      <c r="GXK63" s="276"/>
      <c r="GXL63" s="276"/>
      <c r="GXM63" s="276"/>
      <c r="GXN63" s="276"/>
      <c r="GXO63" s="276"/>
      <c r="GXP63" s="276"/>
      <c r="GXQ63" s="276"/>
      <c r="GXR63" s="276"/>
      <c r="GXS63" s="276"/>
      <c r="GXT63" s="276"/>
      <c r="GXU63" s="276"/>
      <c r="GXV63" s="276"/>
      <c r="GXW63" s="276"/>
      <c r="GXX63" s="276"/>
      <c r="GXY63" s="276"/>
      <c r="GXZ63" s="276"/>
      <c r="GYA63" s="276"/>
      <c r="GYB63" s="276"/>
      <c r="GYC63" s="276"/>
      <c r="GYD63" s="276"/>
      <c r="GYE63" s="276"/>
      <c r="GYF63" s="276"/>
      <c r="GYG63" s="276"/>
      <c r="GYH63" s="276"/>
      <c r="GYI63" s="276"/>
      <c r="GYJ63" s="276"/>
      <c r="GYK63" s="276"/>
      <c r="GYL63" s="276"/>
      <c r="GYM63" s="276"/>
      <c r="GYN63" s="276"/>
      <c r="GYO63" s="276"/>
      <c r="GYP63" s="276"/>
      <c r="GYQ63" s="276"/>
      <c r="GYR63" s="276"/>
      <c r="GYS63" s="276"/>
      <c r="GYT63" s="276"/>
      <c r="GYU63" s="276"/>
      <c r="GYV63" s="276"/>
      <c r="GYW63" s="276"/>
      <c r="GYX63" s="276"/>
      <c r="GYY63" s="276"/>
      <c r="GYZ63" s="276"/>
      <c r="GZA63" s="276"/>
      <c r="GZB63" s="276"/>
      <c r="GZC63" s="276"/>
      <c r="GZD63" s="276"/>
      <c r="GZE63" s="276"/>
      <c r="GZF63" s="276"/>
      <c r="GZG63" s="276"/>
      <c r="GZH63" s="276"/>
      <c r="GZI63" s="276"/>
      <c r="GZJ63" s="276"/>
      <c r="GZK63" s="276"/>
      <c r="GZL63" s="276"/>
      <c r="GZM63" s="276"/>
      <c r="GZN63" s="276"/>
      <c r="GZO63" s="276"/>
      <c r="GZP63" s="276"/>
      <c r="GZQ63" s="276"/>
      <c r="GZR63" s="276"/>
      <c r="GZS63" s="276"/>
      <c r="GZT63" s="276"/>
      <c r="GZU63" s="276"/>
      <c r="GZV63" s="276"/>
      <c r="GZW63" s="276"/>
      <c r="GZX63" s="276"/>
      <c r="GZY63" s="276"/>
      <c r="GZZ63" s="276"/>
      <c r="HAA63" s="276"/>
      <c r="HAB63" s="276"/>
      <c r="HAC63" s="276"/>
      <c r="HAD63" s="276"/>
      <c r="HAE63" s="276"/>
      <c r="HAF63" s="276"/>
      <c r="HAG63" s="276"/>
      <c r="HAH63" s="276"/>
      <c r="HAI63" s="276"/>
      <c r="HAJ63" s="276"/>
      <c r="HAK63" s="276"/>
      <c r="HAL63" s="276"/>
      <c r="HAM63" s="276"/>
      <c r="HAN63" s="276"/>
      <c r="HAO63" s="276"/>
      <c r="HAP63" s="276"/>
      <c r="HAQ63" s="276"/>
      <c r="HAR63" s="276"/>
      <c r="HAS63" s="276"/>
      <c r="HAT63" s="276"/>
      <c r="HAU63" s="276"/>
      <c r="HAV63" s="276"/>
      <c r="HAW63" s="276"/>
      <c r="HAX63" s="276"/>
      <c r="HAY63" s="276"/>
      <c r="HAZ63" s="276"/>
      <c r="HBA63" s="276"/>
      <c r="HBB63" s="276"/>
      <c r="HBC63" s="276"/>
      <c r="HBD63" s="276"/>
      <c r="HBE63" s="276"/>
      <c r="HBF63" s="276"/>
      <c r="HBG63" s="276"/>
      <c r="HBH63" s="276"/>
      <c r="HBI63" s="276"/>
      <c r="HBJ63" s="276"/>
      <c r="HBK63" s="276"/>
      <c r="HBL63" s="276"/>
      <c r="HBM63" s="276"/>
      <c r="HBN63" s="276"/>
      <c r="HBO63" s="276"/>
      <c r="HBP63" s="276"/>
      <c r="HBQ63" s="276"/>
      <c r="HBR63" s="276"/>
      <c r="HBS63" s="276"/>
      <c r="HBT63" s="276"/>
      <c r="HBU63" s="276"/>
      <c r="HBV63" s="276"/>
      <c r="HBW63" s="276"/>
      <c r="HBX63" s="276"/>
      <c r="HBY63" s="276"/>
      <c r="HBZ63" s="276"/>
      <c r="HCA63" s="276"/>
      <c r="HCB63" s="276"/>
      <c r="HCC63" s="276"/>
      <c r="HCD63" s="276"/>
      <c r="HCE63" s="276"/>
      <c r="HCF63" s="276"/>
      <c r="HCG63" s="276"/>
      <c r="HCH63" s="276"/>
      <c r="HCI63" s="276"/>
      <c r="HCJ63" s="276"/>
      <c r="HCK63" s="276"/>
      <c r="HCL63" s="276"/>
      <c r="HCM63" s="276"/>
      <c r="HCN63" s="276"/>
      <c r="HCO63" s="276"/>
      <c r="HCP63" s="276"/>
      <c r="HCQ63" s="276"/>
      <c r="HCR63" s="276"/>
      <c r="HCS63" s="276"/>
      <c r="HCT63" s="276"/>
      <c r="HCU63" s="276"/>
      <c r="HCV63" s="276"/>
      <c r="HCW63" s="276"/>
      <c r="HCX63" s="276"/>
      <c r="HCY63" s="276"/>
      <c r="HCZ63" s="276"/>
      <c r="HDA63" s="276"/>
      <c r="HDB63" s="276"/>
      <c r="HDC63" s="276"/>
      <c r="HDD63" s="276"/>
      <c r="HDE63" s="276"/>
      <c r="HDF63" s="276"/>
      <c r="HDG63" s="276"/>
      <c r="HDH63" s="276"/>
      <c r="HDI63" s="276"/>
      <c r="HDJ63" s="276"/>
      <c r="HDK63" s="276"/>
      <c r="HDL63" s="276"/>
      <c r="HDM63" s="276"/>
      <c r="HDN63" s="276"/>
      <c r="HDO63" s="276"/>
      <c r="HDP63" s="276"/>
      <c r="HDQ63" s="276"/>
      <c r="HDR63" s="276"/>
      <c r="HDS63" s="276"/>
      <c r="HDT63" s="276"/>
      <c r="HDU63" s="276"/>
      <c r="HDV63" s="276"/>
      <c r="HDW63" s="276"/>
      <c r="HDX63" s="276"/>
      <c r="HDY63" s="276"/>
      <c r="HDZ63" s="276"/>
      <c r="HEA63" s="276"/>
      <c r="HEB63" s="276"/>
      <c r="HEC63" s="276"/>
      <c r="HED63" s="276"/>
      <c r="HEE63" s="276"/>
      <c r="HEF63" s="276"/>
      <c r="HEG63" s="276"/>
      <c r="HEH63" s="276"/>
      <c r="HEI63" s="276"/>
      <c r="HEJ63" s="276"/>
      <c r="HEK63" s="276"/>
      <c r="HEL63" s="276"/>
      <c r="HEM63" s="276"/>
      <c r="HEN63" s="276"/>
      <c r="HEO63" s="276"/>
      <c r="HEP63" s="276"/>
      <c r="HEQ63" s="276"/>
      <c r="HER63" s="276"/>
      <c r="HES63" s="276"/>
      <c r="HET63" s="276"/>
      <c r="HEU63" s="276"/>
      <c r="HEV63" s="276"/>
      <c r="HEW63" s="276"/>
      <c r="HEX63" s="276"/>
      <c r="HEY63" s="276"/>
      <c r="HEZ63" s="276"/>
      <c r="HFA63" s="276"/>
      <c r="HFB63" s="276"/>
      <c r="HFC63" s="276"/>
      <c r="HFD63" s="276"/>
      <c r="HFE63" s="276"/>
      <c r="HFF63" s="276"/>
      <c r="HFG63" s="276"/>
      <c r="HFH63" s="276"/>
      <c r="HFI63" s="276"/>
      <c r="HFJ63" s="276"/>
      <c r="HFK63" s="276"/>
      <c r="HFL63" s="276"/>
      <c r="HFM63" s="276"/>
      <c r="HFN63" s="276"/>
      <c r="HFO63" s="276"/>
      <c r="HFP63" s="276"/>
      <c r="HFQ63" s="276"/>
      <c r="HFR63" s="276"/>
      <c r="HFS63" s="276"/>
      <c r="HFT63" s="276"/>
      <c r="HFU63" s="276"/>
      <c r="HFV63" s="276"/>
      <c r="HFW63" s="276"/>
      <c r="HFX63" s="276"/>
      <c r="HFY63" s="276"/>
      <c r="HFZ63" s="276"/>
      <c r="HGA63" s="276"/>
      <c r="HGB63" s="276"/>
      <c r="HGC63" s="276"/>
      <c r="HGD63" s="276"/>
      <c r="HGE63" s="276"/>
      <c r="HGF63" s="276"/>
      <c r="HGG63" s="276"/>
      <c r="HGH63" s="276"/>
      <c r="HGI63" s="276"/>
      <c r="HGJ63" s="276"/>
      <c r="HGK63" s="276"/>
      <c r="HGL63" s="276"/>
      <c r="HGM63" s="276"/>
      <c r="HGN63" s="276"/>
      <c r="HGO63" s="276"/>
      <c r="HGP63" s="276"/>
      <c r="HGQ63" s="276"/>
      <c r="HGR63" s="276"/>
      <c r="HGS63" s="276"/>
      <c r="HGT63" s="276"/>
      <c r="HGU63" s="276"/>
      <c r="HGV63" s="276"/>
      <c r="HGW63" s="276"/>
      <c r="HGX63" s="276"/>
      <c r="HGY63" s="276"/>
      <c r="HGZ63" s="276"/>
      <c r="HHA63" s="276"/>
      <c r="HHB63" s="276"/>
      <c r="HHC63" s="276"/>
      <c r="HHD63" s="276"/>
      <c r="HHE63" s="276"/>
      <c r="HHF63" s="276"/>
      <c r="HHG63" s="276"/>
      <c r="HHH63" s="276"/>
      <c r="HHI63" s="276"/>
      <c r="HHJ63" s="276"/>
      <c r="HHK63" s="276"/>
      <c r="HHL63" s="276"/>
      <c r="HHM63" s="276"/>
      <c r="HHN63" s="276"/>
      <c r="HHO63" s="276"/>
      <c r="HHP63" s="276"/>
      <c r="HHQ63" s="276"/>
      <c r="HHR63" s="276"/>
      <c r="HHS63" s="276"/>
      <c r="HHT63" s="276"/>
      <c r="HHU63" s="276"/>
      <c r="HHV63" s="276"/>
      <c r="HHW63" s="276"/>
      <c r="HHX63" s="276"/>
      <c r="HHY63" s="276"/>
      <c r="HHZ63" s="276"/>
      <c r="HIA63" s="276"/>
      <c r="HIB63" s="276"/>
      <c r="HIC63" s="276"/>
      <c r="HID63" s="276"/>
      <c r="HIE63" s="276"/>
      <c r="HIF63" s="276"/>
      <c r="HIG63" s="276"/>
      <c r="HIH63" s="276"/>
      <c r="HII63" s="276"/>
      <c r="HIJ63" s="276"/>
      <c r="HIK63" s="276"/>
      <c r="HIL63" s="276"/>
      <c r="HIM63" s="276"/>
      <c r="HIN63" s="276"/>
      <c r="HIO63" s="276"/>
      <c r="HIP63" s="276"/>
      <c r="HIQ63" s="276"/>
      <c r="HIR63" s="276"/>
      <c r="HIS63" s="276"/>
      <c r="HIT63" s="276"/>
      <c r="HIU63" s="276"/>
      <c r="HIV63" s="276"/>
      <c r="HIW63" s="276"/>
      <c r="HIX63" s="276"/>
      <c r="HIY63" s="276"/>
      <c r="HIZ63" s="276"/>
      <c r="HJA63" s="276"/>
      <c r="HJB63" s="276"/>
      <c r="HJC63" s="276"/>
      <c r="HJD63" s="276"/>
      <c r="HJE63" s="276"/>
      <c r="HJF63" s="276"/>
      <c r="HJG63" s="276"/>
      <c r="HJH63" s="276"/>
      <c r="HJI63" s="276"/>
      <c r="HJJ63" s="276"/>
      <c r="HJK63" s="276"/>
      <c r="HJL63" s="276"/>
      <c r="HJM63" s="276"/>
      <c r="HJN63" s="276"/>
      <c r="HJO63" s="276"/>
      <c r="HJP63" s="276"/>
      <c r="HJQ63" s="276"/>
      <c r="HJR63" s="276"/>
      <c r="HJS63" s="276"/>
      <c r="HJT63" s="276"/>
      <c r="HJU63" s="276"/>
      <c r="HJV63" s="276"/>
      <c r="HJW63" s="276"/>
      <c r="HJX63" s="276"/>
      <c r="HJY63" s="276"/>
      <c r="HJZ63" s="276"/>
      <c r="HKA63" s="276"/>
      <c r="HKB63" s="276"/>
      <c r="HKC63" s="276"/>
      <c r="HKD63" s="276"/>
      <c r="HKE63" s="276"/>
      <c r="HKF63" s="276"/>
      <c r="HKG63" s="276"/>
      <c r="HKH63" s="276"/>
      <c r="HKI63" s="276"/>
      <c r="HKJ63" s="276"/>
      <c r="HKK63" s="276"/>
      <c r="HKL63" s="276"/>
      <c r="HKM63" s="276"/>
      <c r="HKN63" s="276"/>
      <c r="HKO63" s="276"/>
      <c r="HKP63" s="276"/>
      <c r="HKQ63" s="276"/>
      <c r="HKR63" s="276"/>
      <c r="HKS63" s="276"/>
      <c r="HKT63" s="276"/>
      <c r="HKU63" s="276"/>
      <c r="HKV63" s="276"/>
      <c r="HKW63" s="276"/>
      <c r="HKX63" s="276"/>
      <c r="HKY63" s="276"/>
      <c r="HKZ63" s="276"/>
      <c r="HLA63" s="276"/>
      <c r="HLB63" s="276"/>
      <c r="HLC63" s="276"/>
      <c r="HLD63" s="276"/>
      <c r="HLE63" s="276"/>
      <c r="HLF63" s="276"/>
      <c r="HLG63" s="276"/>
      <c r="HLH63" s="276"/>
      <c r="HLI63" s="276"/>
      <c r="HLJ63" s="276"/>
      <c r="HLK63" s="276"/>
      <c r="HLL63" s="276"/>
      <c r="HLM63" s="276"/>
      <c r="HLN63" s="276"/>
      <c r="HLO63" s="276"/>
      <c r="HLP63" s="276"/>
      <c r="HLQ63" s="276"/>
      <c r="HLR63" s="276"/>
      <c r="HLS63" s="276"/>
      <c r="HLT63" s="276"/>
      <c r="HLU63" s="276"/>
      <c r="HLV63" s="276"/>
      <c r="HLW63" s="276"/>
      <c r="HLX63" s="276"/>
      <c r="HLY63" s="276"/>
      <c r="HLZ63" s="276"/>
      <c r="HMA63" s="276"/>
      <c r="HMB63" s="276"/>
      <c r="HMC63" s="276"/>
      <c r="HMD63" s="276"/>
      <c r="HME63" s="276"/>
      <c r="HMF63" s="276"/>
      <c r="HMG63" s="276"/>
      <c r="HMH63" s="276"/>
      <c r="HMI63" s="276"/>
      <c r="HMJ63" s="276"/>
      <c r="HMK63" s="276"/>
      <c r="HML63" s="276"/>
      <c r="HMM63" s="276"/>
      <c r="HMN63" s="276"/>
      <c r="HMO63" s="276"/>
      <c r="HMP63" s="276"/>
      <c r="HMQ63" s="276"/>
      <c r="HMR63" s="276"/>
      <c r="HMS63" s="276"/>
      <c r="HMT63" s="276"/>
      <c r="HMU63" s="276"/>
      <c r="HMV63" s="276"/>
      <c r="HMW63" s="276"/>
      <c r="HMX63" s="276"/>
      <c r="HMY63" s="276"/>
      <c r="HMZ63" s="276"/>
      <c r="HNA63" s="276"/>
      <c r="HNB63" s="276"/>
      <c r="HNC63" s="276"/>
      <c r="HND63" s="276"/>
      <c r="HNE63" s="276"/>
      <c r="HNF63" s="276"/>
      <c r="HNG63" s="276"/>
      <c r="HNH63" s="276"/>
      <c r="HNI63" s="276"/>
      <c r="HNJ63" s="276"/>
      <c r="HNK63" s="276"/>
      <c r="HNL63" s="276"/>
      <c r="HNM63" s="276"/>
      <c r="HNN63" s="276"/>
      <c r="HNO63" s="276"/>
      <c r="HNP63" s="276"/>
      <c r="HNQ63" s="276"/>
      <c r="HNR63" s="276"/>
      <c r="HNS63" s="276"/>
      <c r="HNT63" s="276"/>
      <c r="HNU63" s="276"/>
      <c r="HNV63" s="276"/>
      <c r="HNW63" s="276"/>
      <c r="HNX63" s="276"/>
      <c r="HNY63" s="276"/>
      <c r="HNZ63" s="276"/>
      <c r="HOA63" s="276"/>
      <c r="HOB63" s="276"/>
      <c r="HOC63" s="276"/>
      <c r="HOD63" s="276"/>
      <c r="HOE63" s="276"/>
      <c r="HOF63" s="276"/>
      <c r="HOG63" s="276"/>
      <c r="HOH63" s="276"/>
      <c r="HOI63" s="276"/>
      <c r="HOJ63" s="276"/>
      <c r="HOK63" s="276"/>
      <c r="HOL63" s="276"/>
      <c r="HOM63" s="276"/>
      <c r="HON63" s="276"/>
      <c r="HOO63" s="276"/>
      <c r="HOP63" s="276"/>
      <c r="HOQ63" s="276"/>
      <c r="HOR63" s="276"/>
      <c r="HOS63" s="276"/>
      <c r="HOT63" s="276"/>
      <c r="HOU63" s="276"/>
      <c r="HOV63" s="276"/>
      <c r="HOW63" s="276"/>
      <c r="HOX63" s="276"/>
      <c r="HOY63" s="276"/>
      <c r="HOZ63" s="276"/>
      <c r="HPA63" s="276"/>
      <c r="HPB63" s="276"/>
      <c r="HPC63" s="276"/>
      <c r="HPD63" s="276"/>
      <c r="HPE63" s="276"/>
      <c r="HPF63" s="276"/>
      <c r="HPG63" s="276"/>
      <c r="HPH63" s="276"/>
      <c r="HPI63" s="276"/>
      <c r="HPJ63" s="276"/>
      <c r="HPK63" s="276"/>
      <c r="HPL63" s="276"/>
      <c r="HPM63" s="276"/>
      <c r="HPN63" s="276"/>
      <c r="HPO63" s="276"/>
      <c r="HPP63" s="276"/>
      <c r="HPQ63" s="276"/>
      <c r="HPR63" s="276"/>
      <c r="HPS63" s="276"/>
      <c r="HPT63" s="276"/>
      <c r="HPU63" s="276"/>
      <c r="HPV63" s="276"/>
      <c r="HPW63" s="276"/>
      <c r="HPX63" s="276"/>
      <c r="HPY63" s="276"/>
      <c r="HPZ63" s="276"/>
      <c r="HQA63" s="276"/>
      <c r="HQB63" s="276"/>
      <c r="HQC63" s="276"/>
      <c r="HQD63" s="276"/>
      <c r="HQE63" s="276"/>
      <c r="HQF63" s="276"/>
      <c r="HQG63" s="276"/>
      <c r="HQH63" s="276"/>
      <c r="HQI63" s="276"/>
      <c r="HQJ63" s="276"/>
      <c r="HQK63" s="276"/>
      <c r="HQL63" s="276"/>
      <c r="HQM63" s="276"/>
      <c r="HQN63" s="276"/>
      <c r="HQO63" s="276"/>
      <c r="HQP63" s="276"/>
      <c r="HQQ63" s="276"/>
      <c r="HQR63" s="276"/>
      <c r="HQS63" s="276"/>
      <c r="HQT63" s="276"/>
      <c r="HQU63" s="276"/>
      <c r="HQV63" s="276"/>
      <c r="HQW63" s="276"/>
      <c r="HQX63" s="276"/>
      <c r="HQY63" s="276"/>
      <c r="HQZ63" s="276"/>
      <c r="HRA63" s="276"/>
      <c r="HRB63" s="276"/>
      <c r="HRC63" s="276"/>
      <c r="HRD63" s="276"/>
      <c r="HRE63" s="276"/>
      <c r="HRF63" s="276"/>
      <c r="HRG63" s="276"/>
      <c r="HRH63" s="276"/>
      <c r="HRI63" s="276"/>
      <c r="HRJ63" s="276"/>
      <c r="HRK63" s="276"/>
      <c r="HRL63" s="276"/>
      <c r="HRM63" s="276"/>
      <c r="HRN63" s="276"/>
      <c r="HRO63" s="276"/>
      <c r="HRP63" s="276"/>
      <c r="HRQ63" s="276"/>
      <c r="HRR63" s="276"/>
      <c r="HRS63" s="276"/>
      <c r="HRT63" s="276"/>
      <c r="HRU63" s="276"/>
      <c r="HRV63" s="276"/>
      <c r="HRW63" s="276"/>
      <c r="HRX63" s="276"/>
      <c r="HRY63" s="276"/>
      <c r="HRZ63" s="276"/>
      <c r="HSA63" s="276"/>
      <c r="HSB63" s="276"/>
      <c r="HSC63" s="276"/>
      <c r="HSD63" s="276"/>
      <c r="HSE63" s="276"/>
      <c r="HSF63" s="276"/>
      <c r="HSG63" s="276"/>
      <c r="HSH63" s="276"/>
      <c r="HSI63" s="276"/>
      <c r="HSJ63" s="276"/>
      <c r="HSK63" s="276"/>
      <c r="HSL63" s="276"/>
      <c r="HSM63" s="276"/>
      <c r="HSN63" s="276"/>
      <c r="HSO63" s="276"/>
      <c r="HSP63" s="276"/>
      <c r="HSQ63" s="276"/>
      <c r="HSR63" s="276"/>
      <c r="HSS63" s="276"/>
      <c r="HST63" s="276"/>
      <c r="HSU63" s="276"/>
      <c r="HSV63" s="276"/>
      <c r="HSW63" s="276"/>
      <c r="HSX63" s="276"/>
      <c r="HSY63" s="276"/>
      <c r="HSZ63" s="276"/>
      <c r="HTA63" s="276"/>
      <c r="HTB63" s="276"/>
      <c r="HTC63" s="276"/>
      <c r="HTD63" s="276"/>
      <c r="HTE63" s="276"/>
      <c r="HTF63" s="276"/>
      <c r="HTG63" s="276"/>
      <c r="HTH63" s="276"/>
      <c r="HTI63" s="276"/>
      <c r="HTJ63" s="276"/>
      <c r="HTK63" s="276"/>
      <c r="HTL63" s="276"/>
      <c r="HTM63" s="276"/>
      <c r="HTN63" s="276"/>
      <c r="HTO63" s="276"/>
      <c r="HTP63" s="276"/>
      <c r="HTQ63" s="276"/>
      <c r="HTR63" s="276"/>
      <c r="HTS63" s="276"/>
      <c r="HTT63" s="276"/>
      <c r="HTU63" s="276"/>
      <c r="HTV63" s="276"/>
      <c r="HTW63" s="276"/>
      <c r="HTX63" s="276"/>
      <c r="HTY63" s="276"/>
      <c r="HTZ63" s="276"/>
      <c r="HUA63" s="276"/>
      <c r="HUB63" s="276"/>
      <c r="HUC63" s="276"/>
      <c r="HUD63" s="276"/>
      <c r="HUE63" s="276"/>
      <c r="HUF63" s="276"/>
      <c r="HUG63" s="276"/>
      <c r="HUH63" s="276"/>
      <c r="HUI63" s="276"/>
      <c r="HUJ63" s="276"/>
      <c r="HUK63" s="276"/>
      <c r="HUL63" s="276"/>
      <c r="HUM63" s="276"/>
      <c r="HUN63" s="276"/>
      <c r="HUO63" s="276"/>
      <c r="HUP63" s="276"/>
      <c r="HUQ63" s="276"/>
      <c r="HUR63" s="276"/>
      <c r="HUS63" s="276"/>
      <c r="HUT63" s="276"/>
      <c r="HUU63" s="276"/>
      <c r="HUV63" s="276"/>
      <c r="HUW63" s="276"/>
      <c r="HUX63" s="276"/>
      <c r="HUY63" s="276"/>
      <c r="HUZ63" s="276"/>
      <c r="HVA63" s="276"/>
      <c r="HVB63" s="276"/>
      <c r="HVC63" s="276"/>
      <c r="HVD63" s="276"/>
      <c r="HVE63" s="276"/>
      <c r="HVF63" s="276"/>
      <c r="HVG63" s="276"/>
      <c r="HVH63" s="276"/>
      <c r="HVI63" s="276"/>
      <c r="HVJ63" s="276"/>
      <c r="HVK63" s="276"/>
      <c r="HVL63" s="276"/>
      <c r="HVM63" s="276"/>
      <c r="HVN63" s="276"/>
      <c r="HVO63" s="276"/>
      <c r="HVP63" s="276"/>
      <c r="HVQ63" s="276"/>
      <c r="HVR63" s="276"/>
      <c r="HVS63" s="276"/>
      <c r="HVT63" s="276"/>
      <c r="HVU63" s="276"/>
      <c r="HVV63" s="276"/>
      <c r="HVW63" s="276"/>
      <c r="HVX63" s="276"/>
      <c r="HVY63" s="276"/>
      <c r="HVZ63" s="276"/>
      <c r="HWA63" s="276"/>
      <c r="HWB63" s="276"/>
      <c r="HWC63" s="276"/>
      <c r="HWD63" s="276"/>
      <c r="HWE63" s="276"/>
      <c r="HWF63" s="276"/>
      <c r="HWG63" s="276"/>
      <c r="HWH63" s="276"/>
      <c r="HWI63" s="276"/>
      <c r="HWJ63" s="276"/>
      <c r="HWK63" s="276"/>
      <c r="HWL63" s="276"/>
      <c r="HWM63" s="276"/>
      <c r="HWN63" s="276"/>
      <c r="HWO63" s="276"/>
      <c r="HWP63" s="276"/>
      <c r="HWQ63" s="276"/>
      <c r="HWR63" s="276"/>
      <c r="HWS63" s="276"/>
      <c r="HWT63" s="276"/>
      <c r="HWU63" s="276"/>
      <c r="HWV63" s="276"/>
      <c r="HWW63" s="276"/>
      <c r="HWX63" s="276"/>
      <c r="HWY63" s="276"/>
      <c r="HWZ63" s="276"/>
      <c r="HXA63" s="276"/>
      <c r="HXB63" s="276"/>
      <c r="HXC63" s="276"/>
      <c r="HXD63" s="276"/>
      <c r="HXE63" s="276"/>
      <c r="HXF63" s="276"/>
      <c r="HXG63" s="276"/>
      <c r="HXH63" s="276"/>
      <c r="HXI63" s="276"/>
      <c r="HXJ63" s="276"/>
      <c r="HXK63" s="276"/>
      <c r="HXL63" s="276"/>
      <c r="HXM63" s="276"/>
      <c r="HXN63" s="276"/>
      <c r="HXO63" s="276"/>
      <c r="HXP63" s="276"/>
      <c r="HXQ63" s="276"/>
      <c r="HXR63" s="276"/>
      <c r="HXS63" s="276"/>
      <c r="HXT63" s="276"/>
      <c r="HXU63" s="276"/>
      <c r="HXV63" s="276"/>
      <c r="HXW63" s="276"/>
      <c r="HXX63" s="276"/>
      <c r="HXY63" s="276"/>
      <c r="HXZ63" s="276"/>
      <c r="HYA63" s="276"/>
      <c r="HYB63" s="276"/>
      <c r="HYC63" s="276"/>
      <c r="HYD63" s="276"/>
      <c r="HYE63" s="276"/>
      <c r="HYF63" s="276"/>
      <c r="HYG63" s="276"/>
      <c r="HYH63" s="276"/>
      <c r="HYI63" s="276"/>
      <c r="HYJ63" s="276"/>
      <c r="HYK63" s="276"/>
      <c r="HYL63" s="276"/>
      <c r="HYM63" s="276"/>
      <c r="HYN63" s="276"/>
      <c r="HYO63" s="276"/>
      <c r="HYP63" s="276"/>
      <c r="HYQ63" s="276"/>
      <c r="HYR63" s="276"/>
      <c r="HYS63" s="276"/>
      <c r="HYT63" s="276"/>
      <c r="HYU63" s="276"/>
      <c r="HYV63" s="276"/>
      <c r="HYW63" s="276"/>
      <c r="HYX63" s="276"/>
      <c r="HYY63" s="276"/>
      <c r="HYZ63" s="276"/>
      <c r="HZA63" s="276"/>
      <c r="HZB63" s="276"/>
      <c r="HZC63" s="276"/>
      <c r="HZD63" s="276"/>
      <c r="HZE63" s="276"/>
      <c r="HZF63" s="276"/>
      <c r="HZG63" s="276"/>
      <c r="HZH63" s="276"/>
      <c r="HZI63" s="276"/>
      <c r="HZJ63" s="276"/>
      <c r="HZK63" s="276"/>
      <c r="HZL63" s="276"/>
      <c r="HZM63" s="276"/>
      <c r="HZN63" s="276"/>
      <c r="HZO63" s="276"/>
      <c r="HZP63" s="276"/>
      <c r="HZQ63" s="276"/>
      <c r="HZR63" s="276"/>
      <c r="HZS63" s="276"/>
      <c r="HZT63" s="276"/>
      <c r="HZU63" s="276"/>
      <c r="HZV63" s="276"/>
      <c r="HZW63" s="276"/>
      <c r="HZX63" s="276"/>
      <c r="HZY63" s="276"/>
      <c r="HZZ63" s="276"/>
      <c r="IAA63" s="276"/>
      <c r="IAB63" s="276"/>
      <c r="IAC63" s="276"/>
      <c r="IAD63" s="276"/>
      <c r="IAE63" s="276"/>
      <c r="IAF63" s="276"/>
      <c r="IAG63" s="276"/>
      <c r="IAH63" s="276"/>
      <c r="IAI63" s="276"/>
      <c r="IAJ63" s="276"/>
      <c r="IAK63" s="276"/>
      <c r="IAL63" s="276"/>
      <c r="IAM63" s="276"/>
      <c r="IAN63" s="276"/>
      <c r="IAO63" s="276"/>
      <c r="IAP63" s="276"/>
      <c r="IAQ63" s="276"/>
      <c r="IAR63" s="276"/>
      <c r="IAS63" s="276"/>
      <c r="IAT63" s="276"/>
      <c r="IAU63" s="276"/>
      <c r="IAV63" s="276"/>
      <c r="IAW63" s="276"/>
      <c r="IAX63" s="276"/>
      <c r="IAY63" s="276"/>
      <c r="IAZ63" s="276"/>
      <c r="IBA63" s="276"/>
      <c r="IBB63" s="276"/>
      <c r="IBC63" s="276"/>
      <c r="IBD63" s="276"/>
      <c r="IBE63" s="276"/>
      <c r="IBF63" s="276"/>
      <c r="IBG63" s="276"/>
      <c r="IBH63" s="276"/>
      <c r="IBI63" s="276"/>
      <c r="IBJ63" s="276"/>
      <c r="IBK63" s="276"/>
      <c r="IBL63" s="276"/>
      <c r="IBM63" s="276"/>
      <c r="IBN63" s="276"/>
      <c r="IBO63" s="276"/>
      <c r="IBP63" s="276"/>
      <c r="IBQ63" s="276"/>
      <c r="IBR63" s="276"/>
      <c r="IBS63" s="276"/>
      <c r="IBT63" s="276"/>
      <c r="IBU63" s="276"/>
      <c r="IBV63" s="276"/>
      <c r="IBW63" s="276"/>
      <c r="IBX63" s="276"/>
      <c r="IBY63" s="276"/>
      <c r="IBZ63" s="276"/>
      <c r="ICA63" s="276"/>
      <c r="ICB63" s="276"/>
      <c r="ICC63" s="276"/>
      <c r="ICD63" s="276"/>
      <c r="ICE63" s="276"/>
      <c r="ICF63" s="276"/>
      <c r="ICG63" s="276"/>
      <c r="ICH63" s="276"/>
      <c r="ICI63" s="276"/>
      <c r="ICJ63" s="276"/>
      <c r="ICK63" s="276"/>
      <c r="ICL63" s="276"/>
      <c r="ICM63" s="276"/>
      <c r="ICN63" s="276"/>
      <c r="ICO63" s="276"/>
      <c r="ICP63" s="276"/>
      <c r="ICQ63" s="276"/>
      <c r="ICR63" s="276"/>
      <c r="ICS63" s="276"/>
      <c r="ICT63" s="276"/>
      <c r="ICU63" s="276"/>
      <c r="ICV63" s="276"/>
      <c r="ICW63" s="276"/>
      <c r="ICX63" s="276"/>
      <c r="ICY63" s="276"/>
      <c r="ICZ63" s="276"/>
      <c r="IDA63" s="276"/>
      <c r="IDB63" s="276"/>
      <c r="IDC63" s="276"/>
      <c r="IDD63" s="276"/>
      <c r="IDE63" s="276"/>
      <c r="IDF63" s="276"/>
      <c r="IDG63" s="276"/>
      <c r="IDH63" s="276"/>
      <c r="IDI63" s="276"/>
      <c r="IDJ63" s="276"/>
      <c r="IDK63" s="276"/>
      <c r="IDL63" s="276"/>
      <c r="IDM63" s="276"/>
      <c r="IDN63" s="276"/>
      <c r="IDO63" s="276"/>
      <c r="IDP63" s="276"/>
      <c r="IDQ63" s="276"/>
      <c r="IDR63" s="276"/>
      <c r="IDS63" s="276"/>
      <c r="IDT63" s="276"/>
      <c r="IDU63" s="276"/>
      <c r="IDV63" s="276"/>
      <c r="IDW63" s="276"/>
      <c r="IDX63" s="276"/>
      <c r="IDY63" s="276"/>
      <c r="IDZ63" s="276"/>
      <c r="IEA63" s="276"/>
      <c r="IEB63" s="276"/>
      <c r="IEC63" s="276"/>
      <c r="IED63" s="276"/>
      <c r="IEE63" s="276"/>
      <c r="IEF63" s="276"/>
      <c r="IEG63" s="276"/>
      <c r="IEH63" s="276"/>
      <c r="IEI63" s="276"/>
      <c r="IEJ63" s="276"/>
      <c r="IEK63" s="276"/>
      <c r="IEL63" s="276"/>
      <c r="IEM63" s="276"/>
      <c r="IEN63" s="276"/>
      <c r="IEO63" s="276"/>
      <c r="IEP63" s="276"/>
      <c r="IEQ63" s="276"/>
      <c r="IER63" s="276"/>
      <c r="IES63" s="276"/>
      <c r="IET63" s="276"/>
      <c r="IEU63" s="276"/>
      <c r="IEV63" s="276"/>
      <c r="IEW63" s="276"/>
      <c r="IEX63" s="276"/>
      <c r="IEY63" s="276"/>
      <c r="IEZ63" s="276"/>
      <c r="IFA63" s="276"/>
      <c r="IFB63" s="276"/>
      <c r="IFC63" s="276"/>
      <c r="IFD63" s="276"/>
      <c r="IFE63" s="276"/>
      <c r="IFF63" s="276"/>
      <c r="IFG63" s="276"/>
      <c r="IFH63" s="276"/>
      <c r="IFI63" s="276"/>
      <c r="IFJ63" s="276"/>
      <c r="IFK63" s="276"/>
      <c r="IFL63" s="276"/>
      <c r="IFM63" s="276"/>
      <c r="IFN63" s="276"/>
      <c r="IFO63" s="276"/>
      <c r="IFP63" s="276"/>
      <c r="IFQ63" s="276"/>
      <c r="IFR63" s="276"/>
      <c r="IFS63" s="276"/>
      <c r="IFT63" s="276"/>
      <c r="IFU63" s="276"/>
      <c r="IFV63" s="276"/>
      <c r="IFW63" s="276"/>
      <c r="IFX63" s="276"/>
      <c r="IFY63" s="276"/>
      <c r="IFZ63" s="276"/>
      <c r="IGA63" s="276"/>
      <c r="IGB63" s="276"/>
      <c r="IGC63" s="276"/>
      <c r="IGD63" s="276"/>
      <c r="IGE63" s="276"/>
      <c r="IGF63" s="276"/>
      <c r="IGG63" s="276"/>
      <c r="IGH63" s="276"/>
      <c r="IGI63" s="276"/>
      <c r="IGJ63" s="276"/>
      <c r="IGK63" s="276"/>
      <c r="IGL63" s="276"/>
      <c r="IGM63" s="276"/>
      <c r="IGN63" s="276"/>
      <c r="IGO63" s="276"/>
      <c r="IGP63" s="276"/>
      <c r="IGQ63" s="276"/>
      <c r="IGR63" s="276"/>
      <c r="IGS63" s="276"/>
      <c r="IGT63" s="276"/>
      <c r="IGU63" s="276"/>
      <c r="IGV63" s="276"/>
      <c r="IGW63" s="276"/>
      <c r="IGX63" s="276"/>
      <c r="IGY63" s="276"/>
      <c r="IGZ63" s="276"/>
      <c r="IHA63" s="276"/>
      <c r="IHB63" s="276"/>
      <c r="IHC63" s="276"/>
      <c r="IHD63" s="276"/>
      <c r="IHE63" s="276"/>
      <c r="IHF63" s="276"/>
      <c r="IHG63" s="276"/>
      <c r="IHH63" s="276"/>
      <c r="IHI63" s="276"/>
      <c r="IHJ63" s="276"/>
      <c r="IHK63" s="276"/>
      <c r="IHL63" s="276"/>
      <c r="IHM63" s="276"/>
      <c r="IHN63" s="276"/>
      <c r="IHO63" s="276"/>
      <c r="IHP63" s="276"/>
      <c r="IHQ63" s="276"/>
      <c r="IHR63" s="276"/>
      <c r="IHS63" s="276"/>
      <c r="IHT63" s="276"/>
      <c r="IHU63" s="276"/>
      <c r="IHV63" s="276"/>
      <c r="IHW63" s="276"/>
      <c r="IHX63" s="276"/>
      <c r="IHY63" s="276"/>
      <c r="IHZ63" s="276"/>
      <c r="IIA63" s="276"/>
      <c r="IIB63" s="276"/>
      <c r="IIC63" s="276"/>
      <c r="IID63" s="276"/>
      <c r="IIE63" s="276"/>
      <c r="IIF63" s="276"/>
      <c r="IIG63" s="276"/>
      <c r="IIH63" s="276"/>
      <c r="III63" s="276"/>
      <c r="IIJ63" s="276"/>
      <c r="IIK63" s="276"/>
      <c r="IIL63" s="276"/>
      <c r="IIM63" s="276"/>
      <c r="IIN63" s="276"/>
      <c r="IIO63" s="276"/>
      <c r="IIP63" s="276"/>
      <c r="IIQ63" s="276"/>
      <c r="IIR63" s="276"/>
      <c r="IIS63" s="276"/>
      <c r="IIT63" s="276"/>
      <c r="IIU63" s="276"/>
      <c r="IIV63" s="276"/>
      <c r="IIW63" s="276"/>
      <c r="IIX63" s="276"/>
      <c r="IIY63" s="276"/>
      <c r="IIZ63" s="276"/>
      <c r="IJA63" s="276"/>
      <c r="IJB63" s="276"/>
      <c r="IJC63" s="276"/>
      <c r="IJD63" s="276"/>
      <c r="IJE63" s="276"/>
      <c r="IJF63" s="276"/>
      <c r="IJG63" s="276"/>
      <c r="IJH63" s="276"/>
      <c r="IJI63" s="276"/>
      <c r="IJJ63" s="276"/>
      <c r="IJK63" s="276"/>
      <c r="IJL63" s="276"/>
      <c r="IJM63" s="276"/>
      <c r="IJN63" s="276"/>
      <c r="IJO63" s="276"/>
      <c r="IJP63" s="276"/>
      <c r="IJQ63" s="276"/>
      <c r="IJR63" s="276"/>
      <c r="IJS63" s="276"/>
      <c r="IJT63" s="276"/>
      <c r="IJU63" s="276"/>
      <c r="IJV63" s="276"/>
      <c r="IJW63" s="276"/>
      <c r="IJX63" s="276"/>
      <c r="IJY63" s="276"/>
      <c r="IJZ63" s="276"/>
      <c r="IKA63" s="276"/>
      <c r="IKB63" s="276"/>
      <c r="IKC63" s="276"/>
      <c r="IKD63" s="276"/>
      <c r="IKE63" s="276"/>
      <c r="IKF63" s="276"/>
      <c r="IKG63" s="276"/>
      <c r="IKH63" s="276"/>
      <c r="IKI63" s="276"/>
      <c r="IKJ63" s="276"/>
      <c r="IKK63" s="276"/>
      <c r="IKL63" s="276"/>
      <c r="IKM63" s="276"/>
      <c r="IKN63" s="276"/>
      <c r="IKO63" s="276"/>
      <c r="IKP63" s="276"/>
      <c r="IKQ63" s="276"/>
      <c r="IKR63" s="276"/>
      <c r="IKS63" s="276"/>
      <c r="IKT63" s="276"/>
      <c r="IKU63" s="276"/>
      <c r="IKV63" s="276"/>
      <c r="IKW63" s="276"/>
      <c r="IKX63" s="276"/>
      <c r="IKY63" s="276"/>
      <c r="IKZ63" s="276"/>
      <c r="ILA63" s="276"/>
      <c r="ILB63" s="276"/>
      <c r="ILC63" s="276"/>
      <c r="ILD63" s="276"/>
      <c r="ILE63" s="276"/>
      <c r="ILF63" s="276"/>
      <c r="ILG63" s="276"/>
      <c r="ILH63" s="276"/>
      <c r="ILI63" s="276"/>
      <c r="ILJ63" s="276"/>
      <c r="ILK63" s="276"/>
      <c r="ILL63" s="276"/>
      <c r="ILM63" s="276"/>
      <c r="ILN63" s="276"/>
      <c r="ILO63" s="276"/>
      <c r="ILP63" s="276"/>
      <c r="ILQ63" s="276"/>
      <c r="ILR63" s="276"/>
      <c r="ILS63" s="276"/>
      <c r="ILT63" s="276"/>
      <c r="ILU63" s="276"/>
      <c r="ILV63" s="276"/>
      <c r="ILW63" s="276"/>
      <c r="ILX63" s="276"/>
      <c r="ILY63" s="276"/>
      <c r="ILZ63" s="276"/>
      <c r="IMA63" s="276"/>
      <c r="IMB63" s="276"/>
      <c r="IMC63" s="276"/>
      <c r="IMD63" s="276"/>
      <c r="IME63" s="276"/>
      <c r="IMF63" s="276"/>
      <c r="IMG63" s="276"/>
      <c r="IMH63" s="276"/>
      <c r="IMI63" s="276"/>
      <c r="IMJ63" s="276"/>
      <c r="IMK63" s="276"/>
      <c r="IML63" s="276"/>
      <c r="IMM63" s="276"/>
      <c r="IMN63" s="276"/>
      <c r="IMO63" s="276"/>
      <c r="IMP63" s="276"/>
      <c r="IMQ63" s="276"/>
      <c r="IMR63" s="276"/>
      <c r="IMS63" s="276"/>
      <c r="IMT63" s="276"/>
      <c r="IMU63" s="276"/>
      <c r="IMV63" s="276"/>
      <c r="IMW63" s="276"/>
      <c r="IMX63" s="276"/>
      <c r="IMY63" s="276"/>
      <c r="IMZ63" s="276"/>
      <c r="INA63" s="276"/>
      <c r="INB63" s="276"/>
      <c r="INC63" s="276"/>
      <c r="IND63" s="276"/>
      <c r="INE63" s="276"/>
      <c r="INF63" s="276"/>
      <c r="ING63" s="276"/>
      <c r="INH63" s="276"/>
      <c r="INI63" s="276"/>
      <c r="INJ63" s="276"/>
      <c r="INK63" s="276"/>
      <c r="INL63" s="276"/>
      <c r="INM63" s="276"/>
      <c r="INN63" s="276"/>
      <c r="INO63" s="276"/>
      <c r="INP63" s="276"/>
      <c r="INQ63" s="276"/>
      <c r="INR63" s="276"/>
      <c r="INS63" s="276"/>
      <c r="INT63" s="276"/>
      <c r="INU63" s="276"/>
      <c r="INV63" s="276"/>
      <c r="INW63" s="276"/>
      <c r="INX63" s="276"/>
      <c r="INY63" s="276"/>
      <c r="INZ63" s="276"/>
      <c r="IOA63" s="276"/>
      <c r="IOB63" s="276"/>
      <c r="IOC63" s="276"/>
      <c r="IOD63" s="276"/>
      <c r="IOE63" s="276"/>
      <c r="IOF63" s="276"/>
      <c r="IOG63" s="276"/>
      <c r="IOH63" s="276"/>
      <c r="IOI63" s="276"/>
      <c r="IOJ63" s="276"/>
      <c r="IOK63" s="276"/>
      <c r="IOL63" s="276"/>
      <c r="IOM63" s="276"/>
      <c r="ION63" s="276"/>
      <c r="IOO63" s="276"/>
      <c r="IOP63" s="276"/>
      <c r="IOQ63" s="276"/>
      <c r="IOR63" s="276"/>
      <c r="IOS63" s="276"/>
      <c r="IOT63" s="276"/>
      <c r="IOU63" s="276"/>
      <c r="IOV63" s="276"/>
      <c r="IOW63" s="276"/>
      <c r="IOX63" s="276"/>
      <c r="IOY63" s="276"/>
      <c r="IOZ63" s="276"/>
      <c r="IPA63" s="276"/>
      <c r="IPB63" s="276"/>
      <c r="IPC63" s="276"/>
      <c r="IPD63" s="276"/>
      <c r="IPE63" s="276"/>
      <c r="IPF63" s="276"/>
      <c r="IPG63" s="276"/>
      <c r="IPH63" s="276"/>
      <c r="IPI63" s="276"/>
      <c r="IPJ63" s="276"/>
      <c r="IPK63" s="276"/>
      <c r="IPL63" s="276"/>
      <c r="IPM63" s="276"/>
      <c r="IPN63" s="276"/>
      <c r="IPO63" s="276"/>
      <c r="IPP63" s="276"/>
      <c r="IPQ63" s="276"/>
      <c r="IPR63" s="276"/>
      <c r="IPS63" s="276"/>
      <c r="IPT63" s="276"/>
      <c r="IPU63" s="276"/>
      <c r="IPV63" s="276"/>
      <c r="IPW63" s="276"/>
      <c r="IPX63" s="276"/>
      <c r="IPY63" s="276"/>
      <c r="IPZ63" s="276"/>
      <c r="IQA63" s="276"/>
      <c r="IQB63" s="276"/>
      <c r="IQC63" s="276"/>
      <c r="IQD63" s="276"/>
      <c r="IQE63" s="276"/>
      <c r="IQF63" s="276"/>
      <c r="IQG63" s="276"/>
      <c r="IQH63" s="276"/>
      <c r="IQI63" s="276"/>
      <c r="IQJ63" s="276"/>
      <c r="IQK63" s="276"/>
      <c r="IQL63" s="276"/>
      <c r="IQM63" s="276"/>
      <c r="IQN63" s="276"/>
      <c r="IQO63" s="276"/>
      <c r="IQP63" s="276"/>
      <c r="IQQ63" s="276"/>
      <c r="IQR63" s="276"/>
      <c r="IQS63" s="276"/>
      <c r="IQT63" s="276"/>
      <c r="IQU63" s="276"/>
      <c r="IQV63" s="276"/>
      <c r="IQW63" s="276"/>
      <c r="IQX63" s="276"/>
      <c r="IQY63" s="276"/>
      <c r="IQZ63" s="276"/>
      <c r="IRA63" s="276"/>
      <c r="IRB63" s="276"/>
      <c r="IRC63" s="276"/>
      <c r="IRD63" s="276"/>
      <c r="IRE63" s="276"/>
      <c r="IRF63" s="276"/>
      <c r="IRG63" s="276"/>
      <c r="IRH63" s="276"/>
      <c r="IRI63" s="276"/>
      <c r="IRJ63" s="276"/>
      <c r="IRK63" s="276"/>
      <c r="IRL63" s="276"/>
      <c r="IRM63" s="276"/>
      <c r="IRN63" s="276"/>
      <c r="IRO63" s="276"/>
      <c r="IRP63" s="276"/>
      <c r="IRQ63" s="276"/>
      <c r="IRR63" s="276"/>
      <c r="IRS63" s="276"/>
      <c r="IRT63" s="276"/>
      <c r="IRU63" s="276"/>
      <c r="IRV63" s="276"/>
      <c r="IRW63" s="276"/>
      <c r="IRX63" s="276"/>
      <c r="IRY63" s="276"/>
      <c r="IRZ63" s="276"/>
      <c r="ISA63" s="276"/>
      <c r="ISB63" s="276"/>
      <c r="ISC63" s="276"/>
      <c r="ISD63" s="276"/>
      <c r="ISE63" s="276"/>
      <c r="ISF63" s="276"/>
      <c r="ISG63" s="276"/>
      <c r="ISH63" s="276"/>
      <c r="ISI63" s="276"/>
      <c r="ISJ63" s="276"/>
      <c r="ISK63" s="276"/>
      <c r="ISL63" s="276"/>
      <c r="ISM63" s="276"/>
      <c r="ISN63" s="276"/>
      <c r="ISO63" s="276"/>
      <c r="ISP63" s="276"/>
      <c r="ISQ63" s="276"/>
      <c r="ISR63" s="276"/>
      <c r="ISS63" s="276"/>
      <c r="IST63" s="276"/>
      <c r="ISU63" s="276"/>
      <c r="ISV63" s="276"/>
      <c r="ISW63" s="276"/>
      <c r="ISX63" s="276"/>
      <c r="ISY63" s="276"/>
      <c r="ISZ63" s="276"/>
      <c r="ITA63" s="276"/>
      <c r="ITB63" s="276"/>
      <c r="ITC63" s="276"/>
      <c r="ITD63" s="276"/>
      <c r="ITE63" s="276"/>
      <c r="ITF63" s="276"/>
      <c r="ITG63" s="276"/>
      <c r="ITH63" s="276"/>
      <c r="ITI63" s="276"/>
      <c r="ITJ63" s="276"/>
      <c r="ITK63" s="276"/>
      <c r="ITL63" s="276"/>
      <c r="ITM63" s="276"/>
      <c r="ITN63" s="276"/>
      <c r="ITO63" s="276"/>
      <c r="ITP63" s="276"/>
      <c r="ITQ63" s="276"/>
      <c r="ITR63" s="276"/>
      <c r="ITS63" s="276"/>
      <c r="ITT63" s="276"/>
      <c r="ITU63" s="276"/>
      <c r="ITV63" s="276"/>
      <c r="ITW63" s="276"/>
      <c r="ITX63" s="276"/>
      <c r="ITY63" s="276"/>
      <c r="ITZ63" s="276"/>
      <c r="IUA63" s="276"/>
      <c r="IUB63" s="276"/>
      <c r="IUC63" s="276"/>
      <c r="IUD63" s="276"/>
      <c r="IUE63" s="276"/>
      <c r="IUF63" s="276"/>
      <c r="IUG63" s="276"/>
      <c r="IUH63" s="276"/>
      <c r="IUI63" s="276"/>
      <c r="IUJ63" s="276"/>
      <c r="IUK63" s="276"/>
      <c r="IUL63" s="276"/>
      <c r="IUM63" s="276"/>
      <c r="IUN63" s="276"/>
      <c r="IUO63" s="276"/>
      <c r="IUP63" s="276"/>
      <c r="IUQ63" s="276"/>
      <c r="IUR63" s="276"/>
      <c r="IUS63" s="276"/>
      <c r="IUT63" s="276"/>
      <c r="IUU63" s="276"/>
      <c r="IUV63" s="276"/>
      <c r="IUW63" s="276"/>
      <c r="IUX63" s="276"/>
      <c r="IUY63" s="276"/>
      <c r="IUZ63" s="276"/>
      <c r="IVA63" s="276"/>
      <c r="IVB63" s="276"/>
      <c r="IVC63" s="276"/>
      <c r="IVD63" s="276"/>
      <c r="IVE63" s="276"/>
      <c r="IVF63" s="276"/>
      <c r="IVG63" s="276"/>
      <c r="IVH63" s="276"/>
      <c r="IVI63" s="276"/>
      <c r="IVJ63" s="276"/>
      <c r="IVK63" s="276"/>
      <c r="IVL63" s="276"/>
      <c r="IVM63" s="276"/>
      <c r="IVN63" s="276"/>
      <c r="IVO63" s="276"/>
      <c r="IVP63" s="276"/>
      <c r="IVQ63" s="276"/>
      <c r="IVR63" s="276"/>
      <c r="IVS63" s="276"/>
      <c r="IVT63" s="276"/>
      <c r="IVU63" s="276"/>
      <c r="IVV63" s="276"/>
      <c r="IVW63" s="276"/>
      <c r="IVX63" s="276"/>
      <c r="IVY63" s="276"/>
      <c r="IVZ63" s="276"/>
      <c r="IWA63" s="276"/>
      <c r="IWB63" s="276"/>
      <c r="IWC63" s="276"/>
      <c r="IWD63" s="276"/>
      <c r="IWE63" s="276"/>
      <c r="IWF63" s="276"/>
      <c r="IWG63" s="276"/>
      <c r="IWH63" s="276"/>
      <c r="IWI63" s="276"/>
      <c r="IWJ63" s="276"/>
      <c r="IWK63" s="276"/>
      <c r="IWL63" s="276"/>
      <c r="IWM63" s="276"/>
      <c r="IWN63" s="276"/>
      <c r="IWO63" s="276"/>
      <c r="IWP63" s="276"/>
      <c r="IWQ63" s="276"/>
      <c r="IWR63" s="276"/>
      <c r="IWS63" s="276"/>
      <c r="IWT63" s="276"/>
      <c r="IWU63" s="276"/>
      <c r="IWV63" s="276"/>
      <c r="IWW63" s="276"/>
      <c r="IWX63" s="276"/>
      <c r="IWY63" s="276"/>
      <c r="IWZ63" s="276"/>
      <c r="IXA63" s="276"/>
      <c r="IXB63" s="276"/>
      <c r="IXC63" s="276"/>
      <c r="IXD63" s="276"/>
      <c r="IXE63" s="276"/>
      <c r="IXF63" s="276"/>
      <c r="IXG63" s="276"/>
      <c r="IXH63" s="276"/>
      <c r="IXI63" s="276"/>
      <c r="IXJ63" s="276"/>
      <c r="IXK63" s="276"/>
      <c r="IXL63" s="276"/>
      <c r="IXM63" s="276"/>
      <c r="IXN63" s="276"/>
      <c r="IXO63" s="276"/>
      <c r="IXP63" s="276"/>
      <c r="IXQ63" s="276"/>
      <c r="IXR63" s="276"/>
      <c r="IXS63" s="276"/>
      <c r="IXT63" s="276"/>
      <c r="IXU63" s="276"/>
      <c r="IXV63" s="276"/>
      <c r="IXW63" s="276"/>
      <c r="IXX63" s="276"/>
      <c r="IXY63" s="276"/>
      <c r="IXZ63" s="276"/>
      <c r="IYA63" s="276"/>
      <c r="IYB63" s="276"/>
      <c r="IYC63" s="276"/>
      <c r="IYD63" s="276"/>
      <c r="IYE63" s="276"/>
      <c r="IYF63" s="276"/>
      <c r="IYG63" s="276"/>
      <c r="IYH63" s="276"/>
      <c r="IYI63" s="276"/>
      <c r="IYJ63" s="276"/>
      <c r="IYK63" s="276"/>
      <c r="IYL63" s="276"/>
      <c r="IYM63" s="276"/>
      <c r="IYN63" s="276"/>
      <c r="IYO63" s="276"/>
      <c r="IYP63" s="276"/>
      <c r="IYQ63" s="276"/>
      <c r="IYR63" s="276"/>
      <c r="IYS63" s="276"/>
      <c r="IYT63" s="276"/>
      <c r="IYU63" s="276"/>
      <c r="IYV63" s="276"/>
      <c r="IYW63" s="276"/>
      <c r="IYX63" s="276"/>
      <c r="IYY63" s="276"/>
      <c r="IYZ63" s="276"/>
      <c r="IZA63" s="276"/>
      <c r="IZB63" s="276"/>
      <c r="IZC63" s="276"/>
      <c r="IZD63" s="276"/>
      <c r="IZE63" s="276"/>
      <c r="IZF63" s="276"/>
      <c r="IZG63" s="276"/>
      <c r="IZH63" s="276"/>
      <c r="IZI63" s="276"/>
      <c r="IZJ63" s="276"/>
      <c r="IZK63" s="276"/>
      <c r="IZL63" s="276"/>
      <c r="IZM63" s="276"/>
      <c r="IZN63" s="276"/>
      <c r="IZO63" s="276"/>
      <c r="IZP63" s="276"/>
      <c r="IZQ63" s="276"/>
      <c r="IZR63" s="276"/>
      <c r="IZS63" s="276"/>
      <c r="IZT63" s="276"/>
      <c r="IZU63" s="276"/>
      <c r="IZV63" s="276"/>
      <c r="IZW63" s="276"/>
      <c r="IZX63" s="276"/>
      <c r="IZY63" s="276"/>
      <c r="IZZ63" s="276"/>
      <c r="JAA63" s="276"/>
      <c r="JAB63" s="276"/>
      <c r="JAC63" s="276"/>
      <c r="JAD63" s="276"/>
      <c r="JAE63" s="276"/>
      <c r="JAF63" s="276"/>
      <c r="JAG63" s="276"/>
      <c r="JAH63" s="276"/>
      <c r="JAI63" s="276"/>
      <c r="JAJ63" s="276"/>
      <c r="JAK63" s="276"/>
      <c r="JAL63" s="276"/>
      <c r="JAM63" s="276"/>
      <c r="JAN63" s="276"/>
      <c r="JAO63" s="276"/>
      <c r="JAP63" s="276"/>
      <c r="JAQ63" s="276"/>
      <c r="JAR63" s="276"/>
      <c r="JAS63" s="276"/>
      <c r="JAT63" s="276"/>
      <c r="JAU63" s="276"/>
      <c r="JAV63" s="276"/>
      <c r="JAW63" s="276"/>
      <c r="JAX63" s="276"/>
      <c r="JAY63" s="276"/>
      <c r="JAZ63" s="276"/>
      <c r="JBA63" s="276"/>
      <c r="JBB63" s="276"/>
      <c r="JBC63" s="276"/>
      <c r="JBD63" s="276"/>
      <c r="JBE63" s="276"/>
      <c r="JBF63" s="276"/>
      <c r="JBG63" s="276"/>
      <c r="JBH63" s="276"/>
      <c r="JBI63" s="276"/>
      <c r="JBJ63" s="276"/>
      <c r="JBK63" s="276"/>
      <c r="JBL63" s="276"/>
      <c r="JBM63" s="276"/>
      <c r="JBN63" s="276"/>
      <c r="JBO63" s="276"/>
      <c r="JBP63" s="276"/>
      <c r="JBQ63" s="276"/>
      <c r="JBR63" s="276"/>
      <c r="JBS63" s="276"/>
      <c r="JBT63" s="276"/>
      <c r="JBU63" s="276"/>
      <c r="JBV63" s="276"/>
      <c r="JBW63" s="276"/>
      <c r="JBX63" s="276"/>
      <c r="JBY63" s="276"/>
      <c r="JBZ63" s="276"/>
      <c r="JCA63" s="276"/>
      <c r="JCB63" s="276"/>
      <c r="JCC63" s="276"/>
      <c r="JCD63" s="276"/>
      <c r="JCE63" s="276"/>
      <c r="JCF63" s="276"/>
      <c r="JCG63" s="276"/>
      <c r="JCH63" s="276"/>
      <c r="JCI63" s="276"/>
      <c r="JCJ63" s="276"/>
      <c r="JCK63" s="276"/>
      <c r="JCL63" s="276"/>
      <c r="JCM63" s="276"/>
      <c r="JCN63" s="276"/>
      <c r="JCO63" s="276"/>
      <c r="JCP63" s="276"/>
      <c r="JCQ63" s="276"/>
      <c r="JCR63" s="276"/>
      <c r="JCS63" s="276"/>
      <c r="JCT63" s="276"/>
      <c r="JCU63" s="276"/>
      <c r="JCV63" s="276"/>
      <c r="JCW63" s="276"/>
      <c r="JCX63" s="276"/>
      <c r="JCY63" s="276"/>
      <c r="JCZ63" s="276"/>
      <c r="JDA63" s="276"/>
      <c r="JDB63" s="276"/>
      <c r="JDC63" s="276"/>
      <c r="JDD63" s="276"/>
      <c r="JDE63" s="276"/>
      <c r="JDF63" s="276"/>
      <c r="JDG63" s="276"/>
      <c r="JDH63" s="276"/>
      <c r="JDI63" s="276"/>
      <c r="JDJ63" s="276"/>
      <c r="JDK63" s="276"/>
      <c r="JDL63" s="276"/>
      <c r="JDM63" s="276"/>
      <c r="JDN63" s="276"/>
      <c r="JDO63" s="276"/>
      <c r="JDP63" s="276"/>
      <c r="JDQ63" s="276"/>
      <c r="JDR63" s="276"/>
      <c r="JDS63" s="276"/>
      <c r="JDT63" s="276"/>
      <c r="JDU63" s="276"/>
      <c r="JDV63" s="276"/>
      <c r="JDW63" s="276"/>
      <c r="JDX63" s="276"/>
      <c r="JDY63" s="276"/>
      <c r="JDZ63" s="276"/>
      <c r="JEA63" s="276"/>
      <c r="JEB63" s="276"/>
      <c r="JEC63" s="276"/>
      <c r="JED63" s="276"/>
      <c r="JEE63" s="276"/>
      <c r="JEF63" s="276"/>
      <c r="JEG63" s="276"/>
      <c r="JEH63" s="276"/>
      <c r="JEI63" s="276"/>
      <c r="JEJ63" s="276"/>
      <c r="JEK63" s="276"/>
      <c r="JEL63" s="276"/>
      <c r="JEM63" s="276"/>
      <c r="JEN63" s="276"/>
      <c r="JEO63" s="276"/>
      <c r="JEP63" s="276"/>
      <c r="JEQ63" s="276"/>
      <c r="JER63" s="276"/>
      <c r="JES63" s="276"/>
      <c r="JET63" s="276"/>
      <c r="JEU63" s="276"/>
      <c r="JEV63" s="276"/>
      <c r="JEW63" s="276"/>
      <c r="JEX63" s="276"/>
      <c r="JEY63" s="276"/>
      <c r="JEZ63" s="276"/>
      <c r="JFA63" s="276"/>
      <c r="JFB63" s="276"/>
      <c r="JFC63" s="276"/>
      <c r="JFD63" s="276"/>
      <c r="JFE63" s="276"/>
      <c r="JFF63" s="276"/>
      <c r="JFG63" s="276"/>
      <c r="JFH63" s="276"/>
      <c r="JFI63" s="276"/>
      <c r="JFJ63" s="276"/>
      <c r="JFK63" s="276"/>
      <c r="JFL63" s="276"/>
      <c r="JFM63" s="276"/>
      <c r="JFN63" s="276"/>
      <c r="JFO63" s="276"/>
      <c r="JFP63" s="276"/>
      <c r="JFQ63" s="276"/>
      <c r="JFR63" s="276"/>
      <c r="JFS63" s="276"/>
      <c r="JFT63" s="276"/>
      <c r="JFU63" s="276"/>
      <c r="JFV63" s="276"/>
      <c r="JFW63" s="276"/>
      <c r="JFX63" s="276"/>
      <c r="JFY63" s="276"/>
      <c r="JFZ63" s="276"/>
      <c r="JGA63" s="276"/>
      <c r="JGB63" s="276"/>
      <c r="JGC63" s="276"/>
      <c r="JGD63" s="276"/>
      <c r="JGE63" s="276"/>
      <c r="JGF63" s="276"/>
      <c r="JGG63" s="276"/>
      <c r="JGH63" s="276"/>
      <c r="JGI63" s="276"/>
      <c r="JGJ63" s="276"/>
      <c r="JGK63" s="276"/>
      <c r="JGL63" s="276"/>
      <c r="JGM63" s="276"/>
      <c r="JGN63" s="276"/>
      <c r="JGO63" s="276"/>
      <c r="JGP63" s="276"/>
      <c r="JGQ63" s="276"/>
      <c r="JGR63" s="276"/>
      <c r="JGS63" s="276"/>
      <c r="JGT63" s="276"/>
      <c r="JGU63" s="276"/>
      <c r="JGV63" s="276"/>
      <c r="JGW63" s="276"/>
      <c r="JGX63" s="276"/>
      <c r="JGY63" s="276"/>
      <c r="JGZ63" s="276"/>
      <c r="JHA63" s="276"/>
      <c r="JHB63" s="276"/>
      <c r="JHC63" s="276"/>
      <c r="JHD63" s="276"/>
      <c r="JHE63" s="276"/>
      <c r="JHF63" s="276"/>
      <c r="JHG63" s="276"/>
      <c r="JHH63" s="276"/>
      <c r="JHI63" s="276"/>
      <c r="JHJ63" s="276"/>
      <c r="JHK63" s="276"/>
      <c r="JHL63" s="276"/>
      <c r="JHM63" s="276"/>
      <c r="JHN63" s="276"/>
      <c r="JHO63" s="276"/>
      <c r="JHP63" s="276"/>
      <c r="JHQ63" s="276"/>
      <c r="JHR63" s="276"/>
      <c r="JHS63" s="276"/>
      <c r="JHT63" s="276"/>
      <c r="JHU63" s="276"/>
      <c r="JHV63" s="276"/>
      <c r="JHW63" s="276"/>
      <c r="JHX63" s="276"/>
      <c r="JHY63" s="276"/>
      <c r="JHZ63" s="276"/>
      <c r="JIA63" s="276"/>
      <c r="JIB63" s="276"/>
      <c r="JIC63" s="276"/>
      <c r="JID63" s="276"/>
      <c r="JIE63" s="276"/>
      <c r="JIF63" s="276"/>
      <c r="JIG63" s="276"/>
      <c r="JIH63" s="276"/>
      <c r="JII63" s="276"/>
      <c r="JIJ63" s="276"/>
      <c r="JIK63" s="276"/>
      <c r="JIL63" s="276"/>
      <c r="JIM63" s="276"/>
      <c r="JIN63" s="276"/>
      <c r="JIO63" s="276"/>
      <c r="JIP63" s="276"/>
      <c r="JIQ63" s="276"/>
      <c r="JIR63" s="276"/>
      <c r="JIS63" s="276"/>
      <c r="JIT63" s="276"/>
      <c r="JIU63" s="276"/>
      <c r="JIV63" s="276"/>
      <c r="JIW63" s="276"/>
      <c r="JIX63" s="276"/>
      <c r="JIY63" s="276"/>
      <c r="JIZ63" s="276"/>
      <c r="JJA63" s="276"/>
      <c r="JJB63" s="276"/>
      <c r="JJC63" s="276"/>
      <c r="JJD63" s="276"/>
      <c r="JJE63" s="276"/>
      <c r="JJF63" s="276"/>
      <c r="JJG63" s="276"/>
      <c r="JJH63" s="276"/>
      <c r="JJI63" s="276"/>
      <c r="JJJ63" s="276"/>
      <c r="JJK63" s="276"/>
      <c r="JJL63" s="276"/>
      <c r="JJM63" s="276"/>
      <c r="JJN63" s="276"/>
      <c r="JJO63" s="276"/>
      <c r="JJP63" s="276"/>
      <c r="JJQ63" s="276"/>
      <c r="JJR63" s="276"/>
      <c r="JJS63" s="276"/>
      <c r="JJT63" s="276"/>
      <c r="JJU63" s="276"/>
      <c r="JJV63" s="276"/>
      <c r="JJW63" s="276"/>
      <c r="JJX63" s="276"/>
      <c r="JJY63" s="276"/>
      <c r="JJZ63" s="276"/>
      <c r="JKA63" s="276"/>
      <c r="JKB63" s="276"/>
      <c r="JKC63" s="276"/>
      <c r="JKD63" s="276"/>
      <c r="JKE63" s="276"/>
      <c r="JKF63" s="276"/>
      <c r="JKG63" s="276"/>
      <c r="JKH63" s="276"/>
      <c r="JKI63" s="276"/>
      <c r="JKJ63" s="276"/>
      <c r="JKK63" s="276"/>
      <c r="JKL63" s="276"/>
      <c r="JKM63" s="276"/>
      <c r="JKN63" s="276"/>
      <c r="JKO63" s="276"/>
      <c r="JKP63" s="276"/>
      <c r="JKQ63" s="276"/>
      <c r="JKR63" s="276"/>
      <c r="JKS63" s="276"/>
      <c r="JKT63" s="276"/>
      <c r="JKU63" s="276"/>
      <c r="JKV63" s="276"/>
      <c r="JKW63" s="276"/>
      <c r="JKX63" s="276"/>
      <c r="JKY63" s="276"/>
      <c r="JKZ63" s="276"/>
      <c r="JLA63" s="276"/>
      <c r="JLB63" s="276"/>
      <c r="JLC63" s="276"/>
      <c r="JLD63" s="276"/>
      <c r="JLE63" s="276"/>
      <c r="JLF63" s="276"/>
      <c r="JLG63" s="276"/>
      <c r="JLH63" s="276"/>
      <c r="JLI63" s="276"/>
      <c r="JLJ63" s="276"/>
      <c r="JLK63" s="276"/>
      <c r="JLL63" s="276"/>
      <c r="JLM63" s="276"/>
      <c r="JLN63" s="276"/>
      <c r="JLO63" s="276"/>
      <c r="JLP63" s="276"/>
      <c r="JLQ63" s="276"/>
      <c r="JLR63" s="276"/>
      <c r="JLS63" s="276"/>
      <c r="JLT63" s="276"/>
      <c r="JLU63" s="276"/>
      <c r="JLV63" s="276"/>
      <c r="JLW63" s="276"/>
      <c r="JLX63" s="276"/>
      <c r="JLY63" s="276"/>
      <c r="JLZ63" s="276"/>
      <c r="JMA63" s="276"/>
      <c r="JMB63" s="276"/>
      <c r="JMC63" s="276"/>
      <c r="JMD63" s="276"/>
      <c r="JME63" s="276"/>
      <c r="JMF63" s="276"/>
      <c r="JMG63" s="276"/>
      <c r="JMH63" s="276"/>
      <c r="JMI63" s="276"/>
      <c r="JMJ63" s="276"/>
      <c r="JMK63" s="276"/>
      <c r="JML63" s="276"/>
      <c r="JMM63" s="276"/>
      <c r="JMN63" s="276"/>
      <c r="JMO63" s="276"/>
      <c r="JMP63" s="276"/>
      <c r="JMQ63" s="276"/>
      <c r="JMR63" s="276"/>
      <c r="JMS63" s="276"/>
      <c r="JMT63" s="276"/>
      <c r="JMU63" s="276"/>
      <c r="JMV63" s="276"/>
      <c r="JMW63" s="276"/>
      <c r="JMX63" s="276"/>
      <c r="JMY63" s="276"/>
      <c r="JMZ63" s="276"/>
      <c r="JNA63" s="276"/>
      <c r="JNB63" s="276"/>
      <c r="JNC63" s="276"/>
      <c r="JND63" s="276"/>
      <c r="JNE63" s="276"/>
      <c r="JNF63" s="276"/>
      <c r="JNG63" s="276"/>
      <c r="JNH63" s="276"/>
      <c r="JNI63" s="276"/>
      <c r="JNJ63" s="276"/>
      <c r="JNK63" s="276"/>
      <c r="JNL63" s="276"/>
      <c r="JNM63" s="276"/>
      <c r="JNN63" s="276"/>
      <c r="JNO63" s="276"/>
      <c r="JNP63" s="276"/>
      <c r="JNQ63" s="276"/>
      <c r="JNR63" s="276"/>
      <c r="JNS63" s="276"/>
      <c r="JNT63" s="276"/>
      <c r="JNU63" s="276"/>
      <c r="JNV63" s="276"/>
      <c r="JNW63" s="276"/>
      <c r="JNX63" s="276"/>
      <c r="JNY63" s="276"/>
      <c r="JNZ63" s="276"/>
      <c r="JOA63" s="276"/>
      <c r="JOB63" s="276"/>
      <c r="JOC63" s="276"/>
      <c r="JOD63" s="276"/>
      <c r="JOE63" s="276"/>
      <c r="JOF63" s="276"/>
      <c r="JOG63" s="276"/>
      <c r="JOH63" s="276"/>
      <c r="JOI63" s="276"/>
      <c r="JOJ63" s="276"/>
      <c r="JOK63" s="276"/>
      <c r="JOL63" s="276"/>
      <c r="JOM63" s="276"/>
      <c r="JON63" s="276"/>
      <c r="JOO63" s="276"/>
      <c r="JOP63" s="276"/>
      <c r="JOQ63" s="276"/>
      <c r="JOR63" s="276"/>
      <c r="JOS63" s="276"/>
      <c r="JOT63" s="276"/>
      <c r="JOU63" s="276"/>
      <c r="JOV63" s="276"/>
      <c r="JOW63" s="276"/>
      <c r="JOX63" s="276"/>
      <c r="JOY63" s="276"/>
      <c r="JOZ63" s="276"/>
      <c r="JPA63" s="276"/>
      <c r="JPB63" s="276"/>
      <c r="JPC63" s="276"/>
      <c r="JPD63" s="276"/>
      <c r="JPE63" s="276"/>
      <c r="JPF63" s="276"/>
      <c r="JPG63" s="276"/>
      <c r="JPH63" s="276"/>
      <c r="JPI63" s="276"/>
      <c r="JPJ63" s="276"/>
      <c r="JPK63" s="276"/>
      <c r="JPL63" s="276"/>
      <c r="JPM63" s="276"/>
      <c r="JPN63" s="276"/>
      <c r="JPO63" s="276"/>
      <c r="JPP63" s="276"/>
      <c r="JPQ63" s="276"/>
      <c r="JPR63" s="276"/>
      <c r="JPS63" s="276"/>
      <c r="JPT63" s="276"/>
      <c r="JPU63" s="276"/>
      <c r="JPV63" s="276"/>
      <c r="JPW63" s="276"/>
      <c r="JPX63" s="276"/>
      <c r="JPY63" s="276"/>
      <c r="JPZ63" s="276"/>
      <c r="JQA63" s="276"/>
      <c r="JQB63" s="276"/>
      <c r="JQC63" s="276"/>
      <c r="JQD63" s="276"/>
      <c r="JQE63" s="276"/>
      <c r="JQF63" s="276"/>
      <c r="JQG63" s="276"/>
      <c r="JQH63" s="276"/>
      <c r="JQI63" s="276"/>
      <c r="JQJ63" s="276"/>
      <c r="JQK63" s="276"/>
      <c r="JQL63" s="276"/>
      <c r="JQM63" s="276"/>
      <c r="JQN63" s="276"/>
      <c r="JQO63" s="276"/>
      <c r="JQP63" s="276"/>
      <c r="JQQ63" s="276"/>
      <c r="JQR63" s="276"/>
      <c r="JQS63" s="276"/>
      <c r="JQT63" s="276"/>
      <c r="JQU63" s="276"/>
      <c r="JQV63" s="276"/>
      <c r="JQW63" s="276"/>
      <c r="JQX63" s="276"/>
      <c r="JQY63" s="276"/>
      <c r="JQZ63" s="276"/>
      <c r="JRA63" s="276"/>
      <c r="JRB63" s="276"/>
      <c r="JRC63" s="276"/>
      <c r="JRD63" s="276"/>
      <c r="JRE63" s="276"/>
      <c r="JRF63" s="276"/>
      <c r="JRG63" s="276"/>
      <c r="JRH63" s="276"/>
      <c r="JRI63" s="276"/>
      <c r="JRJ63" s="276"/>
      <c r="JRK63" s="276"/>
      <c r="JRL63" s="276"/>
      <c r="JRM63" s="276"/>
      <c r="JRN63" s="276"/>
      <c r="JRO63" s="276"/>
      <c r="JRP63" s="276"/>
      <c r="JRQ63" s="276"/>
      <c r="JRR63" s="276"/>
      <c r="JRS63" s="276"/>
      <c r="JRT63" s="276"/>
      <c r="JRU63" s="276"/>
      <c r="JRV63" s="276"/>
      <c r="JRW63" s="276"/>
      <c r="JRX63" s="276"/>
      <c r="JRY63" s="276"/>
      <c r="JRZ63" s="276"/>
      <c r="JSA63" s="276"/>
      <c r="JSB63" s="276"/>
      <c r="JSC63" s="276"/>
      <c r="JSD63" s="276"/>
      <c r="JSE63" s="276"/>
      <c r="JSF63" s="276"/>
      <c r="JSG63" s="276"/>
      <c r="JSH63" s="276"/>
      <c r="JSI63" s="276"/>
      <c r="JSJ63" s="276"/>
      <c r="JSK63" s="276"/>
      <c r="JSL63" s="276"/>
      <c r="JSM63" s="276"/>
      <c r="JSN63" s="276"/>
      <c r="JSO63" s="276"/>
      <c r="JSP63" s="276"/>
      <c r="JSQ63" s="276"/>
      <c r="JSR63" s="276"/>
      <c r="JSS63" s="276"/>
      <c r="JST63" s="276"/>
      <c r="JSU63" s="276"/>
      <c r="JSV63" s="276"/>
      <c r="JSW63" s="276"/>
      <c r="JSX63" s="276"/>
      <c r="JSY63" s="276"/>
      <c r="JSZ63" s="276"/>
      <c r="JTA63" s="276"/>
      <c r="JTB63" s="276"/>
      <c r="JTC63" s="276"/>
      <c r="JTD63" s="276"/>
      <c r="JTE63" s="276"/>
      <c r="JTF63" s="276"/>
      <c r="JTG63" s="276"/>
      <c r="JTH63" s="276"/>
      <c r="JTI63" s="276"/>
      <c r="JTJ63" s="276"/>
      <c r="JTK63" s="276"/>
      <c r="JTL63" s="276"/>
      <c r="JTM63" s="276"/>
      <c r="JTN63" s="276"/>
      <c r="JTO63" s="276"/>
      <c r="JTP63" s="276"/>
      <c r="JTQ63" s="276"/>
      <c r="JTR63" s="276"/>
      <c r="JTS63" s="276"/>
      <c r="JTT63" s="276"/>
      <c r="JTU63" s="276"/>
      <c r="JTV63" s="276"/>
      <c r="JTW63" s="276"/>
      <c r="JTX63" s="276"/>
      <c r="JTY63" s="276"/>
      <c r="JTZ63" s="276"/>
      <c r="JUA63" s="276"/>
      <c r="JUB63" s="276"/>
      <c r="JUC63" s="276"/>
      <c r="JUD63" s="276"/>
      <c r="JUE63" s="276"/>
      <c r="JUF63" s="276"/>
      <c r="JUG63" s="276"/>
      <c r="JUH63" s="276"/>
      <c r="JUI63" s="276"/>
      <c r="JUJ63" s="276"/>
      <c r="JUK63" s="276"/>
      <c r="JUL63" s="276"/>
      <c r="JUM63" s="276"/>
      <c r="JUN63" s="276"/>
      <c r="JUO63" s="276"/>
      <c r="JUP63" s="276"/>
      <c r="JUQ63" s="276"/>
      <c r="JUR63" s="276"/>
      <c r="JUS63" s="276"/>
      <c r="JUT63" s="276"/>
      <c r="JUU63" s="276"/>
      <c r="JUV63" s="276"/>
      <c r="JUW63" s="276"/>
      <c r="JUX63" s="276"/>
      <c r="JUY63" s="276"/>
      <c r="JUZ63" s="276"/>
      <c r="JVA63" s="276"/>
      <c r="JVB63" s="276"/>
      <c r="JVC63" s="276"/>
      <c r="JVD63" s="276"/>
      <c r="JVE63" s="276"/>
      <c r="JVF63" s="276"/>
      <c r="JVG63" s="276"/>
      <c r="JVH63" s="276"/>
      <c r="JVI63" s="276"/>
      <c r="JVJ63" s="276"/>
      <c r="JVK63" s="276"/>
      <c r="JVL63" s="276"/>
      <c r="JVM63" s="276"/>
      <c r="JVN63" s="276"/>
      <c r="JVO63" s="276"/>
      <c r="JVP63" s="276"/>
      <c r="JVQ63" s="276"/>
      <c r="JVR63" s="276"/>
      <c r="JVS63" s="276"/>
      <c r="JVT63" s="276"/>
      <c r="JVU63" s="276"/>
      <c r="JVV63" s="276"/>
      <c r="JVW63" s="276"/>
      <c r="JVX63" s="276"/>
      <c r="JVY63" s="276"/>
      <c r="JVZ63" s="276"/>
      <c r="JWA63" s="276"/>
      <c r="JWB63" s="276"/>
      <c r="JWC63" s="276"/>
      <c r="JWD63" s="276"/>
      <c r="JWE63" s="276"/>
      <c r="JWF63" s="276"/>
      <c r="JWG63" s="276"/>
      <c r="JWH63" s="276"/>
      <c r="JWI63" s="276"/>
      <c r="JWJ63" s="276"/>
      <c r="JWK63" s="276"/>
      <c r="JWL63" s="276"/>
      <c r="JWM63" s="276"/>
      <c r="JWN63" s="276"/>
      <c r="JWO63" s="276"/>
      <c r="JWP63" s="276"/>
      <c r="JWQ63" s="276"/>
      <c r="JWR63" s="276"/>
      <c r="JWS63" s="276"/>
      <c r="JWT63" s="276"/>
      <c r="JWU63" s="276"/>
      <c r="JWV63" s="276"/>
      <c r="JWW63" s="276"/>
      <c r="JWX63" s="276"/>
      <c r="JWY63" s="276"/>
      <c r="JWZ63" s="276"/>
      <c r="JXA63" s="276"/>
      <c r="JXB63" s="276"/>
      <c r="JXC63" s="276"/>
      <c r="JXD63" s="276"/>
      <c r="JXE63" s="276"/>
      <c r="JXF63" s="276"/>
      <c r="JXG63" s="276"/>
      <c r="JXH63" s="276"/>
      <c r="JXI63" s="276"/>
      <c r="JXJ63" s="276"/>
      <c r="JXK63" s="276"/>
      <c r="JXL63" s="276"/>
      <c r="JXM63" s="276"/>
      <c r="JXN63" s="276"/>
      <c r="JXO63" s="276"/>
      <c r="JXP63" s="276"/>
      <c r="JXQ63" s="276"/>
      <c r="JXR63" s="276"/>
      <c r="JXS63" s="276"/>
      <c r="JXT63" s="276"/>
      <c r="JXU63" s="276"/>
      <c r="JXV63" s="276"/>
      <c r="JXW63" s="276"/>
      <c r="JXX63" s="276"/>
      <c r="JXY63" s="276"/>
      <c r="JXZ63" s="276"/>
      <c r="JYA63" s="276"/>
      <c r="JYB63" s="276"/>
      <c r="JYC63" s="276"/>
      <c r="JYD63" s="276"/>
      <c r="JYE63" s="276"/>
      <c r="JYF63" s="276"/>
      <c r="JYG63" s="276"/>
      <c r="JYH63" s="276"/>
      <c r="JYI63" s="276"/>
      <c r="JYJ63" s="276"/>
      <c r="JYK63" s="276"/>
      <c r="JYL63" s="276"/>
      <c r="JYM63" s="276"/>
      <c r="JYN63" s="276"/>
      <c r="JYO63" s="276"/>
      <c r="JYP63" s="276"/>
      <c r="JYQ63" s="276"/>
      <c r="JYR63" s="276"/>
      <c r="JYS63" s="276"/>
      <c r="JYT63" s="276"/>
      <c r="JYU63" s="276"/>
      <c r="JYV63" s="276"/>
      <c r="JYW63" s="276"/>
      <c r="JYX63" s="276"/>
      <c r="JYY63" s="276"/>
      <c r="JYZ63" s="276"/>
      <c r="JZA63" s="276"/>
      <c r="JZB63" s="276"/>
      <c r="JZC63" s="276"/>
      <c r="JZD63" s="276"/>
      <c r="JZE63" s="276"/>
      <c r="JZF63" s="276"/>
      <c r="JZG63" s="276"/>
      <c r="JZH63" s="276"/>
      <c r="JZI63" s="276"/>
      <c r="JZJ63" s="276"/>
      <c r="JZK63" s="276"/>
      <c r="JZL63" s="276"/>
      <c r="JZM63" s="276"/>
      <c r="JZN63" s="276"/>
      <c r="JZO63" s="276"/>
      <c r="JZP63" s="276"/>
      <c r="JZQ63" s="276"/>
      <c r="JZR63" s="276"/>
      <c r="JZS63" s="276"/>
      <c r="JZT63" s="276"/>
      <c r="JZU63" s="276"/>
      <c r="JZV63" s="276"/>
      <c r="JZW63" s="276"/>
      <c r="JZX63" s="276"/>
      <c r="JZY63" s="276"/>
      <c r="JZZ63" s="276"/>
      <c r="KAA63" s="276"/>
      <c r="KAB63" s="276"/>
      <c r="KAC63" s="276"/>
      <c r="KAD63" s="276"/>
      <c r="KAE63" s="276"/>
      <c r="KAF63" s="276"/>
      <c r="KAG63" s="276"/>
      <c r="KAH63" s="276"/>
      <c r="KAI63" s="276"/>
      <c r="KAJ63" s="276"/>
      <c r="KAK63" s="276"/>
      <c r="KAL63" s="276"/>
      <c r="KAM63" s="276"/>
      <c r="KAN63" s="276"/>
      <c r="KAO63" s="276"/>
      <c r="KAP63" s="276"/>
      <c r="KAQ63" s="276"/>
      <c r="KAR63" s="276"/>
      <c r="KAS63" s="276"/>
      <c r="KAT63" s="276"/>
      <c r="KAU63" s="276"/>
      <c r="KAV63" s="276"/>
      <c r="KAW63" s="276"/>
      <c r="KAX63" s="276"/>
      <c r="KAY63" s="276"/>
      <c r="KAZ63" s="276"/>
      <c r="KBA63" s="276"/>
      <c r="KBB63" s="276"/>
      <c r="KBC63" s="276"/>
      <c r="KBD63" s="276"/>
      <c r="KBE63" s="276"/>
      <c r="KBF63" s="276"/>
      <c r="KBG63" s="276"/>
      <c r="KBH63" s="276"/>
      <c r="KBI63" s="276"/>
      <c r="KBJ63" s="276"/>
      <c r="KBK63" s="276"/>
      <c r="KBL63" s="276"/>
      <c r="KBM63" s="276"/>
      <c r="KBN63" s="276"/>
      <c r="KBO63" s="276"/>
      <c r="KBP63" s="276"/>
      <c r="KBQ63" s="276"/>
      <c r="KBR63" s="276"/>
      <c r="KBS63" s="276"/>
      <c r="KBT63" s="276"/>
      <c r="KBU63" s="276"/>
      <c r="KBV63" s="276"/>
      <c r="KBW63" s="276"/>
      <c r="KBX63" s="276"/>
      <c r="KBY63" s="276"/>
      <c r="KBZ63" s="276"/>
      <c r="KCA63" s="276"/>
      <c r="KCB63" s="276"/>
      <c r="KCC63" s="276"/>
      <c r="KCD63" s="276"/>
      <c r="KCE63" s="276"/>
      <c r="KCF63" s="276"/>
      <c r="KCG63" s="276"/>
      <c r="KCH63" s="276"/>
      <c r="KCI63" s="276"/>
      <c r="KCJ63" s="276"/>
      <c r="KCK63" s="276"/>
      <c r="KCL63" s="276"/>
      <c r="KCM63" s="276"/>
      <c r="KCN63" s="276"/>
      <c r="KCO63" s="276"/>
      <c r="KCP63" s="276"/>
      <c r="KCQ63" s="276"/>
      <c r="KCR63" s="276"/>
      <c r="KCS63" s="276"/>
      <c r="KCT63" s="276"/>
      <c r="KCU63" s="276"/>
      <c r="KCV63" s="276"/>
      <c r="KCW63" s="276"/>
      <c r="KCX63" s="276"/>
      <c r="KCY63" s="276"/>
      <c r="KCZ63" s="276"/>
      <c r="KDA63" s="276"/>
      <c r="KDB63" s="276"/>
      <c r="KDC63" s="276"/>
      <c r="KDD63" s="276"/>
      <c r="KDE63" s="276"/>
      <c r="KDF63" s="276"/>
      <c r="KDG63" s="276"/>
      <c r="KDH63" s="276"/>
      <c r="KDI63" s="276"/>
      <c r="KDJ63" s="276"/>
      <c r="KDK63" s="276"/>
      <c r="KDL63" s="276"/>
      <c r="KDM63" s="276"/>
      <c r="KDN63" s="276"/>
      <c r="KDO63" s="276"/>
      <c r="KDP63" s="276"/>
      <c r="KDQ63" s="276"/>
      <c r="KDR63" s="276"/>
      <c r="KDS63" s="276"/>
      <c r="KDT63" s="276"/>
      <c r="KDU63" s="276"/>
      <c r="KDV63" s="276"/>
      <c r="KDW63" s="276"/>
      <c r="KDX63" s="276"/>
      <c r="KDY63" s="276"/>
      <c r="KDZ63" s="276"/>
      <c r="KEA63" s="276"/>
      <c r="KEB63" s="276"/>
      <c r="KEC63" s="276"/>
      <c r="KED63" s="276"/>
      <c r="KEE63" s="276"/>
      <c r="KEF63" s="276"/>
      <c r="KEG63" s="276"/>
      <c r="KEH63" s="276"/>
      <c r="KEI63" s="276"/>
      <c r="KEJ63" s="276"/>
      <c r="KEK63" s="276"/>
      <c r="KEL63" s="276"/>
      <c r="KEM63" s="276"/>
      <c r="KEN63" s="276"/>
      <c r="KEO63" s="276"/>
      <c r="KEP63" s="276"/>
      <c r="KEQ63" s="276"/>
      <c r="KER63" s="276"/>
      <c r="KES63" s="276"/>
      <c r="KET63" s="276"/>
      <c r="KEU63" s="276"/>
      <c r="KEV63" s="276"/>
      <c r="KEW63" s="276"/>
      <c r="KEX63" s="276"/>
      <c r="KEY63" s="276"/>
      <c r="KEZ63" s="276"/>
      <c r="KFA63" s="276"/>
      <c r="KFB63" s="276"/>
      <c r="KFC63" s="276"/>
      <c r="KFD63" s="276"/>
      <c r="KFE63" s="276"/>
      <c r="KFF63" s="276"/>
      <c r="KFG63" s="276"/>
      <c r="KFH63" s="276"/>
      <c r="KFI63" s="276"/>
      <c r="KFJ63" s="276"/>
      <c r="KFK63" s="276"/>
      <c r="KFL63" s="276"/>
      <c r="KFM63" s="276"/>
      <c r="KFN63" s="276"/>
      <c r="KFO63" s="276"/>
      <c r="KFP63" s="276"/>
      <c r="KFQ63" s="276"/>
      <c r="KFR63" s="276"/>
      <c r="KFS63" s="276"/>
      <c r="KFT63" s="276"/>
      <c r="KFU63" s="276"/>
      <c r="KFV63" s="276"/>
      <c r="KFW63" s="276"/>
      <c r="KFX63" s="276"/>
      <c r="KFY63" s="276"/>
      <c r="KFZ63" s="276"/>
      <c r="KGA63" s="276"/>
      <c r="KGB63" s="276"/>
      <c r="KGC63" s="276"/>
      <c r="KGD63" s="276"/>
      <c r="KGE63" s="276"/>
      <c r="KGF63" s="276"/>
      <c r="KGG63" s="276"/>
      <c r="KGH63" s="276"/>
      <c r="KGI63" s="276"/>
      <c r="KGJ63" s="276"/>
      <c r="KGK63" s="276"/>
      <c r="KGL63" s="276"/>
      <c r="KGM63" s="276"/>
      <c r="KGN63" s="276"/>
      <c r="KGO63" s="276"/>
      <c r="KGP63" s="276"/>
      <c r="KGQ63" s="276"/>
      <c r="KGR63" s="276"/>
      <c r="KGS63" s="276"/>
      <c r="KGT63" s="276"/>
      <c r="KGU63" s="276"/>
      <c r="KGV63" s="276"/>
      <c r="KGW63" s="276"/>
      <c r="KGX63" s="276"/>
      <c r="KGY63" s="276"/>
      <c r="KGZ63" s="276"/>
      <c r="KHA63" s="276"/>
      <c r="KHB63" s="276"/>
      <c r="KHC63" s="276"/>
      <c r="KHD63" s="276"/>
      <c r="KHE63" s="276"/>
      <c r="KHF63" s="276"/>
      <c r="KHG63" s="276"/>
      <c r="KHH63" s="276"/>
      <c r="KHI63" s="276"/>
      <c r="KHJ63" s="276"/>
      <c r="KHK63" s="276"/>
      <c r="KHL63" s="276"/>
      <c r="KHM63" s="276"/>
      <c r="KHN63" s="276"/>
      <c r="KHO63" s="276"/>
      <c r="KHP63" s="276"/>
      <c r="KHQ63" s="276"/>
      <c r="KHR63" s="276"/>
      <c r="KHS63" s="276"/>
      <c r="KHT63" s="276"/>
      <c r="KHU63" s="276"/>
      <c r="KHV63" s="276"/>
      <c r="KHW63" s="276"/>
      <c r="KHX63" s="276"/>
      <c r="KHY63" s="276"/>
      <c r="KHZ63" s="276"/>
      <c r="KIA63" s="276"/>
      <c r="KIB63" s="276"/>
      <c r="KIC63" s="276"/>
      <c r="KID63" s="276"/>
      <c r="KIE63" s="276"/>
      <c r="KIF63" s="276"/>
      <c r="KIG63" s="276"/>
      <c r="KIH63" s="276"/>
      <c r="KII63" s="276"/>
      <c r="KIJ63" s="276"/>
      <c r="KIK63" s="276"/>
      <c r="KIL63" s="276"/>
      <c r="KIM63" s="276"/>
      <c r="KIN63" s="276"/>
      <c r="KIO63" s="276"/>
      <c r="KIP63" s="276"/>
      <c r="KIQ63" s="276"/>
      <c r="KIR63" s="276"/>
      <c r="KIS63" s="276"/>
      <c r="KIT63" s="276"/>
      <c r="KIU63" s="276"/>
      <c r="KIV63" s="276"/>
      <c r="KIW63" s="276"/>
      <c r="KIX63" s="276"/>
      <c r="KIY63" s="276"/>
      <c r="KIZ63" s="276"/>
      <c r="KJA63" s="276"/>
      <c r="KJB63" s="276"/>
      <c r="KJC63" s="276"/>
      <c r="KJD63" s="276"/>
      <c r="KJE63" s="276"/>
      <c r="KJF63" s="276"/>
      <c r="KJG63" s="276"/>
      <c r="KJH63" s="276"/>
      <c r="KJI63" s="276"/>
      <c r="KJJ63" s="276"/>
      <c r="KJK63" s="276"/>
      <c r="KJL63" s="276"/>
      <c r="KJM63" s="276"/>
      <c r="KJN63" s="276"/>
      <c r="KJO63" s="276"/>
      <c r="KJP63" s="276"/>
      <c r="KJQ63" s="276"/>
      <c r="KJR63" s="276"/>
      <c r="KJS63" s="276"/>
      <c r="KJT63" s="276"/>
      <c r="KJU63" s="276"/>
      <c r="KJV63" s="276"/>
      <c r="KJW63" s="276"/>
      <c r="KJX63" s="276"/>
      <c r="KJY63" s="276"/>
      <c r="KJZ63" s="276"/>
      <c r="KKA63" s="276"/>
      <c r="KKB63" s="276"/>
      <c r="KKC63" s="276"/>
      <c r="KKD63" s="276"/>
      <c r="KKE63" s="276"/>
      <c r="KKF63" s="276"/>
      <c r="KKG63" s="276"/>
      <c r="KKH63" s="276"/>
      <c r="KKI63" s="276"/>
      <c r="KKJ63" s="276"/>
      <c r="KKK63" s="276"/>
      <c r="KKL63" s="276"/>
      <c r="KKM63" s="276"/>
      <c r="KKN63" s="276"/>
      <c r="KKO63" s="276"/>
      <c r="KKP63" s="276"/>
      <c r="KKQ63" s="276"/>
      <c r="KKR63" s="276"/>
      <c r="KKS63" s="276"/>
      <c r="KKT63" s="276"/>
      <c r="KKU63" s="276"/>
      <c r="KKV63" s="276"/>
      <c r="KKW63" s="276"/>
      <c r="KKX63" s="276"/>
      <c r="KKY63" s="276"/>
      <c r="KKZ63" s="276"/>
      <c r="KLA63" s="276"/>
      <c r="KLB63" s="276"/>
      <c r="KLC63" s="276"/>
      <c r="KLD63" s="276"/>
      <c r="KLE63" s="276"/>
      <c r="KLF63" s="276"/>
      <c r="KLG63" s="276"/>
      <c r="KLH63" s="276"/>
      <c r="KLI63" s="276"/>
      <c r="KLJ63" s="276"/>
      <c r="KLK63" s="276"/>
      <c r="KLL63" s="276"/>
      <c r="KLM63" s="276"/>
      <c r="KLN63" s="276"/>
      <c r="KLO63" s="276"/>
      <c r="KLP63" s="276"/>
      <c r="KLQ63" s="276"/>
      <c r="KLR63" s="276"/>
      <c r="KLS63" s="276"/>
      <c r="KLT63" s="276"/>
      <c r="KLU63" s="276"/>
      <c r="KLV63" s="276"/>
      <c r="KLW63" s="276"/>
      <c r="KLX63" s="276"/>
      <c r="KLY63" s="276"/>
      <c r="KLZ63" s="276"/>
      <c r="KMA63" s="276"/>
      <c r="KMB63" s="276"/>
      <c r="KMC63" s="276"/>
      <c r="KMD63" s="276"/>
      <c r="KME63" s="276"/>
      <c r="KMF63" s="276"/>
      <c r="KMG63" s="276"/>
      <c r="KMH63" s="276"/>
      <c r="KMI63" s="276"/>
      <c r="KMJ63" s="276"/>
      <c r="KMK63" s="276"/>
      <c r="KML63" s="276"/>
      <c r="KMM63" s="276"/>
      <c r="KMN63" s="276"/>
      <c r="KMO63" s="276"/>
      <c r="KMP63" s="276"/>
      <c r="KMQ63" s="276"/>
      <c r="KMR63" s="276"/>
      <c r="KMS63" s="276"/>
      <c r="KMT63" s="276"/>
      <c r="KMU63" s="276"/>
      <c r="KMV63" s="276"/>
      <c r="KMW63" s="276"/>
      <c r="KMX63" s="276"/>
      <c r="KMY63" s="276"/>
      <c r="KMZ63" s="276"/>
      <c r="KNA63" s="276"/>
      <c r="KNB63" s="276"/>
      <c r="KNC63" s="276"/>
      <c r="KND63" s="276"/>
      <c r="KNE63" s="276"/>
      <c r="KNF63" s="276"/>
      <c r="KNG63" s="276"/>
      <c r="KNH63" s="276"/>
      <c r="KNI63" s="276"/>
      <c r="KNJ63" s="276"/>
      <c r="KNK63" s="276"/>
      <c r="KNL63" s="276"/>
      <c r="KNM63" s="276"/>
      <c r="KNN63" s="276"/>
      <c r="KNO63" s="276"/>
      <c r="KNP63" s="276"/>
      <c r="KNQ63" s="276"/>
      <c r="KNR63" s="276"/>
      <c r="KNS63" s="276"/>
      <c r="KNT63" s="276"/>
      <c r="KNU63" s="276"/>
      <c r="KNV63" s="276"/>
      <c r="KNW63" s="276"/>
      <c r="KNX63" s="276"/>
      <c r="KNY63" s="276"/>
      <c r="KNZ63" s="276"/>
      <c r="KOA63" s="276"/>
      <c r="KOB63" s="276"/>
      <c r="KOC63" s="276"/>
      <c r="KOD63" s="276"/>
      <c r="KOE63" s="276"/>
      <c r="KOF63" s="276"/>
      <c r="KOG63" s="276"/>
      <c r="KOH63" s="276"/>
      <c r="KOI63" s="276"/>
      <c r="KOJ63" s="276"/>
      <c r="KOK63" s="276"/>
      <c r="KOL63" s="276"/>
      <c r="KOM63" s="276"/>
      <c r="KON63" s="276"/>
      <c r="KOO63" s="276"/>
      <c r="KOP63" s="276"/>
      <c r="KOQ63" s="276"/>
      <c r="KOR63" s="276"/>
      <c r="KOS63" s="276"/>
      <c r="KOT63" s="276"/>
      <c r="KOU63" s="276"/>
      <c r="KOV63" s="276"/>
      <c r="KOW63" s="276"/>
      <c r="KOX63" s="276"/>
      <c r="KOY63" s="276"/>
      <c r="KOZ63" s="276"/>
      <c r="KPA63" s="276"/>
      <c r="KPB63" s="276"/>
      <c r="KPC63" s="276"/>
      <c r="KPD63" s="276"/>
      <c r="KPE63" s="276"/>
      <c r="KPF63" s="276"/>
      <c r="KPG63" s="276"/>
      <c r="KPH63" s="276"/>
      <c r="KPI63" s="276"/>
      <c r="KPJ63" s="276"/>
      <c r="KPK63" s="276"/>
      <c r="KPL63" s="276"/>
      <c r="KPM63" s="276"/>
      <c r="KPN63" s="276"/>
      <c r="KPO63" s="276"/>
      <c r="KPP63" s="276"/>
      <c r="KPQ63" s="276"/>
      <c r="KPR63" s="276"/>
      <c r="KPS63" s="276"/>
      <c r="KPT63" s="276"/>
      <c r="KPU63" s="276"/>
      <c r="KPV63" s="276"/>
      <c r="KPW63" s="276"/>
      <c r="KPX63" s="276"/>
      <c r="KPY63" s="276"/>
      <c r="KPZ63" s="276"/>
      <c r="KQA63" s="276"/>
      <c r="KQB63" s="276"/>
      <c r="KQC63" s="276"/>
      <c r="KQD63" s="276"/>
      <c r="KQE63" s="276"/>
      <c r="KQF63" s="276"/>
      <c r="KQG63" s="276"/>
      <c r="KQH63" s="276"/>
      <c r="KQI63" s="276"/>
      <c r="KQJ63" s="276"/>
      <c r="KQK63" s="276"/>
      <c r="KQL63" s="276"/>
      <c r="KQM63" s="276"/>
      <c r="KQN63" s="276"/>
      <c r="KQO63" s="276"/>
      <c r="KQP63" s="276"/>
      <c r="KQQ63" s="276"/>
      <c r="KQR63" s="276"/>
      <c r="KQS63" s="276"/>
      <c r="KQT63" s="276"/>
      <c r="KQU63" s="276"/>
      <c r="KQV63" s="276"/>
      <c r="KQW63" s="276"/>
      <c r="KQX63" s="276"/>
      <c r="KQY63" s="276"/>
      <c r="KQZ63" s="276"/>
      <c r="KRA63" s="276"/>
      <c r="KRB63" s="276"/>
      <c r="KRC63" s="276"/>
      <c r="KRD63" s="276"/>
      <c r="KRE63" s="276"/>
      <c r="KRF63" s="276"/>
      <c r="KRG63" s="276"/>
      <c r="KRH63" s="276"/>
      <c r="KRI63" s="276"/>
      <c r="KRJ63" s="276"/>
      <c r="KRK63" s="276"/>
      <c r="KRL63" s="276"/>
      <c r="KRM63" s="276"/>
      <c r="KRN63" s="276"/>
      <c r="KRO63" s="276"/>
      <c r="KRP63" s="276"/>
      <c r="KRQ63" s="276"/>
      <c r="KRR63" s="276"/>
      <c r="KRS63" s="276"/>
      <c r="KRT63" s="276"/>
      <c r="KRU63" s="276"/>
      <c r="KRV63" s="276"/>
      <c r="KRW63" s="276"/>
      <c r="KRX63" s="276"/>
      <c r="KRY63" s="276"/>
      <c r="KRZ63" s="276"/>
      <c r="KSA63" s="276"/>
      <c r="KSB63" s="276"/>
      <c r="KSC63" s="276"/>
      <c r="KSD63" s="276"/>
      <c r="KSE63" s="276"/>
      <c r="KSF63" s="276"/>
      <c r="KSG63" s="276"/>
      <c r="KSH63" s="276"/>
      <c r="KSI63" s="276"/>
      <c r="KSJ63" s="276"/>
      <c r="KSK63" s="276"/>
      <c r="KSL63" s="276"/>
      <c r="KSM63" s="276"/>
      <c r="KSN63" s="276"/>
      <c r="KSO63" s="276"/>
      <c r="KSP63" s="276"/>
      <c r="KSQ63" s="276"/>
      <c r="KSR63" s="276"/>
      <c r="KSS63" s="276"/>
      <c r="KST63" s="276"/>
      <c r="KSU63" s="276"/>
      <c r="KSV63" s="276"/>
      <c r="KSW63" s="276"/>
      <c r="KSX63" s="276"/>
      <c r="KSY63" s="276"/>
      <c r="KSZ63" s="276"/>
      <c r="KTA63" s="276"/>
      <c r="KTB63" s="276"/>
      <c r="KTC63" s="276"/>
      <c r="KTD63" s="276"/>
      <c r="KTE63" s="276"/>
      <c r="KTF63" s="276"/>
      <c r="KTG63" s="276"/>
      <c r="KTH63" s="276"/>
      <c r="KTI63" s="276"/>
      <c r="KTJ63" s="276"/>
      <c r="KTK63" s="276"/>
      <c r="KTL63" s="276"/>
      <c r="KTM63" s="276"/>
      <c r="KTN63" s="276"/>
      <c r="KTO63" s="276"/>
      <c r="KTP63" s="276"/>
      <c r="KTQ63" s="276"/>
      <c r="KTR63" s="276"/>
      <c r="KTS63" s="276"/>
      <c r="KTT63" s="276"/>
      <c r="KTU63" s="276"/>
      <c r="KTV63" s="276"/>
      <c r="KTW63" s="276"/>
      <c r="KTX63" s="276"/>
      <c r="KTY63" s="276"/>
      <c r="KTZ63" s="276"/>
      <c r="KUA63" s="276"/>
      <c r="KUB63" s="276"/>
      <c r="KUC63" s="276"/>
      <c r="KUD63" s="276"/>
      <c r="KUE63" s="276"/>
      <c r="KUF63" s="276"/>
      <c r="KUG63" s="276"/>
      <c r="KUH63" s="276"/>
      <c r="KUI63" s="276"/>
      <c r="KUJ63" s="276"/>
      <c r="KUK63" s="276"/>
      <c r="KUL63" s="276"/>
      <c r="KUM63" s="276"/>
      <c r="KUN63" s="276"/>
      <c r="KUO63" s="276"/>
      <c r="KUP63" s="276"/>
      <c r="KUQ63" s="276"/>
      <c r="KUR63" s="276"/>
      <c r="KUS63" s="276"/>
      <c r="KUT63" s="276"/>
      <c r="KUU63" s="276"/>
      <c r="KUV63" s="276"/>
      <c r="KUW63" s="276"/>
      <c r="KUX63" s="276"/>
      <c r="KUY63" s="276"/>
      <c r="KUZ63" s="276"/>
      <c r="KVA63" s="276"/>
      <c r="KVB63" s="276"/>
      <c r="KVC63" s="276"/>
      <c r="KVD63" s="276"/>
      <c r="KVE63" s="276"/>
      <c r="KVF63" s="276"/>
      <c r="KVG63" s="276"/>
      <c r="KVH63" s="276"/>
      <c r="KVI63" s="276"/>
      <c r="KVJ63" s="276"/>
      <c r="KVK63" s="276"/>
      <c r="KVL63" s="276"/>
      <c r="KVM63" s="276"/>
      <c r="KVN63" s="276"/>
      <c r="KVO63" s="276"/>
      <c r="KVP63" s="276"/>
      <c r="KVQ63" s="276"/>
      <c r="KVR63" s="276"/>
      <c r="KVS63" s="276"/>
      <c r="KVT63" s="276"/>
      <c r="KVU63" s="276"/>
      <c r="KVV63" s="276"/>
      <c r="KVW63" s="276"/>
      <c r="KVX63" s="276"/>
      <c r="KVY63" s="276"/>
      <c r="KVZ63" s="276"/>
      <c r="KWA63" s="276"/>
      <c r="KWB63" s="276"/>
      <c r="KWC63" s="276"/>
      <c r="KWD63" s="276"/>
      <c r="KWE63" s="276"/>
      <c r="KWF63" s="276"/>
      <c r="KWG63" s="276"/>
      <c r="KWH63" s="276"/>
      <c r="KWI63" s="276"/>
      <c r="KWJ63" s="276"/>
      <c r="KWK63" s="276"/>
      <c r="KWL63" s="276"/>
      <c r="KWM63" s="276"/>
      <c r="KWN63" s="276"/>
      <c r="KWO63" s="276"/>
      <c r="KWP63" s="276"/>
      <c r="KWQ63" s="276"/>
      <c r="KWR63" s="276"/>
      <c r="KWS63" s="276"/>
      <c r="KWT63" s="276"/>
      <c r="KWU63" s="276"/>
      <c r="KWV63" s="276"/>
      <c r="KWW63" s="276"/>
      <c r="KWX63" s="276"/>
      <c r="KWY63" s="276"/>
      <c r="KWZ63" s="276"/>
      <c r="KXA63" s="276"/>
      <c r="KXB63" s="276"/>
      <c r="KXC63" s="276"/>
      <c r="KXD63" s="276"/>
      <c r="KXE63" s="276"/>
      <c r="KXF63" s="276"/>
      <c r="KXG63" s="276"/>
      <c r="KXH63" s="276"/>
      <c r="KXI63" s="276"/>
      <c r="KXJ63" s="276"/>
      <c r="KXK63" s="276"/>
      <c r="KXL63" s="276"/>
      <c r="KXM63" s="276"/>
      <c r="KXN63" s="276"/>
      <c r="KXO63" s="276"/>
      <c r="KXP63" s="276"/>
      <c r="KXQ63" s="276"/>
      <c r="KXR63" s="276"/>
      <c r="KXS63" s="276"/>
      <c r="KXT63" s="276"/>
      <c r="KXU63" s="276"/>
      <c r="KXV63" s="276"/>
      <c r="KXW63" s="276"/>
      <c r="KXX63" s="276"/>
      <c r="KXY63" s="276"/>
      <c r="KXZ63" s="276"/>
      <c r="KYA63" s="276"/>
      <c r="KYB63" s="276"/>
      <c r="KYC63" s="276"/>
      <c r="KYD63" s="276"/>
      <c r="KYE63" s="276"/>
      <c r="KYF63" s="276"/>
      <c r="KYG63" s="276"/>
      <c r="KYH63" s="276"/>
      <c r="KYI63" s="276"/>
      <c r="KYJ63" s="276"/>
      <c r="KYK63" s="276"/>
      <c r="KYL63" s="276"/>
      <c r="KYM63" s="276"/>
      <c r="KYN63" s="276"/>
      <c r="KYO63" s="276"/>
      <c r="KYP63" s="276"/>
      <c r="KYQ63" s="276"/>
      <c r="KYR63" s="276"/>
      <c r="KYS63" s="276"/>
      <c r="KYT63" s="276"/>
      <c r="KYU63" s="276"/>
      <c r="KYV63" s="276"/>
      <c r="KYW63" s="276"/>
      <c r="KYX63" s="276"/>
      <c r="KYY63" s="276"/>
      <c r="KYZ63" s="276"/>
      <c r="KZA63" s="276"/>
      <c r="KZB63" s="276"/>
      <c r="KZC63" s="276"/>
      <c r="KZD63" s="276"/>
      <c r="KZE63" s="276"/>
      <c r="KZF63" s="276"/>
      <c r="KZG63" s="276"/>
      <c r="KZH63" s="276"/>
      <c r="KZI63" s="276"/>
      <c r="KZJ63" s="276"/>
      <c r="KZK63" s="276"/>
      <c r="KZL63" s="276"/>
      <c r="KZM63" s="276"/>
      <c r="KZN63" s="276"/>
      <c r="KZO63" s="276"/>
      <c r="KZP63" s="276"/>
      <c r="KZQ63" s="276"/>
      <c r="KZR63" s="276"/>
      <c r="KZS63" s="276"/>
      <c r="KZT63" s="276"/>
      <c r="KZU63" s="276"/>
      <c r="KZV63" s="276"/>
      <c r="KZW63" s="276"/>
      <c r="KZX63" s="276"/>
      <c r="KZY63" s="276"/>
      <c r="KZZ63" s="276"/>
      <c r="LAA63" s="276"/>
      <c r="LAB63" s="276"/>
      <c r="LAC63" s="276"/>
      <c r="LAD63" s="276"/>
      <c r="LAE63" s="276"/>
      <c r="LAF63" s="276"/>
      <c r="LAG63" s="276"/>
      <c r="LAH63" s="276"/>
      <c r="LAI63" s="276"/>
      <c r="LAJ63" s="276"/>
      <c r="LAK63" s="276"/>
      <c r="LAL63" s="276"/>
      <c r="LAM63" s="276"/>
      <c r="LAN63" s="276"/>
      <c r="LAO63" s="276"/>
      <c r="LAP63" s="276"/>
      <c r="LAQ63" s="276"/>
      <c r="LAR63" s="276"/>
      <c r="LAS63" s="276"/>
      <c r="LAT63" s="276"/>
      <c r="LAU63" s="276"/>
      <c r="LAV63" s="276"/>
      <c r="LAW63" s="276"/>
      <c r="LAX63" s="276"/>
      <c r="LAY63" s="276"/>
      <c r="LAZ63" s="276"/>
      <c r="LBA63" s="276"/>
      <c r="LBB63" s="276"/>
      <c r="LBC63" s="276"/>
      <c r="LBD63" s="276"/>
      <c r="LBE63" s="276"/>
      <c r="LBF63" s="276"/>
      <c r="LBG63" s="276"/>
      <c r="LBH63" s="276"/>
      <c r="LBI63" s="276"/>
      <c r="LBJ63" s="276"/>
      <c r="LBK63" s="276"/>
      <c r="LBL63" s="276"/>
      <c r="LBM63" s="276"/>
      <c r="LBN63" s="276"/>
      <c r="LBO63" s="276"/>
      <c r="LBP63" s="276"/>
      <c r="LBQ63" s="276"/>
      <c r="LBR63" s="276"/>
      <c r="LBS63" s="276"/>
      <c r="LBT63" s="276"/>
      <c r="LBU63" s="276"/>
      <c r="LBV63" s="276"/>
      <c r="LBW63" s="276"/>
      <c r="LBX63" s="276"/>
      <c r="LBY63" s="276"/>
      <c r="LBZ63" s="276"/>
      <c r="LCA63" s="276"/>
      <c r="LCB63" s="276"/>
      <c r="LCC63" s="276"/>
      <c r="LCD63" s="276"/>
      <c r="LCE63" s="276"/>
      <c r="LCF63" s="276"/>
      <c r="LCG63" s="276"/>
      <c r="LCH63" s="276"/>
      <c r="LCI63" s="276"/>
      <c r="LCJ63" s="276"/>
      <c r="LCK63" s="276"/>
      <c r="LCL63" s="276"/>
      <c r="LCM63" s="276"/>
      <c r="LCN63" s="276"/>
      <c r="LCO63" s="276"/>
      <c r="LCP63" s="276"/>
      <c r="LCQ63" s="276"/>
      <c r="LCR63" s="276"/>
      <c r="LCS63" s="276"/>
      <c r="LCT63" s="276"/>
      <c r="LCU63" s="276"/>
      <c r="LCV63" s="276"/>
      <c r="LCW63" s="276"/>
      <c r="LCX63" s="276"/>
      <c r="LCY63" s="276"/>
      <c r="LCZ63" s="276"/>
      <c r="LDA63" s="276"/>
      <c r="LDB63" s="276"/>
      <c r="LDC63" s="276"/>
      <c r="LDD63" s="276"/>
      <c r="LDE63" s="276"/>
      <c r="LDF63" s="276"/>
      <c r="LDG63" s="276"/>
      <c r="LDH63" s="276"/>
      <c r="LDI63" s="276"/>
      <c r="LDJ63" s="276"/>
      <c r="LDK63" s="276"/>
      <c r="LDL63" s="276"/>
      <c r="LDM63" s="276"/>
      <c r="LDN63" s="276"/>
      <c r="LDO63" s="276"/>
      <c r="LDP63" s="276"/>
      <c r="LDQ63" s="276"/>
      <c r="LDR63" s="276"/>
      <c r="LDS63" s="276"/>
      <c r="LDT63" s="276"/>
      <c r="LDU63" s="276"/>
      <c r="LDV63" s="276"/>
      <c r="LDW63" s="276"/>
      <c r="LDX63" s="276"/>
      <c r="LDY63" s="276"/>
      <c r="LDZ63" s="276"/>
      <c r="LEA63" s="276"/>
      <c r="LEB63" s="276"/>
      <c r="LEC63" s="276"/>
      <c r="LED63" s="276"/>
      <c r="LEE63" s="276"/>
      <c r="LEF63" s="276"/>
      <c r="LEG63" s="276"/>
      <c r="LEH63" s="276"/>
      <c r="LEI63" s="276"/>
      <c r="LEJ63" s="276"/>
      <c r="LEK63" s="276"/>
      <c r="LEL63" s="276"/>
      <c r="LEM63" s="276"/>
      <c r="LEN63" s="276"/>
      <c r="LEO63" s="276"/>
      <c r="LEP63" s="276"/>
      <c r="LEQ63" s="276"/>
      <c r="LER63" s="276"/>
      <c r="LES63" s="276"/>
      <c r="LET63" s="276"/>
      <c r="LEU63" s="276"/>
      <c r="LEV63" s="276"/>
      <c r="LEW63" s="276"/>
      <c r="LEX63" s="276"/>
      <c r="LEY63" s="276"/>
      <c r="LEZ63" s="276"/>
      <c r="LFA63" s="276"/>
      <c r="LFB63" s="276"/>
      <c r="LFC63" s="276"/>
      <c r="LFD63" s="276"/>
      <c r="LFE63" s="276"/>
      <c r="LFF63" s="276"/>
      <c r="LFG63" s="276"/>
      <c r="LFH63" s="276"/>
      <c r="LFI63" s="276"/>
      <c r="LFJ63" s="276"/>
      <c r="LFK63" s="276"/>
      <c r="LFL63" s="276"/>
      <c r="LFM63" s="276"/>
      <c r="LFN63" s="276"/>
      <c r="LFO63" s="276"/>
      <c r="LFP63" s="276"/>
      <c r="LFQ63" s="276"/>
      <c r="LFR63" s="276"/>
      <c r="LFS63" s="276"/>
      <c r="LFT63" s="276"/>
      <c r="LFU63" s="276"/>
      <c r="LFV63" s="276"/>
      <c r="LFW63" s="276"/>
      <c r="LFX63" s="276"/>
      <c r="LFY63" s="276"/>
      <c r="LFZ63" s="276"/>
      <c r="LGA63" s="276"/>
      <c r="LGB63" s="276"/>
      <c r="LGC63" s="276"/>
      <c r="LGD63" s="276"/>
      <c r="LGE63" s="276"/>
      <c r="LGF63" s="276"/>
      <c r="LGG63" s="276"/>
      <c r="LGH63" s="276"/>
      <c r="LGI63" s="276"/>
      <c r="LGJ63" s="276"/>
      <c r="LGK63" s="276"/>
      <c r="LGL63" s="276"/>
      <c r="LGM63" s="276"/>
      <c r="LGN63" s="276"/>
      <c r="LGO63" s="276"/>
      <c r="LGP63" s="276"/>
      <c r="LGQ63" s="276"/>
      <c r="LGR63" s="276"/>
      <c r="LGS63" s="276"/>
      <c r="LGT63" s="276"/>
      <c r="LGU63" s="276"/>
      <c r="LGV63" s="276"/>
      <c r="LGW63" s="276"/>
      <c r="LGX63" s="276"/>
      <c r="LGY63" s="276"/>
      <c r="LGZ63" s="276"/>
      <c r="LHA63" s="276"/>
      <c r="LHB63" s="276"/>
      <c r="LHC63" s="276"/>
      <c r="LHD63" s="276"/>
      <c r="LHE63" s="276"/>
      <c r="LHF63" s="276"/>
      <c r="LHG63" s="276"/>
      <c r="LHH63" s="276"/>
      <c r="LHI63" s="276"/>
      <c r="LHJ63" s="276"/>
      <c r="LHK63" s="276"/>
      <c r="LHL63" s="276"/>
      <c r="LHM63" s="276"/>
      <c r="LHN63" s="276"/>
      <c r="LHO63" s="276"/>
      <c r="LHP63" s="276"/>
      <c r="LHQ63" s="276"/>
      <c r="LHR63" s="276"/>
      <c r="LHS63" s="276"/>
      <c r="LHT63" s="276"/>
      <c r="LHU63" s="276"/>
      <c r="LHV63" s="276"/>
      <c r="LHW63" s="276"/>
      <c r="LHX63" s="276"/>
      <c r="LHY63" s="276"/>
      <c r="LHZ63" s="276"/>
      <c r="LIA63" s="276"/>
      <c r="LIB63" s="276"/>
      <c r="LIC63" s="276"/>
      <c r="LID63" s="276"/>
      <c r="LIE63" s="276"/>
      <c r="LIF63" s="276"/>
      <c r="LIG63" s="276"/>
      <c r="LIH63" s="276"/>
      <c r="LII63" s="276"/>
      <c r="LIJ63" s="276"/>
      <c r="LIK63" s="276"/>
      <c r="LIL63" s="276"/>
      <c r="LIM63" s="276"/>
      <c r="LIN63" s="276"/>
      <c r="LIO63" s="276"/>
      <c r="LIP63" s="276"/>
      <c r="LIQ63" s="276"/>
      <c r="LIR63" s="276"/>
      <c r="LIS63" s="276"/>
      <c r="LIT63" s="276"/>
      <c r="LIU63" s="276"/>
      <c r="LIV63" s="276"/>
      <c r="LIW63" s="276"/>
      <c r="LIX63" s="276"/>
      <c r="LIY63" s="276"/>
      <c r="LIZ63" s="276"/>
      <c r="LJA63" s="276"/>
      <c r="LJB63" s="276"/>
      <c r="LJC63" s="276"/>
      <c r="LJD63" s="276"/>
      <c r="LJE63" s="276"/>
      <c r="LJF63" s="276"/>
      <c r="LJG63" s="276"/>
      <c r="LJH63" s="276"/>
      <c r="LJI63" s="276"/>
      <c r="LJJ63" s="276"/>
      <c r="LJK63" s="276"/>
      <c r="LJL63" s="276"/>
      <c r="LJM63" s="276"/>
      <c r="LJN63" s="276"/>
      <c r="LJO63" s="276"/>
      <c r="LJP63" s="276"/>
      <c r="LJQ63" s="276"/>
      <c r="LJR63" s="276"/>
      <c r="LJS63" s="276"/>
      <c r="LJT63" s="276"/>
      <c r="LJU63" s="276"/>
      <c r="LJV63" s="276"/>
      <c r="LJW63" s="276"/>
      <c r="LJX63" s="276"/>
      <c r="LJY63" s="276"/>
      <c r="LJZ63" s="276"/>
      <c r="LKA63" s="276"/>
      <c r="LKB63" s="276"/>
      <c r="LKC63" s="276"/>
      <c r="LKD63" s="276"/>
      <c r="LKE63" s="276"/>
      <c r="LKF63" s="276"/>
      <c r="LKG63" s="276"/>
      <c r="LKH63" s="276"/>
      <c r="LKI63" s="276"/>
      <c r="LKJ63" s="276"/>
      <c r="LKK63" s="276"/>
      <c r="LKL63" s="276"/>
      <c r="LKM63" s="276"/>
      <c r="LKN63" s="276"/>
      <c r="LKO63" s="276"/>
      <c r="LKP63" s="276"/>
      <c r="LKQ63" s="276"/>
      <c r="LKR63" s="276"/>
      <c r="LKS63" s="276"/>
      <c r="LKT63" s="276"/>
      <c r="LKU63" s="276"/>
      <c r="LKV63" s="276"/>
      <c r="LKW63" s="276"/>
      <c r="LKX63" s="276"/>
      <c r="LKY63" s="276"/>
      <c r="LKZ63" s="276"/>
      <c r="LLA63" s="276"/>
      <c r="LLB63" s="276"/>
      <c r="LLC63" s="276"/>
      <c r="LLD63" s="276"/>
      <c r="LLE63" s="276"/>
      <c r="LLF63" s="276"/>
      <c r="LLG63" s="276"/>
      <c r="LLH63" s="276"/>
      <c r="LLI63" s="276"/>
      <c r="LLJ63" s="276"/>
      <c r="LLK63" s="276"/>
      <c r="LLL63" s="276"/>
      <c r="LLM63" s="276"/>
      <c r="LLN63" s="276"/>
      <c r="LLO63" s="276"/>
      <c r="LLP63" s="276"/>
      <c r="LLQ63" s="276"/>
      <c r="LLR63" s="276"/>
      <c r="LLS63" s="276"/>
      <c r="LLT63" s="276"/>
      <c r="LLU63" s="276"/>
      <c r="LLV63" s="276"/>
      <c r="LLW63" s="276"/>
      <c r="LLX63" s="276"/>
      <c r="LLY63" s="276"/>
      <c r="LLZ63" s="276"/>
      <c r="LMA63" s="276"/>
      <c r="LMB63" s="276"/>
      <c r="LMC63" s="276"/>
      <c r="LMD63" s="276"/>
      <c r="LME63" s="276"/>
      <c r="LMF63" s="276"/>
      <c r="LMG63" s="276"/>
      <c r="LMH63" s="276"/>
      <c r="LMI63" s="276"/>
      <c r="LMJ63" s="276"/>
      <c r="LMK63" s="276"/>
      <c r="LML63" s="276"/>
      <c r="LMM63" s="276"/>
      <c r="LMN63" s="276"/>
      <c r="LMO63" s="276"/>
      <c r="LMP63" s="276"/>
      <c r="LMQ63" s="276"/>
      <c r="LMR63" s="276"/>
      <c r="LMS63" s="276"/>
      <c r="LMT63" s="276"/>
      <c r="LMU63" s="276"/>
      <c r="LMV63" s="276"/>
      <c r="LMW63" s="276"/>
      <c r="LMX63" s="276"/>
      <c r="LMY63" s="276"/>
      <c r="LMZ63" s="276"/>
      <c r="LNA63" s="276"/>
      <c r="LNB63" s="276"/>
      <c r="LNC63" s="276"/>
      <c r="LND63" s="276"/>
      <c r="LNE63" s="276"/>
      <c r="LNF63" s="276"/>
      <c r="LNG63" s="276"/>
      <c r="LNH63" s="276"/>
      <c r="LNI63" s="276"/>
      <c r="LNJ63" s="276"/>
      <c r="LNK63" s="276"/>
      <c r="LNL63" s="276"/>
      <c r="LNM63" s="276"/>
      <c r="LNN63" s="276"/>
      <c r="LNO63" s="276"/>
      <c r="LNP63" s="276"/>
      <c r="LNQ63" s="276"/>
      <c r="LNR63" s="276"/>
      <c r="LNS63" s="276"/>
      <c r="LNT63" s="276"/>
      <c r="LNU63" s="276"/>
      <c r="LNV63" s="276"/>
      <c r="LNW63" s="276"/>
      <c r="LNX63" s="276"/>
      <c r="LNY63" s="276"/>
      <c r="LNZ63" s="276"/>
      <c r="LOA63" s="276"/>
      <c r="LOB63" s="276"/>
      <c r="LOC63" s="276"/>
      <c r="LOD63" s="276"/>
      <c r="LOE63" s="276"/>
      <c r="LOF63" s="276"/>
      <c r="LOG63" s="276"/>
      <c r="LOH63" s="276"/>
      <c r="LOI63" s="276"/>
      <c r="LOJ63" s="276"/>
      <c r="LOK63" s="276"/>
      <c r="LOL63" s="276"/>
      <c r="LOM63" s="276"/>
      <c r="LON63" s="276"/>
      <c r="LOO63" s="276"/>
      <c r="LOP63" s="276"/>
      <c r="LOQ63" s="276"/>
      <c r="LOR63" s="276"/>
      <c r="LOS63" s="276"/>
      <c r="LOT63" s="276"/>
      <c r="LOU63" s="276"/>
      <c r="LOV63" s="276"/>
      <c r="LOW63" s="276"/>
      <c r="LOX63" s="276"/>
      <c r="LOY63" s="276"/>
      <c r="LOZ63" s="276"/>
      <c r="LPA63" s="276"/>
      <c r="LPB63" s="276"/>
      <c r="LPC63" s="276"/>
      <c r="LPD63" s="276"/>
      <c r="LPE63" s="276"/>
      <c r="LPF63" s="276"/>
      <c r="LPG63" s="276"/>
      <c r="LPH63" s="276"/>
      <c r="LPI63" s="276"/>
      <c r="LPJ63" s="276"/>
      <c r="LPK63" s="276"/>
      <c r="LPL63" s="276"/>
      <c r="LPM63" s="276"/>
      <c r="LPN63" s="276"/>
      <c r="LPO63" s="276"/>
      <c r="LPP63" s="276"/>
      <c r="LPQ63" s="276"/>
      <c r="LPR63" s="276"/>
      <c r="LPS63" s="276"/>
      <c r="LPT63" s="276"/>
      <c r="LPU63" s="276"/>
      <c r="LPV63" s="276"/>
      <c r="LPW63" s="276"/>
      <c r="LPX63" s="276"/>
      <c r="LPY63" s="276"/>
      <c r="LPZ63" s="276"/>
      <c r="LQA63" s="276"/>
      <c r="LQB63" s="276"/>
      <c r="LQC63" s="276"/>
      <c r="LQD63" s="276"/>
      <c r="LQE63" s="276"/>
      <c r="LQF63" s="276"/>
      <c r="LQG63" s="276"/>
      <c r="LQH63" s="276"/>
      <c r="LQI63" s="276"/>
      <c r="LQJ63" s="276"/>
      <c r="LQK63" s="276"/>
      <c r="LQL63" s="276"/>
      <c r="LQM63" s="276"/>
      <c r="LQN63" s="276"/>
      <c r="LQO63" s="276"/>
      <c r="LQP63" s="276"/>
      <c r="LQQ63" s="276"/>
      <c r="LQR63" s="276"/>
      <c r="LQS63" s="276"/>
      <c r="LQT63" s="276"/>
      <c r="LQU63" s="276"/>
      <c r="LQV63" s="276"/>
      <c r="LQW63" s="276"/>
      <c r="LQX63" s="276"/>
      <c r="LQY63" s="276"/>
      <c r="LQZ63" s="276"/>
      <c r="LRA63" s="276"/>
      <c r="LRB63" s="276"/>
      <c r="LRC63" s="276"/>
      <c r="LRD63" s="276"/>
      <c r="LRE63" s="276"/>
      <c r="LRF63" s="276"/>
      <c r="LRG63" s="276"/>
      <c r="LRH63" s="276"/>
      <c r="LRI63" s="276"/>
      <c r="LRJ63" s="276"/>
      <c r="LRK63" s="276"/>
      <c r="LRL63" s="276"/>
      <c r="LRM63" s="276"/>
      <c r="LRN63" s="276"/>
      <c r="LRO63" s="276"/>
      <c r="LRP63" s="276"/>
      <c r="LRQ63" s="276"/>
      <c r="LRR63" s="276"/>
      <c r="LRS63" s="276"/>
      <c r="LRT63" s="276"/>
      <c r="LRU63" s="276"/>
      <c r="LRV63" s="276"/>
      <c r="LRW63" s="276"/>
      <c r="LRX63" s="276"/>
      <c r="LRY63" s="276"/>
      <c r="LRZ63" s="276"/>
      <c r="LSA63" s="276"/>
      <c r="LSB63" s="276"/>
      <c r="LSC63" s="276"/>
      <c r="LSD63" s="276"/>
      <c r="LSE63" s="276"/>
      <c r="LSF63" s="276"/>
      <c r="LSG63" s="276"/>
      <c r="LSH63" s="276"/>
      <c r="LSI63" s="276"/>
      <c r="LSJ63" s="276"/>
      <c r="LSK63" s="276"/>
      <c r="LSL63" s="276"/>
      <c r="LSM63" s="276"/>
      <c r="LSN63" s="276"/>
      <c r="LSO63" s="276"/>
      <c r="LSP63" s="276"/>
      <c r="LSQ63" s="276"/>
      <c r="LSR63" s="276"/>
      <c r="LSS63" s="276"/>
      <c r="LST63" s="276"/>
      <c r="LSU63" s="276"/>
      <c r="LSV63" s="276"/>
      <c r="LSW63" s="276"/>
      <c r="LSX63" s="276"/>
      <c r="LSY63" s="276"/>
      <c r="LSZ63" s="276"/>
      <c r="LTA63" s="276"/>
      <c r="LTB63" s="276"/>
      <c r="LTC63" s="276"/>
      <c r="LTD63" s="276"/>
      <c r="LTE63" s="276"/>
      <c r="LTF63" s="276"/>
      <c r="LTG63" s="276"/>
      <c r="LTH63" s="276"/>
      <c r="LTI63" s="276"/>
      <c r="LTJ63" s="276"/>
      <c r="LTK63" s="276"/>
      <c r="LTL63" s="276"/>
      <c r="LTM63" s="276"/>
      <c r="LTN63" s="276"/>
      <c r="LTO63" s="276"/>
      <c r="LTP63" s="276"/>
      <c r="LTQ63" s="276"/>
      <c r="LTR63" s="276"/>
      <c r="LTS63" s="276"/>
      <c r="LTT63" s="276"/>
      <c r="LTU63" s="276"/>
      <c r="LTV63" s="276"/>
      <c r="LTW63" s="276"/>
      <c r="LTX63" s="276"/>
      <c r="LTY63" s="276"/>
      <c r="LTZ63" s="276"/>
      <c r="LUA63" s="276"/>
      <c r="LUB63" s="276"/>
      <c r="LUC63" s="276"/>
      <c r="LUD63" s="276"/>
      <c r="LUE63" s="276"/>
      <c r="LUF63" s="276"/>
      <c r="LUG63" s="276"/>
      <c r="LUH63" s="276"/>
      <c r="LUI63" s="276"/>
      <c r="LUJ63" s="276"/>
      <c r="LUK63" s="276"/>
      <c r="LUL63" s="276"/>
      <c r="LUM63" s="276"/>
      <c r="LUN63" s="276"/>
      <c r="LUO63" s="276"/>
      <c r="LUP63" s="276"/>
      <c r="LUQ63" s="276"/>
      <c r="LUR63" s="276"/>
      <c r="LUS63" s="276"/>
      <c r="LUT63" s="276"/>
      <c r="LUU63" s="276"/>
      <c r="LUV63" s="276"/>
      <c r="LUW63" s="276"/>
      <c r="LUX63" s="276"/>
      <c r="LUY63" s="276"/>
      <c r="LUZ63" s="276"/>
      <c r="LVA63" s="276"/>
      <c r="LVB63" s="276"/>
      <c r="LVC63" s="276"/>
      <c r="LVD63" s="276"/>
      <c r="LVE63" s="276"/>
      <c r="LVF63" s="276"/>
      <c r="LVG63" s="276"/>
      <c r="LVH63" s="276"/>
      <c r="LVI63" s="276"/>
      <c r="LVJ63" s="276"/>
      <c r="LVK63" s="276"/>
      <c r="LVL63" s="276"/>
      <c r="LVM63" s="276"/>
      <c r="LVN63" s="276"/>
      <c r="LVO63" s="276"/>
      <c r="LVP63" s="276"/>
      <c r="LVQ63" s="276"/>
      <c r="LVR63" s="276"/>
      <c r="LVS63" s="276"/>
      <c r="LVT63" s="276"/>
      <c r="LVU63" s="276"/>
      <c r="LVV63" s="276"/>
      <c r="LVW63" s="276"/>
      <c r="LVX63" s="276"/>
      <c r="LVY63" s="276"/>
      <c r="LVZ63" s="276"/>
      <c r="LWA63" s="276"/>
      <c r="LWB63" s="276"/>
      <c r="LWC63" s="276"/>
      <c r="LWD63" s="276"/>
      <c r="LWE63" s="276"/>
      <c r="LWF63" s="276"/>
      <c r="LWG63" s="276"/>
      <c r="LWH63" s="276"/>
      <c r="LWI63" s="276"/>
      <c r="LWJ63" s="276"/>
      <c r="LWK63" s="276"/>
      <c r="LWL63" s="276"/>
      <c r="LWM63" s="276"/>
      <c r="LWN63" s="276"/>
      <c r="LWO63" s="276"/>
      <c r="LWP63" s="276"/>
      <c r="LWQ63" s="276"/>
      <c r="LWR63" s="276"/>
      <c r="LWS63" s="276"/>
      <c r="LWT63" s="276"/>
      <c r="LWU63" s="276"/>
      <c r="LWV63" s="276"/>
      <c r="LWW63" s="276"/>
      <c r="LWX63" s="276"/>
      <c r="LWY63" s="276"/>
      <c r="LWZ63" s="276"/>
      <c r="LXA63" s="276"/>
      <c r="LXB63" s="276"/>
      <c r="LXC63" s="276"/>
      <c r="LXD63" s="276"/>
      <c r="LXE63" s="276"/>
      <c r="LXF63" s="276"/>
      <c r="LXG63" s="276"/>
      <c r="LXH63" s="276"/>
      <c r="LXI63" s="276"/>
      <c r="LXJ63" s="276"/>
      <c r="LXK63" s="276"/>
      <c r="LXL63" s="276"/>
      <c r="LXM63" s="276"/>
      <c r="LXN63" s="276"/>
      <c r="LXO63" s="276"/>
      <c r="LXP63" s="276"/>
      <c r="LXQ63" s="276"/>
      <c r="LXR63" s="276"/>
      <c r="LXS63" s="276"/>
      <c r="LXT63" s="276"/>
      <c r="LXU63" s="276"/>
      <c r="LXV63" s="276"/>
      <c r="LXW63" s="276"/>
      <c r="LXX63" s="276"/>
      <c r="LXY63" s="276"/>
      <c r="LXZ63" s="276"/>
      <c r="LYA63" s="276"/>
      <c r="LYB63" s="276"/>
      <c r="LYC63" s="276"/>
      <c r="LYD63" s="276"/>
      <c r="LYE63" s="276"/>
      <c r="LYF63" s="276"/>
      <c r="LYG63" s="276"/>
      <c r="LYH63" s="276"/>
      <c r="LYI63" s="276"/>
      <c r="LYJ63" s="276"/>
      <c r="LYK63" s="276"/>
      <c r="LYL63" s="276"/>
      <c r="LYM63" s="276"/>
      <c r="LYN63" s="276"/>
      <c r="LYO63" s="276"/>
      <c r="LYP63" s="276"/>
      <c r="LYQ63" s="276"/>
      <c r="LYR63" s="276"/>
      <c r="LYS63" s="276"/>
      <c r="LYT63" s="276"/>
      <c r="LYU63" s="276"/>
      <c r="LYV63" s="276"/>
      <c r="LYW63" s="276"/>
      <c r="LYX63" s="276"/>
      <c r="LYY63" s="276"/>
      <c r="LYZ63" s="276"/>
      <c r="LZA63" s="276"/>
      <c r="LZB63" s="276"/>
      <c r="LZC63" s="276"/>
      <c r="LZD63" s="276"/>
      <c r="LZE63" s="276"/>
      <c r="LZF63" s="276"/>
      <c r="LZG63" s="276"/>
      <c r="LZH63" s="276"/>
      <c r="LZI63" s="276"/>
      <c r="LZJ63" s="276"/>
      <c r="LZK63" s="276"/>
      <c r="LZL63" s="276"/>
      <c r="LZM63" s="276"/>
      <c r="LZN63" s="276"/>
      <c r="LZO63" s="276"/>
      <c r="LZP63" s="276"/>
      <c r="LZQ63" s="276"/>
      <c r="LZR63" s="276"/>
      <c r="LZS63" s="276"/>
      <c r="LZT63" s="276"/>
      <c r="LZU63" s="276"/>
      <c r="LZV63" s="276"/>
      <c r="LZW63" s="276"/>
      <c r="LZX63" s="276"/>
      <c r="LZY63" s="276"/>
      <c r="LZZ63" s="276"/>
      <c r="MAA63" s="276"/>
      <c r="MAB63" s="276"/>
      <c r="MAC63" s="276"/>
      <c r="MAD63" s="276"/>
      <c r="MAE63" s="276"/>
      <c r="MAF63" s="276"/>
      <c r="MAG63" s="276"/>
      <c r="MAH63" s="276"/>
      <c r="MAI63" s="276"/>
      <c r="MAJ63" s="276"/>
      <c r="MAK63" s="276"/>
      <c r="MAL63" s="276"/>
      <c r="MAM63" s="276"/>
      <c r="MAN63" s="276"/>
      <c r="MAO63" s="276"/>
      <c r="MAP63" s="276"/>
      <c r="MAQ63" s="276"/>
      <c r="MAR63" s="276"/>
      <c r="MAS63" s="276"/>
      <c r="MAT63" s="276"/>
      <c r="MAU63" s="276"/>
      <c r="MAV63" s="276"/>
      <c r="MAW63" s="276"/>
      <c r="MAX63" s="276"/>
      <c r="MAY63" s="276"/>
      <c r="MAZ63" s="276"/>
      <c r="MBA63" s="276"/>
      <c r="MBB63" s="276"/>
      <c r="MBC63" s="276"/>
      <c r="MBD63" s="276"/>
      <c r="MBE63" s="276"/>
      <c r="MBF63" s="276"/>
      <c r="MBG63" s="276"/>
      <c r="MBH63" s="276"/>
      <c r="MBI63" s="276"/>
      <c r="MBJ63" s="276"/>
      <c r="MBK63" s="276"/>
      <c r="MBL63" s="276"/>
      <c r="MBM63" s="276"/>
      <c r="MBN63" s="276"/>
      <c r="MBO63" s="276"/>
      <c r="MBP63" s="276"/>
      <c r="MBQ63" s="276"/>
      <c r="MBR63" s="276"/>
      <c r="MBS63" s="276"/>
      <c r="MBT63" s="276"/>
      <c r="MBU63" s="276"/>
      <c r="MBV63" s="276"/>
      <c r="MBW63" s="276"/>
      <c r="MBX63" s="276"/>
      <c r="MBY63" s="276"/>
      <c r="MBZ63" s="276"/>
      <c r="MCA63" s="276"/>
      <c r="MCB63" s="276"/>
      <c r="MCC63" s="276"/>
      <c r="MCD63" s="276"/>
      <c r="MCE63" s="276"/>
      <c r="MCF63" s="276"/>
      <c r="MCG63" s="276"/>
      <c r="MCH63" s="276"/>
      <c r="MCI63" s="276"/>
      <c r="MCJ63" s="276"/>
      <c r="MCK63" s="276"/>
      <c r="MCL63" s="276"/>
      <c r="MCM63" s="276"/>
      <c r="MCN63" s="276"/>
      <c r="MCO63" s="276"/>
      <c r="MCP63" s="276"/>
      <c r="MCQ63" s="276"/>
      <c r="MCR63" s="276"/>
      <c r="MCS63" s="276"/>
      <c r="MCT63" s="276"/>
      <c r="MCU63" s="276"/>
      <c r="MCV63" s="276"/>
      <c r="MCW63" s="276"/>
      <c r="MCX63" s="276"/>
      <c r="MCY63" s="276"/>
      <c r="MCZ63" s="276"/>
      <c r="MDA63" s="276"/>
      <c r="MDB63" s="276"/>
      <c r="MDC63" s="276"/>
      <c r="MDD63" s="276"/>
      <c r="MDE63" s="276"/>
      <c r="MDF63" s="276"/>
      <c r="MDG63" s="276"/>
      <c r="MDH63" s="276"/>
      <c r="MDI63" s="276"/>
      <c r="MDJ63" s="276"/>
      <c r="MDK63" s="276"/>
      <c r="MDL63" s="276"/>
      <c r="MDM63" s="276"/>
      <c r="MDN63" s="276"/>
      <c r="MDO63" s="276"/>
      <c r="MDP63" s="276"/>
      <c r="MDQ63" s="276"/>
      <c r="MDR63" s="276"/>
      <c r="MDS63" s="276"/>
      <c r="MDT63" s="276"/>
      <c r="MDU63" s="276"/>
      <c r="MDV63" s="276"/>
      <c r="MDW63" s="276"/>
      <c r="MDX63" s="276"/>
      <c r="MDY63" s="276"/>
      <c r="MDZ63" s="276"/>
      <c r="MEA63" s="276"/>
      <c r="MEB63" s="276"/>
      <c r="MEC63" s="276"/>
      <c r="MED63" s="276"/>
      <c r="MEE63" s="276"/>
      <c r="MEF63" s="276"/>
      <c r="MEG63" s="276"/>
      <c r="MEH63" s="276"/>
      <c r="MEI63" s="276"/>
      <c r="MEJ63" s="276"/>
      <c r="MEK63" s="276"/>
      <c r="MEL63" s="276"/>
      <c r="MEM63" s="276"/>
      <c r="MEN63" s="276"/>
      <c r="MEO63" s="276"/>
      <c r="MEP63" s="276"/>
      <c r="MEQ63" s="276"/>
      <c r="MER63" s="276"/>
      <c r="MES63" s="276"/>
      <c r="MET63" s="276"/>
      <c r="MEU63" s="276"/>
      <c r="MEV63" s="276"/>
      <c r="MEW63" s="276"/>
      <c r="MEX63" s="276"/>
      <c r="MEY63" s="276"/>
      <c r="MEZ63" s="276"/>
      <c r="MFA63" s="276"/>
      <c r="MFB63" s="276"/>
      <c r="MFC63" s="276"/>
      <c r="MFD63" s="276"/>
      <c r="MFE63" s="276"/>
      <c r="MFF63" s="276"/>
      <c r="MFG63" s="276"/>
      <c r="MFH63" s="276"/>
      <c r="MFI63" s="276"/>
      <c r="MFJ63" s="276"/>
      <c r="MFK63" s="276"/>
      <c r="MFL63" s="276"/>
      <c r="MFM63" s="276"/>
      <c r="MFN63" s="276"/>
      <c r="MFO63" s="276"/>
      <c r="MFP63" s="276"/>
      <c r="MFQ63" s="276"/>
      <c r="MFR63" s="276"/>
      <c r="MFS63" s="276"/>
      <c r="MFT63" s="276"/>
      <c r="MFU63" s="276"/>
      <c r="MFV63" s="276"/>
      <c r="MFW63" s="276"/>
      <c r="MFX63" s="276"/>
      <c r="MFY63" s="276"/>
      <c r="MFZ63" s="276"/>
      <c r="MGA63" s="276"/>
      <c r="MGB63" s="276"/>
      <c r="MGC63" s="276"/>
      <c r="MGD63" s="276"/>
      <c r="MGE63" s="276"/>
      <c r="MGF63" s="276"/>
      <c r="MGG63" s="276"/>
      <c r="MGH63" s="276"/>
      <c r="MGI63" s="276"/>
      <c r="MGJ63" s="276"/>
      <c r="MGK63" s="276"/>
      <c r="MGL63" s="276"/>
      <c r="MGM63" s="276"/>
      <c r="MGN63" s="276"/>
      <c r="MGO63" s="276"/>
      <c r="MGP63" s="276"/>
      <c r="MGQ63" s="276"/>
      <c r="MGR63" s="276"/>
      <c r="MGS63" s="276"/>
      <c r="MGT63" s="276"/>
      <c r="MGU63" s="276"/>
      <c r="MGV63" s="276"/>
      <c r="MGW63" s="276"/>
      <c r="MGX63" s="276"/>
      <c r="MGY63" s="276"/>
      <c r="MGZ63" s="276"/>
      <c r="MHA63" s="276"/>
      <c r="MHB63" s="276"/>
      <c r="MHC63" s="276"/>
      <c r="MHD63" s="276"/>
      <c r="MHE63" s="276"/>
      <c r="MHF63" s="276"/>
      <c r="MHG63" s="276"/>
      <c r="MHH63" s="276"/>
      <c r="MHI63" s="276"/>
      <c r="MHJ63" s="276"/>
      <c r="MHK63" s="276"/>
      <c r="MHL63" s="276"/>
      <c r="MHM63" s="276"/>
      <c r="MHN63" s="276"/>
      <c r="MHO63" s="276"/>
      <c r="MHP63" s="276"/>
      <c r="MHQ63" s="276"/>
      <c r="MHR63" s="276"/>
      <c r="MHS63" s="276"/>
      <c r="MHT63" s="276"/>
      <c r="MHU63" s="276"/>
      <c r="MHV63" s="276"/>
      <c r="MHW63" s="276"/>
      <c r="MHX63" s="276"/>
      <c r="MHY63" s="276"/>
      <c r="MHZ63" s="276"/>
      <c r="MIA63" s="276"/>
      <c r="MIB63" s="276"/>
      <c r="MIC63" s="276"/>
      <c r="MID63" s="276"/>
      <c r="MIE63" s="276"/>
      <c r="MIF63" s="276"/>
      <c r="MIG63" s="276"/>
      <c r="MIH63" s="276"/>
      <c r="MII63" s="276"/>
      <c r="MIJ63" s="276"/>
      <c r="MIK63" s="276"/>
      <c r="MIL63" s="276"/>
      <c r="MIM63" s="276"/>
      <c r="MIN63" s="276"/>
      <c r="MIO63" s="276"/>
      <c r="MIP63" s="276"/>
      <c r="MIQ63" s="276"/>
      <c r="MIR63" s="276"/>
      <c r="MIS63" s="276"/>
      <c r="MIT63" s="276"/>
      <c r="MIU63" s="276"/>
      <c r="MIV63" s="276"/>
      <c r="MIW63" s="276"/>
      <c r="MIX63" s="276"/>
      <c r="MIY63" s="276"/>
      <c r="MIZ63" s="276"/>
      <c r="MJA63" s="276"/>
      <c r="MJB63" s="276"/>
      <c r="MJC63" s="276"/>
      <c r="MJD63" s="276"/>
      <c r="MJE63" s="276"/>
      <c r="MJF63" s="276"/>
      <c r="MJG63" s="276"/>
      <c r="MJH63" s="276"/>
      <c r="MJI63" s="276"/>
      <c r="MJJ63" s="276"/>
      <c r="MJK63" s="276"/>
      <c r="MJL63" s="276"/>
      <c r="MJM63" s="276"/>
      <c r="MJN63" s="276"/>
      <c r="MJO63" s="276"/>
      <c r="MJP63" s="276"/>
      <c r="MJQ63" s="276"/>
      <c r="MJR63" s="276"/>
      <c r="MJS63" s="276"/>
      <c r="MJT63" s="276"/>
      <c r="MJU63" s="276"/>
      <c r="MJV63" s="276"/>
      <c r="MJW63" s="276"/>
      <c r="MJX63" s="276"/>
      <c r="MJY63" s="276"/>
      <c r="MJZ63" s="276"/>
      <c r="MKA63" s="276"/>
      <c r="MKB63" s="276"/>
      <c r="MKC63" s="276"/>
      <c r="MKD63" s="276"/>
      <c r="MKE63" s="276"/>
      <c r="MKF63" s="276"/>
      <c r="MKG63" s="276"/>
      <c r="MKH63" s="276"/>
      <c r="MKI63" s="276"/>
      <c r="MKJ63" s="276"/>
      <c r="MKK63" s="276"/>
      <c r="MKL63" s="276"/>
      <c r="MKM63" s="276"/>
      <c r="MKN63" s="276"/>
      <c r="MKO63" s="276"/>
      <c r="MKP63" s="276"/>
      <c r="MKQ63" s="276"/>
      <c r="MKR63" s="276"/>
      <c r="MKS63" s="276"/>
      <c r="MKT63" s="276"/>
      <c r="MKU63" s="276"/>
      <c r="MKV63" s="276"/>
      <c r="MKW63" s="276"/>
      <c r="MKX63" s="276"/>
      <c r="MKY63" s="276"/>
      <c r="MKZ63" s="276"/>
      <c r="MLA63" s="276"/>
      <c r="MLB63" s="276"/>
      <c r="MLC63" s="276"/>
      <c r="MLD63" s="276"/>
      <c r="MLE63" s="276"/>
      <c r="MLF63" s="276"/>
      <c r="MLG63" s="276"/>
      <c r="MLH63" s="276"/>
      <c r="MLI63" s="276"/>
      <c r="MLJ63" s="276"/>
      <c r="MLK63" s="276"/>
      <c r="MLL63" s="276"/>
      <c r="MLM63" s="276"/>
      <c r="MLN63" s="276"/>
      <c r="MLO63" s="276"/>
      <c r="MLP63" s="276"/>
      <c r="MLQ63" s="276"/>
      <c r="MLR63" s="276"/>
      <c r="MLS63" s="276"/>
      <c r="MLT63" s="276"/>
      <c r="MLU63" s="276"/>
      <c r="MLV63" s="276"/>
      <c r="MLW63" s="276"/>
      <c r="MLX63" s="276"/>
      <c r="MLY63" s="276"/>
      <c r="MLZ63" s="276"/>
      <c r="MMA63" s="276"/>
      <c r="MMB63" s="276"/>
      <c r="MMC63" s="276"/>
      <c r="MMD63" s="276"/>
      <c r="MME63" s="276"/>
      <c r="MMF63" s="276"/>
      <c r="MMG63" s="276"/>
      <c r="MMH63" s="276"/>
      <c r="MMI63" s="276"/>
      <c r="MMJ63" s="276"/>
      <c r="MMK63" s="276"/>
      <c r="MML63" s="276"/>
      <c r="MMM63" s="276"/>
      <c r="MMN63" s="276"/>
      <c r="MMO63" s="276"/>
      <c r="MMP63" s="276"/>
      <c r="MMQ63" s="276"/>
      <c r="MMR63" s="276"/>
      <c r="MMS63" s="276"/>
      <c r="MMT63" s="276"/>
      <c r="MMU63" s="276"/>
      <c r="MMV63" s="276"/>
      <c r="MMW63" s="276"/>
      <c r="MMX63" s="276"/>
      <c r="MMY63" s="276"/>
      <c r="MMZ63" s="276"/>
      <c r="MNA63" s="276"/>
      <c r="MNB63" s="276"/>
      <c r="MNC63" s="276"/>
      <c r="MND63" s="276"/>
      <c r="MNE63" s="276"/>
      <c r="MNF63" s="276"/>
      <c r="MNG63" s="276"/>
      <c r="MNH63" s="276"/>
      <c r="MNI63" s="276"/>
      <c r="MNJ63" s="276"/>
      <c r="MNK63" s="276"/>
      <c r="MNL63" s="276"/>
      <c r="MNM63" s="276"/>
      <c r="MNN63" s="276"/>
      <c r="MNO63" s="276"/>
      <c r="MNP63" s="276"/>
      <c r="MNQ63" s="276"/>
      <c r="MNR63" s="276"/>
      <c r="MNS63" s="276"/>
      <c r="MNT63" s="276"/>
      <c r="MNU63" s="276"/>
      <c r="MNV63" s="276"/>
      <c r="MNW63" s="276"/>
      <c r="MNX63" s="276"/>
      <c r="MNY63" s="276"/>
      <c r="MNZ63" s="276"/>
      <c r="MOA63" s="276"/>
      <c r="MOB63" s="276"/>
      <c r="MOC63" s="276"/>
      <c r="MOD63" s="276"/>
      <c r="MOE63" s="276"/>
      <c r="MOF63" s="276"/>
      <c r="MOG63" s="276"/>
      <c r="MOH63" s="276"/>
      <c r="MOI63" s="276"/>
      <c r="MOJ63" s="276"/>
      <c r="MOK63" s="276"/>
      <c r="MOL63" s="276"/>
      <c r="MOM63" s="276"/>
      <c r="MON63" s="276"/>
      <c r="MOO63" s="276"/>
      <c r="MOP63" s="276"/>
      <c r="MOQ63" s="276"/>
      <c r="MOR63" s="276"/>
      <c r="MOS63" s="276"/>
      <c r="MOT63" s="276"/>
      <c r="MOU63" s="276"/>
      <c r="MOV63" s="276"/>
      <c r="MOW63" s="276"/>
      <c r="MOX63" s="276"/>
      <c r="MOY63" s="276"/>
      <c r="MOZ63" s="276"/>
      <c r="MPA63" s="276"/>
      <c r="MPB63" s="276"/>
      <c r="MPC63" s="276"/>
      <c r="MPD63" s="276"/>
      <c r="MPE63" s="276"/>
      <c r="MPF63" s="276"/>
      <c r="MPG63" s="276"/>
      <c r="MPH63" s="276"/>
      <c r="MPI63" s="276"/>
      <c r="MPJ63" s="276"/>
      <c r="MPK63" s="276"/>
      <c r="MPL63" s="276"/>
      <c r="MPM63" s="276"/>
      <c r="MPN63" s="276"/>
      <c r="MPO63" s="276"/>
      <c r="MPP63" s="276"/>
      <c r="MPQ63" s="276"/>
      <c r="MPR63" s="276"/>
      <c r="MPS63" s="276"/>
      <c r="MPT63" s="276"/>
      <c r="MPU63" s="276"/>
      <c r="MPV63" s="276"/>
      <c r="MPW63" s="276"/>
      <c r="MPX63" s="276"/>
      <c r="MPY63" s="276"/>
      <c r="MPZ63" s="276"/>
      <c r="MQA63" s="276"/>
      <c r="MQB63" s="276"/>
      <c r="MQC63" s="276"/>
      <c r="MQD63" s="276"/>
      <c r="MQE63" s="276"/>
      <c r="MQF63" s="276"/>
      <c r="MQG63" s="276"/>
      <c r="MQH63" s="276"/>
      <c r="MQI63" s="276"/>
      <c r="MQJ63" s="276"/>
      <c r="MQK63" s="276"/>
      <c r="MQL63" s="276"/>
      <c r="MQM63" s="276"/>
      <c r="MQN63" s="276"/>
      <c r="MQO63" s="276"/>
      <c r="MQP63" s="276"/>
      <c r="MQQ63" s="276"/>
      <c r="MQR63" s="276"/>
      <c r="MQS63" s="276"/>
      <c r="MQT63" s="276"/>
      <c r="MQU63" s="276"/>
      <c r="MQV63" s="276"/>
      <c r="MQW63" s="276"/>
      <c r="MQX63" s="276"/>
      <c r="MQY63" s="276"/>
      <c r="MQZ63" s="276"/>
      <c r="MRA63" s="276"/>
      <c r="MRB63" s="276"/>
      <c r="MRC63" s="276"/>
      <c r="MRD63" s="276"/>
      <c r="MRE63" s="276"/>
      <c r="MRF63" s="276"/>
      <c r="MRG63" s="276"/>
      <c r="MRH63" s="276"/>
      <c r="MRI63" s="276"/>
      <c r="MRJ63" s="276"/>
      <c r="MRK63" s="276"/>
      <c r="MRL63" s="276"/>
      <c r="MRM63" s="276"/>
      <c r="MRN63" s="276"/>
      <c r="MRO63" s="276"/>
      <c r="MRP63" s="276"/>
      <c r="MRQ63" s="276"/>
      <c r="MRR63" s="276"/>
      <c r="MRS63" s="276"/>
      <c r="MRT63" s="276"/>
      <c r="MRU63" s="276"/>
      <c r="MRV63" s="276"/>
      <c r="MRW63" s="276"/>
      <c r="MRX63" s="276"/>
      <c r="MRY63" s="276"/>
      <c r="MRZ63" s="276"/>
      <c r="MSA63" s="276"/>
      <c r="MSB63" s="276"/>
      <c r="MSC63" s="276"/>
      <c r="MSD63" s="276"/>
      <c r="MSE63" s="276"/>
      <c r="MSF63" s="276"/>
      <c r="MSG63" s="276"/>
      <c r="MSH63" s="276"/>
      <c r="MSI63" s="276"/>
      <c r="MSJ63" s="276"/>
      <c r="MSK63" s="276"/>
      <c r="MSL63" s="276"/>
      <c r="MSM63" s="276"/>
      <c r="MSN63" s="276"/>
      <c r="MSO63" s="276"/>
      <c r="MSP63" s="276"/>
      <c r="MSQ63" s="276"/>
      <c r="MSR63" s="276"/>
      <c r="MSS63" s="276"/>
      <c r="MST63" s="276"/>
      <c r="MSU63" s="276"/>
      <c r="MSV63" s="276"/>
      <c r="MSW63" s="276"/>
      <c r="MSX63" s="276"/>
      <c r="MSY63" s="276"/>
      <c r="MSZ63" s="276"/>
      <c r="MTA63" s="276"/>
      <c r="MTB63" s="276"/>
      <c r="MTC63" s="276"/>
      <c r="MTD63" s="276"/>
      <c r="MTE63" s="276"/>
      <c r="MTF63" s="276"/>
      <c r="MTG63" s="276"/>
      <c r="MTH63" s="276"/>
      <c r="MTI63" s="276"/>
      <c r="MTJ63" s="276"/>
      <c r="MTK63" s="276"/>
      <c r="MTL63" s="276"/>
      <c r="MTM63" s="276"/>
      <c r="MTN63" s="276"/>
      <c r="MTO63" s="276"/>
      <c r="MTP63" s="276"/>
      <c r="MTQ63" s="276"/>
      <c r="MTR63" s="276"/>
      <c r="MTS63" s="276"/>
      <c r="MTT63" s="276"/>
      <c r="MTU63" s="276"/>
      <c r="MTV63" s="276"/>
      <c r="MTW63" s="276"/>
      <c r="MTX63" s="276"/>
      <c r="MTY63" s="276"/>
      <c r="MTZ63" s="276"/>
      <c r="MUA63" s="276"/>
      <c r="MUB63" s="276"/>
      <c r="MUC63" s="276"/>
      <c r="MUD63" s="276"/>
      <c r="MUE63" s="276"/>
      <c r="MUF63" s="276"/>
      <c r="MUG63" s="276"/>
      <c r="MUH63" s="276"/>
      <c r="MUI63" s="276"/>
      <c r="MUJ63" s="276"/>
      <c r="MUK63" s="276"/>
      <c r="MUL63" s="276"/>
      <c r="MUM63" s="276"/>
      <c r="MUN63" s="276"/>
      <c r="MUO63" s="276"/>
      <c r="MUP63" s="276"/>
      <c r="MUQ63" s="276"/>
      <c r="MUR63" s="276"/>
      <c r="MUS63" s="276"/>
      <c r="MUT63" s="276"/>
      <c r="MUU63" s="276"/>
      <c r="MUV63" s="276"/>
      <c r="MUW63" s="276"/>
      <c r="MUX63" s="276"/>
      <c r="MUY63" s="276"/>
      <c r="MUZ63" s="276"/>
      <c r="MVA63" s="276"/>
      <c r="MVB63" s="276"/>
      <c r="MVC63" s="276"/>
      <c r="MVD63" s="276"/>
      <c r="MVE63" s="276"/>
      <c r="MVF63" s="276"/>
      <c r="MVG63" s="276"/>
      <c r="MVH63" s="276"/>
      <c r="MVI63" s="276"/>
      <c r="MVJ63" s="276"/>
      <c r="MVK63" s="276"/>
      <c r="MVL63" s="276"/>
      <c r="MVM63" s="276"/>
      <c r="MVN63" s="276"/>
      <c r="MVO63" s="276"/>
      <c r="MVP63" s="276"/>
      <c r="MVQ63" s="276"/>
      <c r="MVR63" s="276"/>
      <c r="MVS63" s="276"/>
      <c r="MVT63" s="276"/>
      <c r="MVU63" s="276"/>
      <c r="MVV63" s="276"/>
      <c r="MVW63" s="276"/>
      <c r="MVX63" s="276"/>
      <c r="MVY63" s="276"/>
      <c r="MVZ63" s="276"/>
      <c r="MWA63" s="276"/>
      <c r="MWB63" s="276"/>
      <c r="MWC63" s="276"/>
      <c r="MWD63" s="276"/>
      <c r="MWE63" s="276"/>
      <c r="MWF63" s="276"/>
      <c r="MWG63" s="276"/>
      <c r="MWH63" s="276"/>
      <c r="MWI63" s="276"/>
      <c r="MWJ63" s="276"/>
      <c r="MWK63" s="276"/>
      <c r="MWL63" s="276"/>
      <c r="MWM63" s="276"/>
      <c r="MWN63" s="276"/>
      <c r="MWO63" s="276"/>
      <c r="MWP63" s="276"/>
      <c r="MWQ63" s="276"/>
      <c r="MWR63" s="276"/>
      <c r="MWS63" s="276"/>
      <c r="MWT63" s="276"/>
      <c r="MWU63" s="276"/>
      <c r="MWV63" s="276"/>
      <c r="MWW63" s="276"/>
      <c r="MWX63" s="276"/>
      <c r="MWY63" s="276"/>
      <c r="MWZ63" s="276"/>
      <c r="MXA63" s="276"/>
      <c r="MXB63" s="276"/>
      <c r="MXC63" s="276"/>
      <c r="MXD63" s="276"/>
      <c r="MXE63" s="276"/>
      <c r="MXF63" s="276"/>
      <c r="MXG63" s="276"/>
      <c r="MXH63" s="276"/>
      <c r="MXI63" s="276"/>
      <c r="MXJ63" s="276"/>
      <c r="MXK63" s="276"/>
      <c r="MXL63" s="276"/>
      <c r="MXM63" s="276"/>
      <c r="MXN63" s="276"/>
      <c r="MXO63" s="276"/>
      <c r="MXP63" s="276"/>
      <c r="MXQ63" s="276"/>
      <c r="MXR63" s="276"/>
      <c r="MXS63" s="276"/>
      <c r="MXT63" s="276"/>
      <c r="MXU63" s="276"/>
      <c r="MXV63" s="276"/>
      <c r="MXW63" s="276"/>
      <c r="MXX63" s="276"/>
      <c r="MXY63" s="276"/>
      <c r="MXZ63" s="276"/>
      <c r="MYA63" s="276"/>
      <c r="MYB63" s="276"/>
      <c r="MYC63" s="276"/>
      <c r="MYD63" s="276"/>
      <c r="MYE63" s="276"/>
      <c r="MYF63" s="276"/>
      <c r="MYG63" s="276"/>
      <c r="MYH63" s="276"/>
      <c r="MYI63" s="276"/>
      <c r="MYJ63" s="276"/>
      <c r="MYK63" s="276"/>
      <c r="MYL63" s="276"/>
      <c r="MYM63" s="276"/>
      <c r="MYN63" s="276"/>
      <c r="MYO63" s="276"/>
      <c r="MYP63" s="276"/>
      <c r="MYQ63" s="276"/>
      <c r="MYR63" s="276"/>
      <c r="MYS63" s="276"/>
      <c r="MYT63" s="276"/>
      <c r="MYU63" s="276"/>
      <c r="MYV63" s="276"/>
      <c r="MYW63" s="276"/>
      <c r="MYX63" s="276"/>
      <c r="MYY63" s="276"/>
      <c r="MYZ63" s="276"/>
      <c r="MZA63" s="276"/>
      <c r="MZB63" s="276"/>
      <c r="MZC63" s="276"/>
      <c r="MZD63" s="276"/>
      <c r="MZE63" s="276"/>
      <c r="MZF63" s="276"/>
      <c r="MZG63" s="276"/>
      <c r="MZH63" s="276"/>
      <c r="MZI63" s="276"/>
      <c r="MZJ63" s="276"/>
      <c r="MZK63" s="276"/>
      <c r="MZL63" s="276"/>
      <c r="MZM63" s="276"/>
      <c r="MZN63" s="276"/>
      <c r="MZO63" s="276"/>
      <c r="MZP63" s="276"/>
      <c r="MZQ63" s="276"/>
      <c r="MZR63" s="276"/>
      <c r="MZS63" s="276"/>
      <c r="MZT63" s="276"/>
      <c r="MZU63" s="276"/>
      <c r="MZV63" s="276"/>
      <c r="MZW63" s="276"/>
      <c r="MZX63" s="276"/>
      <c r="MZY63" s="276"/>
      <c r="MZZ63" s="276"/>
      <c r="NAA63" s="276"/>
      <c r="NAB63" s="276"/>
      <c r="NAC63" s="276"/>
      <c r="NAD63" s="276"/>
      <c r="NAE63" s="276"/>
      <c r="NAF63" s="276"/>
      <c r="NAG63" s="276"/>
      <c r="NAH63" s="276"/>
      <c r="NAI63" s="276"/>
      <c r="NAJ63" s="276"/>
      <c r="NAK63" s="276"/>
      <c r="NAL63" s="276"/>
      <c r="NAM63" s="276"/>
      <c r="NAN63" s="276"/>
      <c r="NAO63" s="276"/>
      <c r="NAP63" s="276"/>
      <c r="NAQ63" s="276"/>
      <c r="NAR63" s="276"/>
      <c r="NAS63" s="276"/>
      <c r="NAT63" s="276"/>
      <c r="NAU63" s="276"/>
      <c r="NAV63" s="276"/>
      <c r="NAW63" s="276"/>
      <c r="NAX63" s="276"/>
      <c r="NAY63" s="276"/>
      <c r="NAZ63" s="276"/>
      <c r="NBA63" s="276"/>
      <c r="NBB63" s="276"/>
      <c r="NBC63" s="276"/>
      <c r="NBD63" s="276"/>
      <c r="NBE63" s="276"/>
      <c r="NBF63" s="276"/>
      <c r="NBG63" s="276"/>
      <c r="NBH63" s="276"/>
      <c r="NBI63" s="276"/>
      <c r="NBJ63" s="276"/>
      <c r="NBK63" s="276"/>
      <c r="NBL63" s="276"/>
      <c r="NBM63" s="276"/>
      <c r="NBN63" s="276"/>
      <c r="NBO63" s="276"/>
      <c r="NBP63" s="276"/>
      <c r="NBQ63" s="276"/>
      <c r="NBR63" s="276"/>
      <c r="NBS63" s="276"/>
      <c r="NBT63" s="276"/>
      <c r="NBU63" s="276"/>
      <c r="NBV63" s="276"/>
      <c r="NBW63" s="276"/>
      <c r="NBX63" s="276"/>
      <c r="NBY63" s="276"/>
      <c r="NBZ63" s="276"/>
      <c r="NCA63" s="276"/>
      <c r="NCB63" s="276"/>
      <c r="NCC63" s="276"/>
      <c r="NCD63" s="276"/>
      <c r="NCE63" s="276"/>
      <c r="NCF63" s="276"/>
      <c r="NCG63" s="276"/>
      <c r="NCH63" s="276"/>
      <c r="NCI63" s="276"/>
      <c r="NCJ63" s="276"/>
      <c r="NCK63" s="276"/>
      <c r="NCL63" s="276"/>
      <c r="NCM63" s="276"/>
      <c r="NCN63" s="276"/>
      <c r="NCO63" s="276"/>
      <c r="NCP63" s="276"/>
      <c r="NCQ63" s="276"/>
      <c r="NCR63" s="276"/>
      <c r="NCS63" s="276"/>
      <c r="NCT63" s="276"/>
      <c r="NCU63" s="276"/>
      <c r="NCV63" s="276"/>
      <c r="NCW63" s="276"/>
      <c r="NCX63" s="276"/>
      <c r="NCY63" s="276"/>
      <c r="NCZ63" s="276"/>
      <c r="NDA63" s="276"/>
      <c r="NDB63" s="276"/>
      <c r="NDC63" s="276"/>
      <c r="NDD63" s="276"/>
      <c r="NDE63" s="276"/>
      <c r="NDF63" s="276"/>
      <c r="NDG63" s="276"/>
      <c r="NDH63" s="276"/>
      <c r="NDI63" s="276"/>
      <c r="NDJ63" s="276"/>
      <c r="NDK63" s="276"/>
      <c r="NDL63" s="276"/>
      <c r="NDM63" s="276"/>
      <c r="NDN63" s="276"/>
      <c r="NDO63" s="276"/>
      <c r="NDP63" s="276"/>
      <c r="NDQ63" s="276"/>
      <c r="NDR63" s="276"/>
      <c r="NDS63" s="276"/>
      <c r="NDT63" s="276"/>
      <c r="NDU63" s="276"/>
      <c r="NDV63" s="276"/>
      <c r="NDW63" s="276"/>
      <c r="NDX63" s="276"/>
      <c r="NDY63" s="276"/>
      <c r="NDZ63" s="276"/>
      <c r="NEA63" s="276"/>
      <c r="NEB63" s="276"/>
      <c r="NEC63" s="276"/>
      <c r="NED63" s="276"/>
      <c r="NEE63" s="276"/>
      <c r="NEF63" s="276"/>
      <c r="NEG63" s="276"/>
      <c r="NEH63" s="276"/>
      <c r="NEI63" s="276"/>
      <c r="NEJ63" s="276"/>
      <c r="NEK63" s="276"/>
      <c r="NEL63" s="276"/>
      <c r="NEM63" s="276"/>
      <c r="NEN63" s="276"/>
      <c r="NEO63" s="276"/>
      <c r="NEP63" s="276"/>
      <c r="NEQ63" s="276"/>
      <c r="NER63" s="276"/>
      <c r="NES63" s="276"/>
      <c r="NET63" s="276"/>
      <c r="NEU63" s="276"/>
      <c r="NEV63" s="276"/>
      <c r="NEW63" s="276"/>
      <c r="NEX63" s="276"/>
      <c r="NEY63" s="276"/>
      <c r="NEZ63" s="276"/>
      <c r="NFA63" s="276"/>
      <c r="NFB63" s="276"/>
      <c r="NFC63" s="276"/>
      <c r="NFD63" s="276"/>
      <c r="NFE63" s="276"/>
      <c r="NFF63" s="276"/>
      <c r="NFG63" s="276"/>
      <c r="NFH63" s="276"/>
      <c r="NFI63" s="276"/>
      <c r="NFJ63" s="276"/>
      <c r="NFK63" s="276"/>
      <c r="NFL63" s="276"/>
      <c r="NFM63" s="276"/>
      <c r="NFN63" s="276"/>
      <c r="NFO63" s="276"/>
      <c r="NFP63" s="276"/>
      <c r="NFQ63" s="276"/>
      <c r="NFR63" s="276"/>
      <c r="NFS63" s="276"/>
      <c r="NFT63" s="276"/>
      <c r="NFU63" s="276"/>
      <c r="NFV63" s="276"/>
      <c r="NFW63" s="276"/>
      <c r="NFX63" s="276"/>
      <c r="NFY63" s="276"/>
      <c r="NFZ63" s="276"/>
      <c r="NGA63" s="276"/>
      <c r="NGB63" s="276"/>
      <c r="NGC63" s="276"/>
      <c r="NGD63" s="276"/>
      <c r="NGE63" s="276"/>
      <c r="NGF63" s="276"/>
      <c r="NGG63" s="276"/>
      <c r="NGH63" s="276"/>
      <c r="NGI63" s="276"/>
      <c r="NGJ63" s="276"/>
      <c r="NGK63" s="276"/>
      <c r="NGL63" s="276"/>
      <c r="NGM63" s="276"/>
      <c r="NGN63" s="276"/>
      <c r="NGO63" s="276"/>
      <c r="NGP63" s="276"/>
      <c r="NGQ63" s="276"/>
      <c r="NGR63" s="276"/>
      <c r="NGS63" s="276"/>
      <c r="NGT63" s="276"/>
      <c r="NGU63" s="276"/>
      <c r="NGV63" s="276"/>
      <c r="NGW63" s="276"/>
      <c r="NGX63" s="276"/>
      <c r="NGY63" s="276"/>
      <c r="NGZ63" s="276"/>
      <c r="NHA63" s="276"/>
      <c r="NHB63" s="276"/>
      <c r="NHC63" s="276"/>
      <c r="NHD63" s="276"/>
      <c r="NHE63" s="276"/>
      <c r="NHF63" s="276"/>
      <c r="NHG63" s="276"/>
      <c r="NHH63" s="276"/>
      <c r="NHI63" s="276"/>
      <c r="NHJ63" s="276"/>
      <c r="NHK63" s="276"/>
      <c r="NHL63" s="276"/>
      <c r="NHM63" s="276"/>
      <c r="NHN63" s="276"/>
      <c r="NHO63" s="276"/>
      <c r="NHP63" s="276"/>
      <c r="NHQ63" s="276"/>
      <c r="NHR63" s="276"/>
      <c r="NHS63" s="276"/>
      <c r="NHT63" s="276"/>
      <c r="NHU63" s="276"/>
      <c r="NHV63" s="276"/>
      <c r="NHW63" s="276"/>
      <c r="NHX63" s="276"/>
      <c r="NHY63" s="276"/>
      <c r="NHZ63" s="276"/>
      <c r="NIA63" s="276"/>
      <c r="NIB63" s="276"/>
      <c r="NIC63" s="276"/>
      <c r="NID63" s="276"/>
      <c r="NIE63" s="276"/>
      <c r="NIF63" s="276"/>
      <c r="NIG63" s="276"/>
      <c r="NIH63" s="276"/>
      <c r="NII63" s="276"/>
      <c r="NIJ63" s="276"/>
      <c r="NIK63" s="276"/>
      <c r="NIL63" s="276"/>
      <c r="NIM63" s="276"/>
      <c r="NIN63" s="276"/>
      <c r="NIO63" s="276"/>
      <c r="NIP63" s="276"/>
      <c r="NIQ63" s="276"/>
      <c r="NIR63" s="276"/>
      <c r="NIS63" s="276"/>
      <c r="NIT63" s="276"/>
      <c r="NIU63" s="276"/>
      <c r="NIV63" s="276"/>
      <c r="NIW63" s="276"/>
      <c r="NIX63" s="276"/>
      <c r="NIY63" s="276"/>
      <c r="NIZ63" s="276"/>
      <c r="NJA63" s="276"/>
      <c r="NJB63" s="276"/>
      <c r="NJC63" s="276"/>
      <c r="NJD63" s="276"/>
      <c r="NJE63" s="276"/>
      <c r="NJF63" s="276"/>
      <c r="NJG63" s="276"/>
      <c r="NJH63" s="276"/>
      <c r="NJI63" s="276"/>
      <c r="NJJ63" s="276"/>
      <c r="NJK63" s="276"/>
      <c r="NJL63" s="276"/>
      <c r="NJM63" s="276"/>
      <c r="NJN63" s="276"/>
      <c r="NJO63" s="276"/>
      <c r="NJP63" s="276"/>
      <c r="NJQ63" s="276"/>
      <c r="NJR63" s="276"/>
      <c r="NJS63" s="276"/>
      <c r="NJT63" s="276"/>
      <c r="NJU63" s="276"/>
      <c r="NJV63" s="276"/>
      <c r="NJW63" s="276"/>
      <c r="NJX63" s="276"/>
      <c r="NJY63" s="276"/>
      <c r="NJZ63" s="276"/>
      <c r="NKA63" s="276"/>
      <c r="NKB63" s="276"/>
      <c r="NKC63" s="276"/>
      <c r="NKD63" s="276"/>
      <c r="NKE63" s="276"/>
      <c r="NKF63" s="276"/>
      <c r="NKG63" s="276"/>
      <c r="NKH63" s="276"/>
      <c r="NKI63" s="276"/>
      <c r="NKJ63" s="276"/>
      <c r="NKK63" s="276"/>
      <c r="NKL63" s="276"/>
      <c r="NKM63" s="276"/>
      <c r="NKN63" s="276"/>
      <c r="NKO63" s="276"/>
      <c r="NKP63" s="276"/>
      <c r="NKQ63" s="276"/>
      <c r="NKR63" s="276"/>
      <c r="NKS63" s="276"/>
      <c r="NKT63" s="276"/>
      <c r="NKU63" s="276"/>
      <c r="NKV63" s="276"/>
      <c r="NKW63" s="276"/>
      <c r="NKX63" s="276"/>
      <c r="NKY63" s="276"/>
      <c r="NKZ63" s="276"/>
      <c r="NLA63" s="276"/>
      <c r="NLB63" s="276"/>
      <c r="NLC63" s="276"/>
      <c r="NLD63" s="276"/>
      <c r="NLE63" s="276"/>
      <c r="NLF63" s="276"/>
      <c r="NLG63" s="276"/>
      <c r="NLH63" s="276"/>
      <c r="NLI63" s="276"/>
      <c r="NLJ63" s="276"/>
      <c r="NLK63" s="276"/>
      <c r="NLL63" s="276"/>
      <c r="NLM63" s="276"/>
      <c r="NLN63" s="276"/>
      <c r="NLO63" s="276"/>
      <c r="NLP63" s="276"/>
      <c r="NLQ63" s="276"/>
      <c r="NLR63" s="276"/>
      <c r="NLS63" s="276"/>
      <c r="NLT63" s="276"/>
      <c r="NLU63" s="276"/>
      <c r="NLV63" s="276"/>
      <c r="NLW63" s="276"/>
      <c r="NLX63" s="276"/>
      <c r="NLY63" s="276"/>
      <c r="NLZ63" s="276"/>
      <c r="NMA63" s="276"/>
      <c r="NMB63" s="276"/>
      <c r="NMC63" s="276"/>
      <c r="NMD63" s="276"/>
      <c r="NME63" s="276"/>
      <c r="NMF63" s="276"/>
      <c r="NMG63" s="276"/>
      <c r="NMH63" s="276"/>
      <c r="NMI63" s="276"/>
      <c r="NMJ63" s="276"/>
      <c r="NMK63" s="276"/>
      <c r="NML63" s="276"/>
      <c r="NMM63" s="276"/>
      <c r="NMN63" s="276"/>
      <c r="NMO63" s="276"/>
      <c r="NMP63" s="276"/>
      <c r="NMQ63" s="276"/>
      <c r="NMR63" s="276"/>
      <c r="NMS63" s="276"/>
      <c r="NMT63" s="276"/>
      <c r="NMU63" s="276"/>
      <c r="NMV63" s="276"/>
      <c r="NMW63" s="276"/>
      <c r="NMX63" s="276"/>
      <c r="NMY63" s="276"/>
      <c r="NMZ63" s="276"/>
      <c r="NNA63" s="276"/>
      <c r="NNB63" s="276"/>
      <c r="NNC63" s="276"/>
      <c r="NND63" s="276"/>
      <c r="NNE63" s="276"/>
      <c r="NNF63" s="276"/>
      <c r="NNG63" s="276"/>
      <c r="NNH63" s="276"/>
      <c r="NNI63" s="276"/>
      <c r="NNJ63" s="276"/>
      <c r="NNK63" s="276"/>
      <c r="NNL63" s="276"/>
      <c r="NNM63" s="276"/>
      <c r="NNN63" s="276"/>
      <c r="NNO63" s="276"/>
      <c r="NNP63" s="276"/>
      <c r="NNQ63" s="276"/>
      <c r="NNR63" s="276"/>
      <c r="NNS63" s="276"/>
      <c r="NNT63" s="276"/>
      <c r="NNU63" s="276"/>
      <c r="NNV63" s="276"/>
      <c r="NNW63" s="276"/>
      <c r="NNX63" s="276"/>
      <c r="NNY63" s="276"/>
      <c r="NNZ63" s="276"/>
      <c r="NOA63" s="276"/>
      <c r="NOB63" s="276"/>
      <c r="NOC63" s="276"/>
      <c r="NOD63" s="276"/>
      <c r="NOE63" s="276"/>
      <c r="NOF63" s="276"/>
      <c r="NOG63" s="276"/>
      <c r="NOH63" s="276"/>
      <c r="NOI63" s="276"/>
      <c r="NOJ63" s="276"/>
      <c r="NOK63" s="276"/>
      <c r="NOL63" s="276"/>
      <c r="NOM63" s="276"/>
      <c r="NON63" s="276"/>
      <c r="NOO63" s="276"/>
      <c r="NOP63" s="276"/>
      <c r="NOQ63" s="276"/>
      <c r="NOR63" s="276"/>
      <c r="NOS63" s="276"/>
      <c r="NOT63" s="276"/>
      <c r="NOU63" s="276"/>
      <c r="NOV63" s="276"/>
      <c r="NOW63" s="276"/>
      <c r="NOX63" s="276"/>
      <c r="NOY63" s="276"/>
      <c r="NOZ63" s="276"/>
      <c r="NPA63" s="276"/>
      <c r="NPB63" s="276"/>
      <c r="NPC63" s="276"/>
      <c r="NPD63" s="276"/>
      <c r="NPE63" s="276"/>
      <c r="NPF63" s="276"/>
      <c r="NPG63" s="276"/>
      <c r="NPH63" s="276"/>
      <c r="NPI63" s="276"/>
      <c r="NPJ63" s="276"/>
      <c r="NPK63" s="276"/>
      <c r="NPL63" s="276"/>
      <c r="NPM63" s="276"/>
      <c r="NPN63" s="276"/>
      <c r="NPO63" s="276"/>
      <c r="NPP63" s="276"/>
      <c r="NPQ63" s="276"/>
      <c r="NPR63" s="276"/>
      <c r="NPS63" s="276"/>
      <c r="NPT63" s="276"/>
      <c r="NPU63" s="276"/>
      <c r="NPV63" s="276"/>
      <c r="NPW63" s="276"/>
      <c r="NPX63" s="276"/>
      <c r="NPY63" s="276"/>
      <c r="NPZ63" s="276"/>
      <c r="NQA63" s="276"/>
      <c r="NQB63" s="276"/>
      <c r="NQC63" s="276"/>
      <c r="NQD63" s="276"/>
      <c r="NQE63" s="276"/>
      <c r="NQF63" s="276"/>
      <c r="NQG63" s="276"/>
      <c r="NQH63" s="276"/>
      <c r="NQI63" s="276"/>
      <c r="NQJ63" s="276"/>
      <c r="NQK63" s="276"/>
      <c r="NQL63" s="276"/>
      <c r="NQM63" s="276"/>
      <c r="NQN63" s="276"/>
      <c r="NQO63" s="276"/>
      <c r="NQP63" s="276"/>
      <c r="NQQ63" s="276"/>
      <c r="NQR63" s="276"/>
      <c r="NQS63" s="276"/>
      <c r="NQT63" s="276"/>
      <c r="NQU63" s="276"/>
      <c r="NQV63" s="276"/>
      <c r="NQW63" s="276"/>
      <c r="NQX63" s="276"/>
      <c r="NQY63" s="276"/>
      <c r="NQZ63" s="276"/>
      <c r="NRA63" s="276"/>
      <c r="NRB63" s="276"/>
      <c r="NRC63" s="276"/>
      <c r="NRD63" s="276"/>
      <c r="NRE63" s="276"/>
      <c r="NRF63" s="276"/>
      <c r="NRG63" s="276"/>
      <c r="NRH63" s="276"/>
      <c r="NRI63" s="276"/>
      <c r="NRJ63" s="276"/>
      <c r="NRK63" s="276"/>
      <c r="NRL63" s="276"/>
      <c r="NRM63" s="276"/>
      <c r="NRN63" s="276"/>
      <c r="NRO63" s="276"/>
      <c r="NRP63" s="276"/>
      <c r="NRQ63" s="276"/>
      <c r="NRR63" s="276"/>
      <c r="NRS63" s="276"/>
      <c r="NRT63" s="276"/>
      <c r="NRU63" s="276"/>
      <c r="NRV63" s="276"/>
      <c r="NRW63" s="276"/>
      <c r="NRX63" s="276"/>
      <c r="NRY63" s="276"/>
      <c r="NRZ63" s="276"/>
      <c r="NSA63" s="276"/>
      <c r="NSB63" s="276"/>
      <c r="NSC63" s="276"/>
      <c r="NSD63" s="276"/>
      <c r="NSE63" s="276"/>
      <c r="NSF63" s="276"/>
      <c r="NSG63" s="276"/>
      <c r="NSH63" s="276"/>
      <c r="NSI63" s="276"/>
      <c r="NSJ63" s="276"/>
      <c r="NSK63" s="276"/>
      <c r="NSL63" s="276"/>
      <c r="NSM63" s="276"/>
      <c r="NSN63" s="276"/>
      <c r="NSO63" s="276"/>
      <c r="NSP63" s="276"/>
      <c r="NSQ63" s="276"/>
      <c r="NSR63" s="276"/>
      <c r="NSS63" s="276"/>
      <c r="NST63" s="276"/>
      <c r="NSU63" s="276"/>
      <c r="NSV63" s="276"/>
      <c r="NSW63" s="276"/>
      <c r="NSX63" s="276"/>
      <c r="NSY63" s="276"/>
      <c r="NSZ63" s="276"/>
      <c r="NTA63" s="276"/>
      <c r="NTB63" s="276"/>
      <c r="NTC63" s="276"/>
      <c r="NTD63" s="276"/>
      <c r="NTE63" s="276"/>
      <c r="NTF63" s="276"/>
      <c r="NTG63" s="276"/>
      <c r="NTH63" s="276"/>
      <c r="NTI63" s="276"/>
      <c r="NTJ63" s="276"/>
      <c r="NTK63" s="276"/>
      <c r="NTL63" s="276"/>
      <c r="NTM63" s="276"/>
      <c r="NTN63" s="276"/>
      <c r="NTO63" s="276"/>
      <c r="NTP63" s="276"/>
      <c r="NTQ63" s="276"/>
      <c r="NTR63" s="276"/>
      <c r="NTS63" s="276"/>
      <c r="NTT63" s="276"/>
      <c r="NTU63" s="276"/>
      <c r="NTV63" s="276"/>
      <c r="NTW63" s="276"/>
      <c r="NTX63" s="276"/>
      <c r="NTY63" s="276"/>
      <c r="NTZ63" s="276"/>
      <c r="NUA63" s="276"/>
      <c r="NUB63" s="276"/>
      <c r="NUC63" s="276"/>
      <c r="NUD63" s="276"/>
      <c r="NUE63" s="276"/>
      <c r="NUF63" s="276"/>
      <c r="NUG63" s="276"/>
      <c r="NUH63" s="276"/>
      <c r="NUI63" s="276"/>
      <c r="NUJ63" s="276"/>
      <c r="NUK63" s="276"/>
      <c r="NUL63" s="276"/>
      <c r="NUM63" s="276"/>
      <c r="NUN63" s="276"/>
      <c r="NUO63" s="276"/>
      <c r="NUP63" s="276"/>
      <c r="NUQ63" s="276"/>
      <c r="NUR63" s="276"/>
      <c r="NUS63" s="276"/>
      <c r="NUT63" s="276"/>
      <c r="NUU63" s="276"/>
      <c r="NUV63" s="276"/>
      <c r="NUW63" s="276"/>
      <c r="NUX63" s="276"/>
      <c r="NUY63" s="276"/>
      <c r="NUZ63" s="276"/>
      <c r="NVA63" s="276"/>
      <c r="NVB63" s="276"/>
      <c r="NVC63" s="276"/>
      <c r="NVD63" s="276"/>
      <c r="NVE63" s="276"/>
      <c r="NVF63" s="276"/>
      <c r="NVG63" s="276"/>
      <c r="NVH63" s="276"/>
      <c r="NVI63" s="276"/>
      <c r="NVJ63" s="276"/>
      <c r="NVK63" s="276"/>
      <c r="NVL63" s="276"/>
      <c r="NVM63" s="276"/>
      <c r="NVN63" s="276"/>
      <c r="NVO63" s="276"/>
      <c r="NVP63" s="276"/>
      <c r="NVQ63" s="276"/>
      <c r="NVR63" s="276"/>
      <c r="NVS63" s="276"/>
      <c r="NVT63" s="276"/>
      <c r="NVU63" s="276"/>
      <c r="NVV63" s="276"/>
      <c r="NVW63" s="276"/>
      <c r="NVX63" s="276"/>
      <c r="NVY63" s="276"/>
      <c r="NVZ63" s="276"/>
      <c r="NWA63" s="276"/>
      <c r="NWB63" s="276"/>
      <c r="NWC63" s="276"/>
      <c r="NWD63" s="276"/>
      <c r="NWE63" s="276"/>
      <c r="NWF63" s="276"/>
      <c r="NWG63" s="276"/>
      <c r="NWH63" s="276"/>
      <c r="NWI63" s="276"/>
      <c r="NWJ63" s="276"/>
      <c r="NWK63" s="276"/>
      <c r="NWL63" s="276"/>
      <c r="NWM63" s="276"/>
      <c r="NWN63" s="276"/>
      <c r="NWO63" s="276"/>
      <c r="NWP63" s="276"/>
      <c r="NWQ63" s="276"/>
      <c r="NWR63" s="276"/>
      <c r="NWS63" s="276"/>
      <c r="NWT63" s="276"/>
      <c r="NWU63" s="276"/>
      <c r="NWV63" s="276"/>
      <c r="NWW63" s="276"/>
      <c r="NWX63" s="276"/>
      <c r="NWY63" s="276"/>
      <c r="NWZ63" s="276"/>
      <c r="NXA63" s="276"/>
      <c r="NXB63" s="276"/>
      <c r="NXC63" s="276"/>
      <c r="NXD63" s="276"/>
      <c r="NXE63" s="276"/>
      <c r="NXF63" s="276"/>
      <c r="NXG63" s="276"/>
      <c r="NXH63" s="276"/>
      <c r="NXI63" s="276"/>
      <c r="NXJ63" s="276"/>
      <c r="NXK63" s="276"/>
      <c r="NXL63" s="276"/>
      <c r="NXM63" s="276"/>
      <c r="NXN63" s="276"/>
      <c r="NXO63" s="276"/>
      <c r="NXP63" s="276"/>
      <c r="NXQ63" s="276"/>
      <c r="NXR63" s="276"/>
      <c r="NXS63" s="276"/>
      <c r="NXT63" s="276"/>
      <c r="NXU63" s="276"/>
      <c r="NXV63" s="276"/>
      <c r="NXW63" s="276"/>
      <c r="NXX63" s="276"/>
      <c r="NXY63" s="276"/>
      <c r="NXZ63" s="276"/>
      <c r="NYA63" s="276"/>
      <c r="NYB63" s="276"/>
      <c r="NYC63" s="276"/>
      <c r="NYD63" s="276"/>
      <c r="NYE63" s="276"/>
      <c r="NYF63" s="276"/>
      <c r="NYG63" s="276"/>
      <c r="NYH63" s="276"/>
      <c r="NYI63" s="276"/>
      <c r="NYJ63" s="276"/>
      <c r="NYK63" s="276"/>
      <c r="NYL63" s="276"/>
      <c r="NYM63" s="276"/>
      <c r="NYN63" s="276"/>
      <c r="NYO63" s="276"/>
      <c r="NYP63" s="276"/>
      <c r="NYQ63" s="276"/>
      <c r="NYR63" s="276"/>
      <c r="NYS63" s="276"/>
      <c r="NYT63" s="276"/>
      <c r="NYU63" s="276"/>
      <c r="NYV63" s="276"/>
      <c r="NYW63" s="276"/>
      <c r="NYX63" s="276"/>
      <c r="NYY63" s="276"/>
      <c r="NYZ63" s="276"/>
      <c r="NZA63" s="276"/>
      <c r="NZB63" s="276"/>
      <c r="NZC63" s="276"/>
      <c r="NZD63" s="276"/>
      <c r="NZE63" s="276"/>
      <c r="NZF63" s="276"/>
      <c r="NZG63" s="276"/>
      <c r="NZH63" s="276"/>
      <c r="NZI63" s="276"/>
      <c r="NZJ63" s="276"/>
      <c r="NZK63" s="276"/>
      <c r="NZL63" s="276"/>
      <c r="NZM63" s="276"/>
      <c r="NZN63" s="276"/>
      <c r="NZO63" s="276"/>
      <c r="NZP63" s="276"/>
      <c r="NZQ63" s="276"/>
      <c r="NZR63" s="276"/>
      <c r="NZS63" s="276"/>
      <c r="NZT63" s="276"/>
      <c r="NZU63" s="276"/>
      <c r="NZV63" s="276"/>
      <c r="NZW63" s="276"/>
      <c r="NZX63" s="276"/>
      <c r="NZY63" s="276"/>
      <c r="NZZ63" s="276"/>
      <c r="OAA63" s="276"/>
      <c r="OAB63" s="276"/>
      <c r="OAC63" s="276"/>
      <c r="OAD63" s="276"/>
      <c r="OAE63" s="276"/>
      <c r="OAF63" s="276"/>
      <c r="OAG63" s="276"/>
      <c r="OAH63" s="276"/>
      <c r="OAI63" s="276"/>
      <c r="OAJ63" s="276"/>
      <c r="OAK63" s="276"/>
      <c r="OAL63" s="276"/>
      <c r="OAM63" s="276"/>
      <c r="OAN63" s="276"/>
      <c r="OAO63" s="276"/>
      <c r="OAP63" s="276"/>
      <c r="OAQ63" s="276"/>
      <c r="OAR63" s="276"/>
      <c r="OAS63" s="276"/>
      <c r="OAT63" s="276"/>
      <c r="OAU63" s="276"/>
      <c r="OAV63" s="276"/>
      <c r="OAW63" s="276"/>
      <c r="OAX63" s="276"/>
      <c r="OAY63" s="276"/>
      <c r="OAZ63" s="276"/>
      <c r="OBA63" s="276"/>
      <c r="OBB63" s="276"/>
      <c r="OBC63" s="276"/>
      <c r="OBD63" s="276"/>
      <c r="OBE63" s="276"/>
      <c r="OBF63" s="276"/>
      <c r="OBG63" s="276"/>
      <c r="OBH63" s="276"/>
      <c r="OBI63" s="276"/>
      <c r="OBJ63" s="276"/>
      <c r="OBK63" s="276"/>
      <c r="OBL63" s="276"/>
      <c r="OBM63" s="276"/>
      <c r="OBN63" s="276"/>
      <c r="OBO63" s="276"/>
      <c r="OBP63" s="276"/>
      <c r="OBQ63" s="276"/>
      <c r="OBR63" s="276"/>
      <c r="OBS63" s="276"/>
      <c r="OBT63" s="276"/>
      <c r="OBU63" s="276"/>
      <c r="OBV63" s="276"/>
      <c r="OBW63" s="276"/>
      <c r="OBX63" s="276"/>
      <c r="OBY63" s="276"/>
      <c r="OBZ63" s="276"/>
      <c r="OCA63" s="276"/>
      <c r="OCB63" s="276"/>
      <c r="OCC63" s="276"/>
      <c r="OCD63" s="276"/>
      <c r="OCE63" s="276"/>
      <c r="OCF63" s="276"/>
      <c r="OCG63" s="276"/>
      <c r="OCH63" s="276"/>
      <c r="OCI63" s="276"/>
      <c r="OCJ63" s="276"/>
      <c r="OCK63" s="276"/>
      <c r="OCL63" s="276"/>
      <c r="OCM63" s="276"/>
      <c r="OCN63" s="276"/>
      <c r="OCO63" s="276"/>
      <c r="OCP63" s="276"/>
      <c r="OCQ63" s="276"/>
      <c r="OCR63" s="276"/>
      <c r="OCS63" s="276"/>
      <c r="OCT63" s="276"/>
      <c r="OCU63" s="276"/>
      <c r="OCV63" s="276"/>
      <c r="OCW63" s="276"/>
      <c r="OCX63" s="276"/>
      <c r="OCY63" s="276"/>
      <c r="OCZ63" s="276"/>
      <c r="ODA63" s="276"/>
      <c r="ODB63" s="276"/>
      <c r="ODC63" s="276"/>
      <c r="ODD63" s="276"/>
      <c r="ODE63" s="276"/>
      <c r="ODF63" s="276"/>
      <c r="ODG63" s="276"/>
      <c r="ODH63" s="276"/>
      <c r="ODI63" s="276"/>
      <c r="ODJ63" s="276"/>
      <c r="ODK63" s="276"/>
      <c r="ODL63" s="276"/>
      <c r="ODM63" s="276"/>
      <c r="ODN63" s="276"/>
      <c r="ODO63" s="276"/>
      <c r="ODP63" s="276"/>
      <c r="ODQ63" s="276"/>
      <c r="ODR63" s="276"/>
      <c r="ODS63" s="276"/>
      <c r="ODT63" s="276"/>
      <c r="ODU63" s="276"/>
      <c r="ODV63" s="276"/>
      <c r="ODW63" s="276"/>
      <c r="ODX63" s="276"/>
      <c r="ODY63" s="276"/>
      <c r="ODZ63" s="276"/>
      <c r="OEA63" s="276"/>
      <c r="OEB63" s="276"/>
      <c r="OEC63" s="276"/>
      <c r="OED63" s="276"/>
      <c r="OEE63" s="276"/>
      <c r="OEF63" s="276"/>
      <c r="OEG63" s="276"/>
      <c r="OEH63" s="276"/>
      <c r="OEI63" s="276"/>
      <c r="OEJ63" s="276"/>
      <c r="OEK63" s="276"/>
      <c r="OEL63" s="276"/>
      <c r="OEM63" s="276"/>
      <c r="OEN63" s="276"/>
      <c r="OEO63" s="276"/>
      <c r="OEP63" s="276"/>
      <c r="OEQ63" s="276"/>
      <c r="OER63" s="276"/>
      <c r="OES63" s="276"/>
      <c r="OET63" s="276"/>
      <c r="OEU63" s="276"/>
      <c r="OEV63" s="276"/>
      <c r="OEW63" s="276"/>
      <c r="OEX63" s="276"/>
      <c r="OEY63" s="276"/>
      <c r="OEZ63" s="276"/>
      <c r="OFA63" s="276"/>
      <c r="OFB63" s="276"/>
      <c r="OFC63" s="276"/>
      <c r="OFD63" s="276"/>
      <c r="OFE63" s="276"/>
      <c r="OFF63" s="276"/>
      <c r="OFG63" s="276"/>
      <c r="OFH63" s="276"/>
      <c r="OFI63" s="276"/>
      <c r="OFJ63" s="276"/>
      <c r="OFK63" s="276"/>
      <c r="OFL63" s="276"/>
      <c r="OFM63" s="276"/>
      <c r="OFN63" s="276"/>
      <c r="OFO63" s="276"/>
      <c r="OFP63" s="276"/>
      <c r="OFQ63" s="276"/>
      <c r="OFR63" s="276"/>
      <c r="OFS63" s="276"/>
      <c r="OFT63" s="276"/>
      <c r="OFU63" s="276"/>
      <c r="OFV63" s="276"/>
      <c r="OFW63" s="276"/>
      <c r="OFX63" s="276"/>
      <c r="OFY63" s="276"/>
      <c r="OFZ63" s="276"/>
      <c r="OGA63" s="276"/>
      <c r="OGB63" s="276"/>
      <c r="OGC63" s="276"/>
      <c r="OGD63" s="276"/>
      <c r="OGE63" s="276"/>
      <c r="OGF63" s="276"/>
      <c r="OGG63" s="276"/>
      <c r="OGH63" s="276"/>
      <c r="OGI63" s="276"/>
      <c r="OGJ63" s="276"/>
      <c r="OGK63" s="276"/>
      <c r="OGL63" s="276"/>
      <c r="OGM63" s="276"/>
      <c r="OGN63" s="276"/>
      <c r="OGO63" s="276"/>
      <c r="OGP63" s="276"/>
      <c r="OGQ63" s="276"/>
      <c r="OGR63" s="276"/>
      <c r="OGS63" s="276"/>
      <c r="OGT63" s="276"/>
      <c r="OGU63" s="276"/>
      <c r="OGV63" s="276"/>
      <c r="OGW63" s="276"/>
      <c r="OGX63" s="276"/>
      <c r="OGY63" s="276"/>
      <c r="OGZ63" s="276"/>
      <c r="OHA63" s="276"/>
      <c r="OHB63" s="276"/>
      <c r="OHC63" s="276"/>
      <c r="OHD63" s="276"/>
      <c r="OHE63" s="276"/>
      <c r="OHF63" s="276"/>
      <c r="OHG63" s="276"/>
      <c r="OHH63" s="276"/>
      <c r="OHI63" s="276"/>
      <c r="OHJ63" s="276"/>
      <c r="OHK63" s="276"/>
      <c r="OHL63" s="276"/>
      <c r="OHM63" s="276"/>
      <c r="OHN63" s="276"/>
      <c r="OHO63" s="276"/>
      <c r="OHP63" s="276"/>
      <c r="OHQ63" s="276"/>
      <c r="OHR63" s="276"/>
      <c r="OHS63" s="276"/>
      <c r="OHT63" s="276"/>
      <c r="OHU63" s="276"/>
      <c r="OHV63" s="276"/>
      <c r="OHW63" s="276"/>
      <c r="OHX63" s="276"/>
      <c r="OHY63" s="276"/>
      <c r="OHZ63" s="276"/>
      <c r="OIA63" s="276"/>
      <c r="OIB63" s="276"/>
      <c r="OIC63" s="276"/>
      <c r="OID63" s="276"/>
      <c r="OIE63" s="276"/>
      <c r="OIF63" s="276"/>
      <c r="OIG63" s="276"/>
      <c r="OIH63" s="276"/>
      <c r="OII63" s="276"/>
      <c r="OIJ63" s="276"/>
      <c r="OIK63" s="276"/>
      <c r="OIL63" s="276"/>
      <c r="OIM63" s="276"/>
      <c r="OIN63" s="276"/>
      <c r="OIO63" s="276"/>
      <c r="OIP63" s="276"/>
      <c r="OIQ63" s="276"/>
      <c r="OIR63" s="276"/>
      <c r="OIS63" s="276"/>
      <c r="OIT63" s="276"/>
      <c r="OIU63" s="276"/>
      <c r="OIV63" s="276"/>
      <c r="OIW63" s="276"/>
      <c r="OIX63" s="276"/>
      <c r="OIY63" s="276"/>
      <c r="OIZ63" s="276"/>
      <c r="OJA63" s="276"/>
      <c r="OJB63" s="276"/>
      <c r="OJC63" s="276"/>
      <c r="OJD63" s="276"/>
      <c r="OJE63" s="276"/>
      <c r="OJF63" s="276"/>
      <c r="OJG63" s="276"/>
      <c r="OJH63" s="276"/>
      <c r="OJI63" s="276"/>
      <c r="OJJ63" s="276"/>
      <c r="OJK63" s="276"/>
      <c r="OJL63" s="276"/>
      <c r="OJM63" s="276"/>
      <c r="OJN63" s="276"/>
      <c r="OJO63" s="276"/>
      <c r="OJP63" s="276"/>
      <c r="OJQ63" s="276"/>
      <c r="OJR63" s="276"/>
      <c r="OJS63" s="276"/>
      <c r="OJT63" s="276"/>
      <c r="OJU63" s="276"/>
      <c r="OJV63" s="276"/>
      <c r="OJW63" s="276"/>
      <c r="OJX63" s="276"/>
      <c r="OJY63" s="276"/>
      <c r="OJZ63" s="276"/>
      <c r="OKA63" s="276"/>
      <c r="OKB63" s="276"/>
      <c r="OKC63" s="276"/>
      <c r="OKD63" s="276"/>
      <c r="OKE63" s="276"/>
      <c r="OKF63" s="276"/>
      <c r="OKG63" s="276"/>
      <c r="OKH63" s="276"/>
      <c r="OKI63" s="276"/>
      <c r="OKJ63" s="276"/>
      <c r="OKK63" s="276"/>
      <c r="OKL63" s="276"/>
      <c r="OKM63" s="276"/>
      <c r="OKN63" s="276"/>
      <c r="OKO63" s="276"/>
      <c r="OKP63" s="276"/>
      <c r="OKQ63" s="276"/>
      <c r="OKR63" s="276"/>
      <c r="OKS63" s="276"/>
      <c r="OKT63" s="276"/>
      <c r="OKU63" s="276"/>
      <c r="OKV63" s="276"/>
      <c r="OKW63" s="276"/>
      <c r="OKX63" s="276"/>
      <c r="OKY63" s="276"/>
      <c r="OKZ63" s="276"/>
      <c r="OLA63" s="276"/>
      <c r="OLB63" s="276"/>
      <c r="OLC63" s="276"/>
      <c r="OLD63" s="276"/>
      <c r="OLE63" s="276"/>
      <c r="OLF63" s="276"/>
      <c r="OLG63" s="276"/>
      <c r="OLH63" s="276"/>
      <c r="OLI63" s="276"/>
      <c r="OLJ63" s="276"/>
      <c r="OLK63" s="276"/>
      <c r="OLL63" s="276"/>
      <c r="OLM63" s="276"/>
      <c r="OLN63" s="276"/>
      <c r="OLO63" s="276"/>
      <c r="OLP63" s="276"/>
      <c r="OLQ63" s="276"/>
      <c r="OLR63" s="276"/>
      <c r="OLS63" s="276"/>
      <c r="OLT63" s="276"/>
      <c r="OLU63" s="276"/>
      <c r="OLV63" s="276"/>
      <c r="OLW63" s="276"/>
      <c r="OLX63" s="276"/>
      <c r="OLY63" s="276"/>
      <c r="OLZ63" s="276"/>
      <c r="OMA63" s="276"/>
      <c r="OMB63" s="276"/>
      <c r="OMC63" s="276"/>
      <c r="OMD63" s="276"/>
      <c r="OME63" s="276"/>
      <c r="OMF63" s="276"/>
      <c r="OMG63" s="276"/>
      <c r="OMH63" s="276"/>
      <c r="OMI63" s="276"/>
      <c r="OMJ63" s="276"/>
      <c r="OMK63" s="276"/>
      <c r="OML63" s="276"/>
      <c r="OMM63" s="276"/>
      <c r="OMN63" s="276"/>
      <c r="OMO63" s="276"/>
      <c r="OMP63" s="276"/>
      <c r="OMQ63" s="276"/>
      <c r="OMR63" s="276"/>
      <c r="OMS63" s="276"/>
      <c r="OMT63" s="276"/>
      <c r="OMU63" s="276"/>
      <c r="OMV63" s="276"/>
      <c r="OMW63" s="276"/>
      <c r="OMX63" s="276"/>
      <c r="OMY63" s="276"/>
      <c r="OMZ63" s="276"/>
      <c r="ONA63" s="276"/>
      <c r="ONB63" s="276"/>
      <c r="ONC63" s="276"/>
      <c r="OND63" s="276"/>
      <c r="ONE63" s="276"/>
      <c r="ONF63" s="276"/>
      <c r="ONG63" s="276"/>
      <c r="ONH63" s="276"/>
      <c r="ONI63" s="276"/>
      <c r="ONJ63" s="276"/>
      <c r="ONK63" s="276"/>
      <c r="ONL63" s="276"/>
      <c r="ONM63" s="276"/>
      <c r="ONN63" s="276"/>
      <c r="ONO63" s="276"/>
      <c r="ONP63" s="276"/>
      <c r="ONQ63" s="276"/>
      <c r="ONR63" s="276"/>
      <c r="ONS63" s="276"/>
      <c r="ONT63" s="276"/>
      <c r="ONU63" s="276"/>
      <c r="ONV63" s="276"/>
      <c r="ONW63" s="276"/>
      <c r="ONX63" s="276"/>
      <c r="ONY63" s="276"/>
      <c r="ONZ63" s="276"/>
      <c r="OOA63" s="276"/>
      <c r="OOB63" s="276"/>
      <c r="OOC63" s="276"/>
      <c r="OOD63" s="276"/>
      <c r="OOE63" s="276"/>
      <c r="OOF63" s="276"/>
      <c r="OOG63" s="276"/>
      <c r="OOH63" s="276"/>
      <c r="OOI63" s="276"/>
      <c r="OOJ63" s="276"/>
      <c r="OOK63" s="276"/>
      <c r="OOL63" s="276"/>
      <c r="OOM63" s="276"/>
      <c r="OON63" s="276"/>
      <c r="OOO63" s="276"/>
      <c r="OOP63" s="276"/>
      <c r="OOQ63" s="276"/>
      <c r="OOR63" s="276"/>
      <c r="OOS63" s="276"/>
      <c r="OOT63" s="276"/>
      <c r="OOU63" s="276"/>
      <c r="OOV63" s="276"/>
      <c r="OOW63" s="276"/>
      <c r="OOX63" s="276"/>
      <c r="OOY63" s="276"/>
      <c r="OOZ63" s="276"/>
      <c r="OPA63" s="276"/>
      <c r="OPB63" s="276"/>
      <c r="OPC63" s="276"/>
      <c r="OPD63" s="276"/>
      <c r="OPE63" s="276"/>
      <c r="OPF63" s="276"/>
      <c r="OPG63" s="276"/>
      <c r="OPH63" s="276"/>
      <c r="OPI63" s="276"/>
      <c r="OPJ63" s="276"/>
      <c r="OPK63" s="276"/>
      <c r="OPL63" s="276"/>
      <c r="OPM63" s="276"/>
      <c r="OPN63" s="276"/>
      <c r="OPO63" s="276"/>
      <c r="OPP63" s="276"/>
      <c r="OPQ63" s="276"/>
      <c r="OPR63" s="276"/>
      <c r="OPS63" s="276"/>
      <c r="OPT63" s="276"/>
      <c r="OPU63" s="276"/>
      <c r="OPV63" s="276"/>
      <c r="OPW63" s="276"/>
      <c r="OPX63" s="276"/>
      <c r="OPY63" s="276"/>
      <c r="OPZ63" s="276"/>
      <c r="OQA63" s="276"/>
      <c r="OQB63" s="276"/>
      <c r="OQC63" s="276"/>
      <c r="OQD63" s="276"/>
      <c r="OQE63" s="276"/>
      <c r="OQF63" s="276"/>
      <c r="OQG63" s="276"/>
      <c r="OQH63" s="276"/>
      <c r="OQI63" s="276"/>
      <c r="OQJ63" s="276"/>
      <c r="OQK63" s="276"/>
      <c r="OQL63" s="276"/>
      <c r="OQM63" s="276"/>
      <c r="OQN63" s="276"/>
      <c r="OQO63" s="276"/>
      <c r="OQP63" s="276"/>
      <c r="OQQ63" s="276"/>
      <c r="OQR63" s="276"/>
      <c r="OQS63" s="276"/>
      <c r="OQT63" s="276"/>
      <c r="OQU63" s="276"/>
      <c r="OQV63" s="276"/>
      <c r="OQW63" s="276"/>
      <c r="OQX63" s="276"/>
      <c r="OQY63" s="276"/>
      <c r="OQZ63" s="276"/>
      <c r="ORA63" s="276"/>
      <c r="ORB63" s="276"/>
      <c r="ORC63" s="276"/>
      <c r="ORD63" s="276"/>
      <c r="ORE63" s="276"/>
      <c r="ORF63" s="276"/>
      <c r="ORG63" s="276"/>
      <c r="ORH63" s="276"/>
      <c r="ORI63" s="276"/>
      <c r="ORJ63" s="276"/>
      <c r="ORK63" s="276"/>
      <c r="ORL63" s="276"/>
      <c r="ORM63" s="276"/>
      <c r="ORN63" s="276"/>
      <c r="ORO63" s="276"/>
      <c r="ORP63" s="276"/>
      <c r="ORQ63" s="276"/>
      <c r="ORR63" s="276"/>
      <c r="ORS63" s="276"/>
      <c r="ORT63" s="276"/>
      <c r="ORU63" s="276"/>
      <c r="ORV63" s="276"/>
      <c r="ORW63" s="276"/>
      <c r="ORX63" s="276"/>
      <c r="ORY63" s="276"/>
      <c r="ORZ63" s="276"/>
      <c r="OSA63" s="276"/>
      <c r="OSB63" s="276"/>
      <c r="OSC63" s="276"/>
      <c r="OSD63" s="276"/>
      <c r="OSE63" s="276"/>
      <c r="OSF63" s="276"/>
      <c r="OSG63" s="276"/>
      <c r="OSH63" s="276"/>
      <c r="OSI63" s="276"/>
      <c r="OSJ63" s="276"/>
      <c r="OSK63" s="276"/>
      <c r="OSL63" s="276"/>
      <c r="OSM63" s="276"/>
      <c r="OSN63" s="276"/>
      <c r="OSO63" s="276"/>
      <c r="OSP63" s="276"/>
      <c r="OSQ63" s="276"/>
      <c r="OSR63" s="276"/>
      <c r="OSS63" s="276"/>
      <c r="OST63" s="276"/>
      <c r="OSU63" s="276"/>
      <c r="OSV63" s="276"/>
      <c r="OSW63" s="276"/>
      <c r="OSX63" s="276"/>
      <c r="OSY63" s="276"/>
      <c r="OSZ63" s="276"/>
      <c r="OTA63" s="276"/>
      <c r="OTB63" s="276"/>
      <c r="OTC63" s="276"/>
      <c r="OTD63" s="276"/>
      <c r="OTE63" s="276"/>
      <c r="OTF63" s="276"/>
      <c r="OTG63" s="276"/>
      <c r="OTH63" s="276"/>
      <c r="OTI63" s="276"/>
      <c r="OTJ63" s="276"/>
      <c r="OTK63" s="276"/>
      <c r="OTL63" s="276"/>
      <c r="OTM63" s="276"/>
      <c r="OTN63" s="276"/>
      <c r="OTO63" s="276"/>
      <c r="OTP63" s="276"/>
      <c r="OTQ63" s="276"/>
      <c r="OTR63" s="276"/>
      <c r="OTS63" s="276"/>
      <c r="OTT63" s="276"/>
      <c r="OTU63" s="276"/>
      <c r="OTV63" s="276"/>
      <c r="OTW63" s="276"/>
      <c r="OTX63" s="276"/>
      <c r="OTY63" s="276"/>
      <c r="OTZ63" s="276"/>
      <c r="OUA63" s="276"/>
      <c r="OUB63" s="276"/>
      <c r="OUC63" s="276"/>
      <c r="OUD63" s="276"/>
      <c r="OUE63" s="276"/>
      <c r="OUF63" s="276"/>
      <c r="OUG63" s="276"/>
      <c r="OUH63" s="276"/>
      <c r="OUI63" s="276"/>
      <c r="OUJ63" s="276"/>
      <c r="OUK63" s="276"/>
      <c r="OUL63" s="276"/>
      <c r="OUM63" s="276"/>
      <c r="OUN63" s="276"/>
      <c r="OUO63" s="276"/>
      <c r="OUP63" s="276"/>
      <c r="OUQ63" s="276"/>
      <c r="OUR63" s="276"/>
      <c r="OUS63" s="276"/>
      <c r="OUT63" s="276"/>
      <c r="OUU63" s="276"/>
      <c r="OUV63" s="276"/>
      <c r="OUW63" s="276"/>
      <c r="OUX63" s="276"/>
      <c r="OUY63" s="276"/>
      <c r="OUZ63" s="276"/>
      <c r="OVA63" s="276"/>
      <c r="OVB63" s="276"/>
      <c r="OVC63" s="276"/>
      <c r="OVD63" s="276"/>
      <c r="OVE63" s="276"/>
      <c r="OVF63" s="276"/>
      <c r="OVG63" s="276"/>
      <c r="OVH63" s="276"/>
      <c r="OVI63" s="276"/>
      <c r="OVJ63" s="276"/>
      <c r="OVK63" s="276"/>
      <c r="OVL63" s="276"/>
      <c r="OVM63" s="276"/>
      <c r="OVN63" s="276"/>
      <c r="OVO63" s="276"/>
      <c r="OVP63" s="276"/>
      <c r="OVQ63" s="276"/>
      <c r="OVR63" s="276"/>
      <c r="OVS63" s="276"/>
      <c r="OVT63" s="276"/>
      <c r="OVU63" s="276"/>
      <c r="OVV63" s="276"/>
      <c r="OVW63" s="276"/>
      <c r="OVX63" s="276"/>
      <c r="OVY63" s="276"/>
      <c r="OVZ63" s="276"/>
      <c r="OWA63" s="276"/>
      <c r="OWB63" s="276"/>
      <c r="OWC63" s="276"/>
      <c r="OWD63" s="276"/>
      <c r="OWE63" s="276"/>
      <c r="OWF63" s="276"/>
      <c r="OWG63" s="276"/>
      <c r="OWH63" s="276"/>
      <c r="OWI63" s="276"/>
      <c r="OWJ63" s="276"/>
      <c r="OWK63" s="276"/>
      <c r="OWL63" s="276"/>
      <c r="OWM63" s="276"/>
      <c r="OWN63" s="276"/>
      <c r="OWO63" s="276"/>
      <c r="OWP63" s="276"/>
      <c r="OWQ63" s="276"/>
      <c r="OWR63" s="276"/>
      <c r="OWS63" s="276"/>
      <c r="OWT63" s="276"/>
      <c r="OWU63" s="276"/>
      <c r="OWV63" s="276"/>
      <c r="OWW63" s="276"/>
      <c r="OWX63" s="276"/>
      <c r="OWY63" s="276"/>
      <c r="OWZ63" s="276"/>
      <c r="OXA63" s="276"/>
      <c r="OXB63" s="276"/>
      <c r="OXC63" s="276"/>
      <c r="OXD63" s="276"/>
      <c r="OXE63" s="276"/>
      <c r="OXF63" s="276"/>
      <c r="OXG63" s="276"/>
      <c r="OXH63" s="276"/>
      <c r="OXI63" s="276"/>
      <c r="OXJ63" s="276"/>
      <c r="OXK63" s="276"/>
      <c r="OXL63" s="276"/>
      <c r="OXM63" s="276"/>
      <c r="OXN63" s="276"/>
      <c r="OXO63" s="276"/>
      <c r="OXP63" s="276"/>
      <c r="OXQ63" s="276"/>
      <c r="OXR63" s="276"/>
      <c r="OXS63" s="276"/>
      <c r="OXT63" s="276"/>
      <c r="OXU63" s="276"/>
      <c r="OXV63" s="276"/>
      <c r="OXW63" s="276"/>
      <c r="OXX63" s="276"/>
      <c r="OXY63" s="276"/>
      <c r="OXZ63" s="276"/>
      <c r="OYA63" s="276"/>
      <c r="OYB63" s="276"/>
      <c r="OYC63" s="276"/>
      <c r="OYD63" s="276"/>
      <c r="OYE63" s="276"/>
      <c r="OYF63" s="276"/>
      <c r="OYG63" s="276"/>
      <c r="OYH63" s="276"/>
      <c r="OYI63" s="276"/>
      <c r="OYJ63" s="276"/>
      <c r="OYK63" s="276"/>
      <c r="OYL63" s="276"/>
      <c r="OYM63" s="276"/>
      <c r="OYN63" s="276"/>
      <c r="OYO63" s="276"/>
      <c r="OYP63" s="276"/>
      <c r="OYQ63" s="276"/>
      <c r="OYR63" s="276"/>
      <c r="OYS63" s="276"/>
      <c r="OYT63" s="276"/>
      <c r="OYU63" s="276"/>
      <c r="OYV63" s="276"/>
      <c r="OYW63" s="276"/>
      <c r="OYX63" s="276"/>
      <c r="OYY63" s="276"/>
      <c r="OYZ63" s="276"/>
      <c r="OZA63" s="276"/>
      <c r="OZB63" s="276"/>
      <c r="OZC63" s="276"/>
      <c r="OZD63" s="276"/>
      <c r="OZE63" s="276"/>
      <c r="OZF63" s="276"/>
      <c r="OZG63" s="276"/>
      <c r="OZH63" s="276"/>
      <c r="OZI63" s="276"/>
      <c r="OZJ63" s="276"/>
      <c r="OZK63" s="276"/>
      <c r="OZL63" s="276"/>
      <c r="OZM63" s="276"/>
      <c r="OZN63" s="276"/>
      <c r="OZO63" s="276"/>
      <c r="OZP63" s="276"/>
      <c r="OZQ63" s="276"/>
      <c r="OZR63" s="276"/>
      <c r="OZS63" s="276"/>
      <c r="OZT63" s="276"/>
      <c r="OZU63" s="276"/>
      <c r="OZV63" s="276"/>
      <c r="OZW63" s="276"/>
      <c r="OZX63" s="276"/>
      <c r="OZY63" s="276"/>
      <c r="OZZ63" s="276"/>
      <c r="PAA63" s="276"/>
      <c r="PAB63" s="276"/>
      <c r="PAC63" s="276"/>
      <c r="PAD63" s="276"/>
      <c r="PAE63" s="276"/>
      <c r="PAF63" s="276"/>
      <c r="PAG63" s="276"/>
      <c r="PAH63" s="276"/>
      <c r="PAI63" s="276"/>
      <c r="PAJ63" s="276"/>
      <c r="PAK63" s="276"/>
      <c r="PAL63" s="276"/>
      <c r="PAM63" s="276"/>
      <c r="PAN63" s="276"/>
      <c r="PAO63" s="276"/>
      <c r="PAP63" s="276"/>
      <c r="PAQ63" s="276"/>
      <c r="PAR63" s="276"/>
      <c r="PAS63" s="276"/>
      <c r="PAT63" s="276"/>
      <c r="PAU63" s="276"/>
      <c r="PAV63" s="276"/>
      <c r="PAW63" s="276"/>
      <c r="PAX63" s="276"/>
      <c r="PAY63" s="276"/>
      <c r="PAZ63" s="276"/>
      <c r="PBA63" s="276"/>
      <c r="PBB63" s="276"/>
      <c r="PBC63" s="276"/>
      <c r="PBD63" s="276"/>
      <c r="PBE63" s="276"/>
      <c r="PBF63" s="276"/>
      <c r="PBG63" s="276"/>
      <c r="PBH63" s="276"/>
      <c r="PBI63" s="276"/>
      <c r="PBJ63" s="276"/>
      <c r="PBK63" s="276"/>
      <c r="PBL63" s="276"/>
      <c r="PBM63" s="276"/>
      <c r="PBN63" s="276"/>
      <c r="PBO63" s="276"/>
      <c r="PBP63" s="276"/>
      <c r="PBQ63" s="276"/>
      <c r="PBR63" s="276"/>
      <c r="PBS63" s="276"/>
      <c r="PBT63" s="276"/>
      <c r="PBU63" s="276"/>
      <c r="PBV63" s="276"/>
      <c r="PBW63" s="276"/>
      <c r="PBX63" s="276"/>
      <c r="PBY63" s="276"/>
      <c r="PBZ63" s="276"/>
      <c r="PCA63" s="276"/>
      <c r="PCB63" s="276"/>
      <c r="PCC63" s="276"/>
      <c r="PCD63" s="276"/>
      <c r="PCE63" s="276"/>
      <c r="PCF63" s="276"/>
      <c r="PCG63" s="276"/>
      <c r="PCH63" s="276"/>
      <c r="PCI63" s="276"/>
      <c r="PCJ63" s="276"/>
      <c r="PCK63" s="276"/>
      <c r="PCL63" s="276"/>
      <c r="PCM63" s="276"/>
      <c r="PCN63" s="276"/>
      <c r="PCO63" s="276"/>
      <c r="PCP63" s="276"/>
      <c r="PCQ63" s="276"/>
      <c r="PCR63" s="276"/>
      <c r="PCS63" s="276"/>
      <c r="PCT63" s="276"/>
      <c r="PCU63" s="276"/>
      <c r="PCV63" s="276"/>
      <c r="PCW63" s="276"/>
      <c r="PCX63" s="276"/>
      <c r="PCY63" s="276"/>
      <c r="PCZ63" s="276"/>
      <c r="PDA63" s="276"/>
      <c r="PDB63" s="276"/>
      <c r="PDC63" s="276"/>
      <c r="PDD63" s="276"/>
      <c r="PDE63" s="276"/>
      <c r="PDF63" s="276"/>
      <c r="PDG63" s="276"/>
      <c r="PDH63" s="276"/>
      <c r="PDI63" s="276"/>
      <c r="PDJ63" s="276"/>
      <c r="PDK63" s="276"/>
      <c r="PDL63" s="276"/>
      <c r="PDM63" s="276"/>
      <c r="PDN63" s="276"/>
      <c r="PDO63" s="276"/>
      <c r="PDP63" s="276"/>
      <c r="PDQ63" s="276"/>
      <c r="PDR63" s="276"/>
      <c r="PDS63" s="276"/>
      <c r="PDT63" s="276"/>
      <c r="PDU63" s="276"/>
      <c r="PDV63" s="276"/>
      <c r="PDW63" s="276"/>
      <c r="PDX63" s="276"/>
      <c r="PDY63" s="276"/>
      <c r="PDZ63" s="276"/>
      <c r="PEA63" s="276"/>
      <c r="PEB63" s="276"/>
      <c r="PEC63" s="276"/>
      <c r="PED63" s="276"/>
      <c r="PEE63" s="276"/>
      <c r="PEF63" s="276"/>
      <c r="PEG63" s="276"/>
      <c r="PEH63" s="276"/>
      <c r="PEI63" s="276"/>
      <c r="PEJ63" s="276"/>
      <c r="PEK63" s="276"/>
      <c r="PEL63" s="276"/>
      <c r="PEM63" s="276"/>
      <c r="PEN63" s="276"/>
      <c r="PEO63" s="276"/>
      <c r="PEP63" s="276"/>
      <c r="PEQ63" s="276"/>
      <c r="PER63" s="276"/>
      <c r="PES63" s="276"/>
      <c r="PET63" s="276"/>
      <c r="PEU63" s="276"/>
      <c r="PEV63" s="276"/>
      <c r="PEW63" s="276"/>
      <c r="PEX63" s="276"/>
      <c r="PEY63" s="276"/>
      <c r="PEZ63" s="276"/>
      <c r="PFA63" s="276"/>
      <c r="PFB63" s="276"/>
      <c r="PFC63" s="276"/>
      <c r="PFD63" s="276"/>
      <c r="PFE63" s="276"/>
      <c r="PFF63" s="276"/>
      <c r="PFG63" s="276"/>
      <c r="PFH63" s="276"/>
      <c r="PFI63" s="276"/>
      <c r="PFJ63" s="276"/>
      <c r="PFK63" s="276"/>
      <c r="PFL63" s="276"/>
      <c r="PFM63" s="276"/>
      <c r="PFN63" s="276"/>
      <c r="PFO63" s="276"/>
      <c r="PFP63" s="276"/>
      <c r="PFQ63" s="276"/>
      <c r="PFR63" s="276"/>
      <c r="PFS63" s="276"/>
      <c r="PFT63" s="276"/>
      <c r="PFU63" s="276"/>
      <c r="PFV63" s="276"/>
      <c r="PFW63" s="276"/>
      <c r="PFX63" s="276"/>
      <c r="PFY63" s="276"/>
      <c r="PFZ63" s="276"/>
      <c r="PGA63" s="276"/>
      <c r="PGB63" s="276"/>
      <c r="PGC63" s="276"/>
      <c r="PGD63" s="276"/>
      <c r="PGE63" s="276"/>
      <c r="PGF63" s="276"/>
      <c r="PGG63" s="276"/>
      <c r="PGH63" s="276"/>
      <c r="PGI63" s="276"/>
      <c r="PGJ63" s="276"/>
      <c r="PGK63" s="276"/>
      <c r="PGL63" s="276"/>
      <c r="PGM63" s="276"/>
      <c r="PGN63" s="276"/>
      <c r="PGO63" s="276"/>
      <c r="PGP63" s="276"/>
      <c r="PGQ63" s="276"/>
      <c r="PGR63" s="276"/>
      <c r="PGS63" s="276"/>
      <c r="PGT63" s="276"/>
      <c r="PGU63" s="276"/>
      <c r="PGV63" s="276"/>
      <c r="PGW63" s="276"/>
      <c r="PGX63" s="276"/>
      <c r="PGY63" s="276"/>
      <c r="PGZ63" s="276"/>
      <c r="PHA63" s="276"/>
      <c r="PHB63" s="276"/>
      <c r="PHC63" s="276"/>
      <c r="PHD63" s="276"/>
      <c r="PHE63" s="276"/>
      <c r="PHF63" s="276"/>
      <c r="PHG63" s="276"/>
      <c r="PHH63" s="276"/>
      <c r="PHI63" s="276"/>
      <c r="PHJ63" s="276"/>
      <c r="PHK63" s="276"/>
      <c r="PHL63" s="276"/>
      <c r="PHM63" s="276"/>
      <c r="PHN63" s="276"/>
      <c r="PHO63" s="276"/>
      <c r="PHP63" s="276"/>
      <c r="PHQ63" s="276"/>
      <c r="PHR63" s="276"/>
      <c r="PHS63" s="276"/>
      <c r="PHT63" s="276"/>
      <c r="PHU63" s="276"/>
      <c r="PHV63" s="276"/>
      <c r="PHW63" s="276"/>
      <c r="PHX63" s="276"/>
      <c r="PHY63" s="276"/>
      <c r="PHZ63" s="276"/>
      <c r="PIA63" s="276"/>
      <c r="PIB63" s="276"/>
      <c r="PIC63" s="276"/>
      <c r="PID63" s="276"/>
      <c r="PIE63" s="276"/>
      <c r="PIF63" s="276"/>
      <c r="PIG63" s="276"/>
      <c r="PIH63" s="276"/>
      <c r="PII63" s="276"/>
      <c r="PIJ63" s="276"/>
      <c r="PIK63" s="276"/>
      <c r="PIL63" s="276"/>
      <c r="PIM63" s="276"/>
      <c r="PIN63" s="276"/>
      <c r="PIO63" s="276"/>
      <c r="PIP63" s="276"/>
      <c r="PIQ63" s="276"/>
      <c r="PIR63" s="276"/>
      <c r="PIS63" s="276"/>
      <c r="PIT63" s="276"/>
      <c r="PIU63" s="276"/>
      <c r="PIV63" s="276"/>
      <c r="PIW63" s="276"/>
      <c r="PIX63" s="276"/>
      <c r="PIY63" s="276"/>
      <c r="PIZ63" s="276"/>
      <c r="PJA63" s="276"/>
      <c r="PJB63" s="276"/>
      <c r="PJC63" s="276"/>
      <c r="PJD63" s="276"/>
      <c r="PJE63" s="276"/>
      <c r="PJF63" s="276"/>
      <c r="PJG63" s="276"/>
      <c r="PJH63" s="276"/>
      <c r="PJI63" s="276"/>
      <c r="PJJ63" s="276"/>
      <c r="PJK63" s="276"/>
      <c r="PJL63" s="276"/>
      <c r="PJM63" s="276"/>
      <c r="PJN63" s="276"/>
      <c r="PJO63" s="276"/>
      <c r="PJP63" s="276"/>
      <c r="PJQ63" s="276"/>
      <c r="PJR63" s="276"/>
      <c r="PJS63" s="276"/>
      <c r="PJT63" s="276"/>
      <c r="PJU63" s="276"/>
      <c r="PJV63" s="276"/>
      <c r="PJW63" s="276"/>
      <c r="PJX63" s="276"/>
      <c r="PJY63" s="276"/>
      <c r="PJZ63" s="276"/>
      <c r="PKA63" s="276"/>
      <c r="PKB63" s="276"/>
      <c r="PKC63" s="276"/>
      <c r="PKD63" s="276"/>
      <c r="PKE63" s="276"/>
      <c r="PKF63" s="276"/>
      <c r="PKG63" s="276"/>
      <c r="PKH63" s="276"/>
      <c r="PKI63" s="276"/>
      <c r="PKJ63" s="276"/>
      <c r="PKK63" s="276"/>
      <c r="PKL63" s="276"/>
      <c r="PKM63" s="276"/>
      <c r="PKN63" s="276"/>
      <c r="PKO63" s="276"/>
      <c r="PKP63" s="276"/>
      <c r="PKQ63" s="276"/>
      <c r="PKR63" s="276"/>
      <c r="PKS63" s="276"/>
      <c r="PKT63" s="276"/>
      <c r="PKU63" s="276"/>
      <c r="PKV63" s="276"/>
      <c r="PKW63" s="276"/>
      <c r="PKX63" s="276"/>
      <c r="PKY63" s="276"/>
      <c r="PKZ63" s="276"/>
      <c r="PLA63" s="276"/>
      <c r="PLB63" s="276"/>
      <c r="PLC63" s="276"/>
      <c r="PLD63" s="276"/>
      <c r="PLE63" s="276"/>
      <c r="PLF63" s="276"/>
      <c r="PLG63" s="276"/>
      <c r="PLH63" s="276"/>
      <c r="PLI63" s="276"/>
      <c r="PLJ63" s="276"/>
      <c r="PLK63" s="276"/>
      <c r="PLL63" s="276"/>
      <c r="PLM63" s="276"/>
      <c r="PLN63" s="276"/>
      <c r="PLO63" s="276"/>
      <c r="PLP63" s="276"/>
      <c r="PLQ63" s="276"/>
      <c r="PLR63" s="276"/>
      <c r="PLS63" s="276"/>
      <c r="PLT63" s="276"/>
      <c r="PLU63" s="276"/>
      <c r="PLV63" s="276"/>
      <c r="PLW63" s="276"/>
      <c r="PLX63" s="276"/>
      <c r="PLY63" s="276"/>
      <c r="PLZ63" s="276"/>
      <c r="PMA63" s="276"/>
      <c r="PMB63" s="276"/>
      <c r="PMC63" s="276"/>
      <c r="PMD63" s="276"/>
      <c r="PME63" s="276"/>
      <c r="PMF63" s="276"/>
      <c r="PMG63" s="276"/>
      <c r="PMH63" s="276"/>
      <c r="PMI63" s="276"/>
      <c r="PMJ63" s="276"/>
      <c r="PMK63" s="276"/>
      <c r="PML63" s="276"/>
      <c r="PMM63" s="276"/>
      <c r="PMN63" s="276"/>
      <c r="PMO63" s="276"/>
      <c r="PMP63" s="276"/>
      <c r="PMQ63" s="276"/>
      <c r="PMR63" s="276"/>
      <c r="PMS63" s="276"/>
      <c r="PMT63" s="276"/>
      <c r="PMU63" s="276"/>
      <c r="PMV63" s="276"/>
      <c r="PMW63" s="276"/>
      <c r="PMX63" s="276"/>
      <c r="PMY63" s="276"/>
      <c r="PMZ63" s="276"/>
      <c r="PNA63" s="276"/>
      <c r="PNB63" s="276"/>
      <c r="PNC63" s="276"/>
      <c r="PND63" s="276"/>
      <c r="PNE63" s="276"/>
      <c r="PNF63" s="276"/>
      <c r="PNG63" s="276"/>
      <c r="PNH63" s="276"/>
      <c r="PNI63" s="276"/>
      <c r="PNJ63" s="276"/>
      <c r="PNK63" s="276"/>
      <c r="PNL63" s="276"/>
      <c r="PNM63" s="276"/>
      <c r="PNN63" s="276"/>
      <c r="PNO63" s="276"/>
      <c r="PNP63" s="276"/>
      <c r="PNQ63" s="276"/>
      <c r="PNR63" s="276"/>
      <c r="PNS63" s="276"/>
      <c r="PNT63" s="276"/>
      <c r="PNU63" s="276"/>
      <c r="PNV63" s="276"/>
      <c r="PNW63" s="276"/>
      <c r="PNX63" s="276"/>
      <c r="PNY63" s="276"/>
      <c r="PNZ63" s="276"/>
      <c r="POA63" s="276"/>
      <c r="POB63" s="276"/>
      <c r="POC63" s="276"/>
      <c r="POD63" s="276"/>
      <c r="POE63" s="276"/>
      <c r="POF63" s="276"/>
      <c r="POG63" s="276"/>
      <c r="POH63" s="276"/>
      <c r="POI63" s="276"/>
      <c r="POJ63" s="276"/>
      <c r="POK63" s="276"/>
      <c r="POL63" s="276"/>
      <c r="POM63" s="276"/>
      <c r="PON63" s="276"/>
      <c r="POO63" s="276"/>
      <c r="POP63" s="276"/>
      <c r="POQ63" s="276"/>
      <c r="POR63" s="276"/>
      <c r="POS63" s="276"/>
      <c r="POT63" s="276"/>
      <c r="POU63" s="276"/>
      <c r="POV63" s="276"/>
      <c r="POW63" s="276"/>
      <c r="POX63" s="276"/>
      <c r="POY63" s="276"/>
      <c r="POZ63" s="276"/>
      <c r="PPA63" s="276"/>
      <c r="PPB63" s="276"/>
      <c r="PPC63" s="276"/>
      <c r="PPD63" s="276"/>
      <c r="PPE63" s="276"/>
      <c r="PPF63" s="276"/>
      <c r="PPG63" s="276"/>
      <c r="PPH63" s="276"/>
      <c r="PPI63" s="276"/>
      <c r="PPJ63" s="276"/>
      <c r="PPK63" s="276"/>
      <c r="PPL63" s="276"/>
      <c r="PPM63" s="276"/>
      <c r="PPN63" s="276"/>
      <c r="PPO63" s="276"/>
      <c r="PPP63" s="276"/>
      <c r="PPQ63" s="276"/>
      <c r="PPR63" s="276"/>
      <c r="PPS63" s="276"/>
      <c r="PPT63" s="276"/>
      <c r="PPU63" s="276"/>
      <c r="PPV63" s="276"/>
      <c r="PPW63" s="276"/>
      <c r="PPX63" s="276"/>
      <c r="PPY63" s="276"/>
      <c r="PPZ63" s="276"/>
      <c r="PQA63" s="276"/>
      <c r="PQB63" s="276"/>
      <c r="PQC63" s="276"/>
      <c r="PQD63" s="276"/>
      <c r="PQE63" s="276"/>
      <c r="PQF63" s="276"/>
      <c r="PQG63" s="276"/>
      <c r="PQH63" s="276"/>
      <c r="PQI63" s="276"/>
      <c r="PQJ63" s="276"/>
      <c r="PQK63" s="276"/>
      <c r="PQL63" s="276"/>
      <c r="PQM63" s="276"/>
      <c r="PQN63" s="276"/>
      <c r="PQO63" s="276"/>
      <c r="PQP63" s="276"/>
      <c r="PQQ63" s="276"/>
      <c r="PQR63" s="276"/>
      <c r="PQS63" s="276"/>
      <c r="PQT63" s="276"/>
      <c r="PQU63" s="276"/>
      <c r="PQV63" s="276"/>
      <c r="PQW63" s="276"/>
      <c r="PQX63" s="276"/>
      <c r="PQY63" s="276"/>
      <c r="PQZ63" s="276"/>
      <c r="PRA63" s="276"/>
      <c r="PRB63" s="276"/>
      <c r="PRC63" s="276"/>
      <c r="PRD63" s="276"/>
      <c r="PRE63" s="276"/>
      <c r="PRF63" s="276"/>
      <c r="PRG63" s="276"/>
      <c r="PRH63" s="276"/>
      <c r="PRI63" s="276"/>
      <c r="PRJ63" s="276"/>
      <c r="PRK63" s="276"/>
      <c r="PRL63" s="276"/>
      <c r="PRM63" s="276"/>
      <c r="PRN63" s="276"/>
      <c r="PRO63" s="276"/>
      <c r="PRP63" s="276"/>
      <c r="PRQ63" s="276"/>
      <c r="PRR63" s="276"/>
      <c r="PRS63" s="276"/>
      <c r="PRT63" s="276"/>
      <c r="PRU63" s="276"/>
      <c r="PRV63" s="276"/>
      <c r="PRW63" s="276"/>
      <c r="PRX63" s="276"/>
      <c r="PRY63" s="276"/>
      <c r="PRZ63" s="276"/>
      <c r="PSA63" s="276"/>
      <c r="PSB63" s="276"/>
      <c r="PSC63" s="276"/>
      <c r="PSD63" s="276"/>
      <c r="PSE63" s="276"/>
      <c r="PSF63" s="276"/>
      <c r="PSG63" s="276"/>
      <c r="PSH63" s="276"/>
      <c r="PSI63" s="276"/>
      <c r="PSJ63" s="276"/>
      <c r="PSK63" s="276"/>
      <c r="PSL63" s="276"/>
      <c r="PSM63" s="276"/>
      <c r="PSN63" s="276"/>
      <c r="PSO63" s="276"/>
      <c r="PSP63" s="276"/>
      <c r="PSQ63" s="276"/>
      <c r="PSR63" s="276"/>
      <c r="PSS63" s="276"/>
      <c r="PST63" s="276"/>
      <c r="PSU63" s="276"/>
      <c r="PSV63" s="276"/>
      <c r="PSW63" s="276"/>
      <c r="PSX63" s="276"/>
      <c r="PSY63" s="276"/>
      <c r="PSZ63" s="276"/>
      <c r="PTA63" s="276"/>
      <c r="PTB63" s="276"/>
      <c r="PTC63" s="276"/>
      <c r="PTD63" s="276"/>
      <c r="PTE63" s="276"/>
      <c r="PTF63" s="276"/>
      <c r="PTG63" s="276"/>
      <c r="PTH63" s="276"/>
      <c r="PTI63" s="276"/>
      <c r="PTJ63" s="276"/>
      <c r="PTK63" s="276"/>
      <c r="PTL63" s="276"/>
      <c r="PTM63" s="276"/>
      <c r="PTN63" s="276"/>
      <c r="PTO63" s="276"/>
      <c r="PTP63" s="276"/>
      <c r="PTQ63" s="276"/>
      <c r="PTR63" s="276"/>
      <c r="PTS63" s="276"/>
      <c r="PTT63" s="276"/>
      <c r="PTU63" s="276"/>
      <c r="PTV63" s="276"/>
      <c r="PTW63" s="276"/>
      <c r="PTX63" s="276"/>
      <c r="PTY63" s="276"/>
      <c r="PTZ63" s="276"/>
      <c r="PUA63" s="276"/>
      <c r="PUB63" s="276"/>
      <c r="PUC63" s="276"/>
      <c r="PUD63" s="276"/>
      <c r="PUE63" s="276"/>
      <c r="PUF63" s="276"/>
      <c r="PUG63" s="276"/>
      <c r="PUH63" s="276"/>
      <c r="PUI63" s="276"/>
      <c r="PUJ63" s="276"/>
      <c r="PUK63" s="276"/>
      <c r="PUL63" s="276"/>
      <c r="PUM63" s="276"/>
      <c r="PUN63" s="276"/>
      <c r="PUO63" s="276"/>
      <c r="PUP63" s="276"/>
      <c r="PUQ63" s="276"/>
      <c r="PUR63" s="276"/>
      <c r="PUS63" s="276"/>
      <c r="PUT63" s="276"/>
      <c r="PUU63" s="276"/>
      <c r="PUV63" s="276"/>
      <c r="PUW63" s="276"/>
      <c r="PUX63" s="276"/>
      <c r="PUY63" s="276"/>
      <c r="PUZ63" s="276"/>
      <c r="PVA63" s="276"/>
      <c r="PVB63" s="276"/>
      <c r="PVC63" s="276"/>
      <c r="PVD63" s="276"/>
      <c r="PVE63" s="276"/>
      <c r="PVF63" s="276"/>
      <c r="PVG63" s="276"/>
      <c r="PVH63" s="276"/>
      <c r="PVI63" s="276"/>
      <c r="PVJ63" s="276"/>
      <c r="PVK63" s="276"/>
      <c r="PVL63" s="276"/>
      <c r="PVM63" s="276"/>
      <c r="PVN63" s="276"/>
      <c r="PVO63" s="276"/>
      <c r="PVP63" s="276"/>
      <c r="PVQ63" s="276"/>
      <c r="PVR63" s="276"/>
      <c r="PVS63" s="276"/>
      <c r="PVT63" s="276"/>
      <c r="PVU63" s="276"/>
      <c r="PVV63" s="276"/>
      <c r="PVW63" s="276"/>
      <c r="PVX63" s="276"/>
      <c r="PVY63" s="276"/>
      <c r="PVZ63" s="276"/>
      <c r="PWA63" s="276"/>
      <c r="PWB63" s="276"/>
      <c r="PWC63" s="276"/>
      <c r="PWD63" s="276"/>
      <c r="PWE63" s="276"/>
      <c r="PWF63" s="276"/>
      <c r="PWG63" s="276"/>
      <c r="PWH63" s="276"/>
      <c r="PWI63" s="276"/>
      <c r="PWJ63" s="276"/>
      <c r="PWK63" s="276"/>
      <c r="PWL63" s="276"/>
      <c r="PWM63" s="276"/>
      <c r="PWN63" s="276"/>
      <c r="PWO63" s="276"/>
      <c r="PWP63" s="276"/>
      <c r="PWQ63" s="276"/>
      <c r="PWR63" s="276"/>
      <c r="PWS63" s="276"/>
      <c r="PWT63" s="276"/>
      <c r="PWU63" s="276"/>
      <c r="PWV63" s="276"/>
      <c r="PWW63" s="276"/>
      <c r="PWX63" s="276"/>
      <c r="PWY63" s="276"/>
      <c r="PWZ63" s="276"/>
      <c r="PXA63" s="276"/>
      <c r="PXB63" s="276"/>
      <c r="PXC63" s="276"/>
      <c r="PXD63" s="276"/>
      <c r="PXE63" s="276"/>
      <c r="PXF63" s="276"/>
      <c r="PXG63" s="276"/>
      <c r="PXH63" s="276"/>
      <c r="PXI63" s="276"/>
      <c r="PXJ63" s="276"/>
      <c r="PXK63" s="276"/>
      <c r="PXL63" s="276"/>
      <c r="PXM63" s="276"/>
      <c r="PXN63" s="276"/>
      <c r="PXO63" s="276"/>
      <c r="PXP63" s="276"/>
      <c r="PXQ63" s="276"/>
      <c r="PXR63" s="276"/>
      <c r="PXS63" s="276"/>
      <c r="PXT63" s="276"/>
      <c r="PXU63" s="276"/>
      <c r="PXV63" s="276"/>
      <c r="PXW63" s="276"/>
      <c r="PXX63" s="276"/>
      <c r="PXY63" s="276"/>
      <c r="PXZ63" s="276"/>
      <c r="PYA63" s="276"/>
      <c r="PYB63" s="276"/>
      <c r="PYC63" s="276"/>
      <c r="PYD63" s="276"/>
      <c r="PYE63" s="276"/>
      <c r="PYF63" s="276"/>
      <c r="PYG63" s="276"/>
      <c r="PYH63" s="276"/>
      <c r="PYI63" s="276"/>
      <c r="PYJ63" s="276"/>
      <c r="PYK63" s="276"/>
      <c r="PYL63" s="276"/>
      <c r="PYM63" s="276"/>
      <c r="PYN63" s="276"/>
      <c r="PYO63" s="276"/>
      <c r="PYP63" s="276"/>
      <c r="PYQ63" s="276"/>
      <c r="PYR63" s="276"/>
      <c r="PYS63" s="276"/>
      <c r="PYT63" s="276"/>
      <c r="PYU63" s="276"/>
      <c r="PYV63" s="276"/>
      <c r="PYW63" s="276"/>
      <c r="PYX63" s="276"/>
      <c r="PYY63" s="276"/>
      <c r="PYZ63" s="276"/>
      <c r="PZA63" s="276"/>
      <c r="PZB63" s="276"/>
      <c r="PZC63" s="276"/>
      <c r="PZD63" s="276"/>
      <c r="PZE63" s="276"/>
      <c r="PZF63" s="276"/>
      <c r="PZG63" s="276"/>
      <c r="PZH63" s="276"/>
      <c r="PZI63" s="276"/>
      <c r="PZJ63" s="276"/>
      <c r="PZK63" s="276"/>
      <c r="PZL63" s="276"/>
      <c r="PZM63" s="276"/>
      <c r="PZN63" s="276"/>
      <c r="PZO63" s="276"/>
      <c r="PZP63" s="276"/>
      <c r="PZQ63" s="276"/>
      <c r="PZR63" s="276"/>
      <c r="PZS63" s="276"/>
      <c r="PZT63" s="276"/>
      <c r="PZU63" s="276"/>
      <c r="PZV63" s="276"/>
      <c r="PZW63" s="276"/>
      <c r="PZX63" s="276"/>
      <c r="PZY63" s="276"/>
      <c r="PZZ63" s="276"/>
      <c r="QAA63" s="276"/>
      <c r="QAB63" s="276"/>
      <c r="QAC63" s="276"/>
      <c r="QAD63" s="276"/>
      <c r="QAE63" s="276"/>
      <c r="QAF63" s="276"/>
      <c r="QAG63" s="276"/>
      <c r="QAH63" s="276"/>
      <c r="QAI63" s="276"/>
      <c r="QAJ63" s="276"/>
      <c r="QAK63" s="276"/>
      <c r="QAL63" s="276"/>
      <c r="QAM63" s="276"/>
      <c r="QAN63" s="276"/>
      <c r="QAO63" s="276"/>
      <c r="QAP63" s="276"/>
      <c r="QAQ63" s="276"/>
      <c r="QAR63" s="276"/>
      <c r="QAS63" s="276"/>
      <c r="QAT63" s="276"/>
      <c r="QAU63" s="276"/>
      <c r="QAV63" s="276"/>
      <c r="QAW63" s="276"/>
      <c r="QAX63" s="276"/>
      <c r="QAY63" s="276"/>
      <c r="QAZ63" s="276"/>
      <c r="QBA63" s="276"/>
      <c r="QBB63" s="276"/>
      <c r="QBC63" s="276"/>
      <c r="QBD63" s="276"/>
      <c r="QBE63" s="276"/>
      <c r="QBF63" s="276"/>
      <c r="QBG63" s="276"/>
      <c r="QBH63" s="276"/>
      <c r="QBI63" s="276"/>
      <c r="QBJ63" s="276"/>
      <c r="QBK63" s="276"/>
      <c r="QBL63" s="276"/>
      <c r="QBM63" s="276"/>
      <c r="QBN63" s="276"/>
      <c r="QBO63" s="276"/>
      <c r="QBP63" s="276"/>
      <c r="QBQ63" s="276"/>
      <c r="QBR63" s="276"/>
      <c r="QBS63" s="276"/>
      <c r="QBT63" s="276"/>
      <c r="QBU63" s="276"/>
      <c r="QBV63" s="276"/>
      <c r="QBW63" s="276"/>
      <c r="QBX63" s="276"/>
      <c r="QBY63" s="276"/>
      <c r="QBZ63" s="276"/>
      <c r="QCA63" s="276"/>
      <c r="QCB63" s="276"/>
      <c r="QCC63" s="276"/>
      <c r="QCD63" s="276"/>
      <c r="QCE63" s="276"/>
      <c r="QCF63" s="276"/>
      <c r="QCG63" s="276"/>
      <c r="QCH63" s="276"/>
      <c r="QCI63" s="276"/>
      <c r="QCJ63" s="276"/>
      <c r="QCK63" s="276"/>
      <c r="QCL63" s="276"/>
      <c r="QCM63" s="276"/>
      <c r="QCN63" s="276"/>
      <c r="QCO63" s="276"/>
      <c r="QCP63" s="276"/>
      <c r="QCQ63" s="276"/>
      <c r="QCR63" s="276"/>
      <c r="QCS63" s="276"/>
      <c r="QCT63" s="276"/>
      <c r="QCU63" s="276"/>
      <c r="QCV63" s="276"/>
      <c r="QCW63" s="276"/>
      <c r="QCX63" s="276"/>
      <c r="QCY63" s="276"/>
      <c r="QCZ63" s="276"/>
      <c r="QDA63" s="276"/>
      <c r="QDB63" s="276"/>
      <c r="QDC63" s="276"/>
      <c r="QDD63" s="276"/>
      <c r="QDE63" s="276"/>
      <c r="QDF63" s="276"/>
      <c r="QDG63" s="276"/>
      <c r="QDH63" s="276"/>
      <c r="QDI63" s="276"/>
      <c r="QDJ63" s="276"/>
      <c r="QDK63" s="276"/>
      <c r="QDL63" s="276"/>
      <c r="QDM63" s="276"/>
      <c r="QDN63" s="276"/>
      <c r="QDO63" s="276"/>
      <c r="QDP63" s="276"/>
      <c r="QDQ63" s="276"/>
      <c r="QDR63" s="276"/>
      <c r="QDS63" s="276"/>
      <c r="QDT63" s="276"/>
      <c r="QDU63" s="276"/>
      <c r="QDV63" s="276"/>
      <c r="QDW63" s="276"/>
      <c r="QDX63" s="276"/>
      <c r="QDY63" s="276"/>
      <c r="QDZ63" s="276"/>
      <c r="QEA63" s="276"/>
      <c r="QEB63" s="276"/>
      <c r="QEC63" s="276"/>
      <c r="QED63" s="276"/>
      <c r="QEE63" s="276"/>
      <c r="QEF63" s="276"/>
      <c r="QEG63" s="276"/>
      <c r="QEH63" s="276"/>
      <c r="QEI63" s="276"/>
      <c r="QEJ63" s="276"/>
      <c r="QEK63" s="276"/>
      <c r="QEL63" s="276"/>
      <c r="QEM63" s="276"/>
      <c r="QEN63" s="276"/>
      <c r="QEO63" s="276"/>
      <c r="QEP63" s="276"/>
      <c r="QEQ63" s="276"/>
      <c r="QER63" s="276"/>
      <c r="QES63" s="276"/>
      <c r="QET63" s="276"/>
      <c r="QEU63" s="276"/>
      <c r="QEV63" s="276"/>
      <c r="QEW63" s="276"/>
      <c r="QEX63" s="276"/>
      <c r="QEY63" s="276"/>
      <c r="QEZ63" s="276"/>
      <c r="QFA63" s="276"/>
      <c r="QFB63" s="276"/>
      <c r="QFC63" s="276"/>
      <c r="QFD63" s="276"/>
      <c r="QFE63" s="276"/>
      <c r="QFF63" s="276"/>
      <c r="QFG63" s="276"/>
      <c r="QFH63" s="276"/>
      <c r="QFI63" s="276"/>
      <c r="QFJ63" s="276"/>
      <c r="QFK63" s="276"/>
      <c r="QFL63" s="276"/>
      <c r="QFM63" s="276"/>
      <c r="QFN63" s="276"/>
      <c r="QFO63" s="276"/>
      <c r="QFP63" s="276"/>
      <c r="QFQ63" s="276"/>
      <c r="QFR63" s="276"/>
      <c r="QFS63" s="276"/>
      <c r="QFT63" s="276"/>
      <c r="QFU63" s="276"/>
      <c r="QFV63" s="276"/>
      <c r="QFW63" s="276"/>
      <c r="QFX63" s="276"/>
      <c r="QFY63" s="276"/>
      <c r="QFZ63" s="276"/>
      <c r="QGA63" s="276"/>
      <c r="QGB63" s="276"/>
      <c r="QGC63" s="276"/>
      <c r="QGD63" s="276"/>
      <c r="QGE63" s="276"/>
      <c r="QGF63" s="276"/>
      <c r="QGG63" s="276"/>
      <c r="QGH63" s="276"/>
      <c r="QGI63" s="276"/>
      <c r="QGJ63" s="276"/>
      <c r="QGK63" s="276"/>
      <c r="QGL63" s="276"/>
      <c r="QGM63" s="276"/>
      <c r="QGN63" s="276"/>
      <c r="QGO63" s="276"/>
      <c r="QGP63" s="276"/>
      <c r="QGQ63" s="276"/>
      <c r="QGR63" s="276"/>
      <c r="QGS63" s="276"/>
      <c r="QGT63" s="276"/>
      <c r="QGU63" s="276"/>
      <c r="QGV63" s="276"/>
      <c r="QGW63" s="276"/>
      <c r="QGX63" s="276"/>
      <c r="QGY63" s="276"/>
      <c r="QGZ63" s="276"/>
      <c r="QHA63" s="276"/>
      <c r="QHB63" s="276"/>
      <c r="QHC63" s="276"/>
      <c r="QHD63" s="276"/>
      <c r="QHE63" s="276"/>
      <c r="QHF63" s="276"/>
      <c r="QHG63" s="276"/>
      <c r="QHH63" s="276"/>
      <c r="QHI63" s="276"/>
      <c r="QHJ63" s="276"/>
      <c r="QHK63" s="276"/>
      <c r="QHL63" s="276"/>
      <c r="QHM63" s="276"/>
      <c r="QHN63" s="276"/>
      <c r="QHO63" s="276"/>
      <c r="QHP63" s="276"/>
      <c r="QHQ63" s="276"/>
      <c r="QHR63" s="276"/>
      <c r="QHS63" s="276"/>
      <c r="QHT63" s="276"/>
      <c r="QHU63" s="276"/>
      <c r="QHV63" s="276"/>
      <c r="QHW63" s="276"/>
      <c r="QHX63" s="276"/>
      <c r="QHY63" s="276"/>
      <c r="QHZ63" s="276"/>
      <c r="QIA63" s="276"/>
      <c r="QIB63" s="276"/>
      <c r="QIC63" s="276"/>
      <c r="QID63" s="276"/>
      <c r="QIE63" s="276"/>
      <c r="QIF63" s="276"/>
      <c r="QIG63" s="276"/>
      <c r="QIH63" s="276"/>
      <c r="QII63" s="276"/>
      <c r="QIJ63" s="276"/>
      <c r="QIK63" s="276"/>
      <c r="QIL63" s="276"/>
      <c r="QIM63" s="276"/>
      <c r="QIN63" s="276"/>
      <c r="QIO63" s="276"/>
      <c r="QIP63" s="276"/>
      <c r="QIQ63" s="276"/>
      <c r="QIR63" s="276"/>
      <c r="QIS63" s="276"/>
      <c r="QIT63" s="276"/>
      <c r="QIU63" s="276"/>
      <c r="QIV63" s="276"/>
      <c r="QIW63" s="276"/>
      <c r="QIX63" s="276"/>
      <c r="QIY63" s="276"/>
      <c r="QIZ63" s="276"/>
      <c r="QJA63" s="276"/>
      <c r="QJB63" s="276"/>
      <c r="QJC63" s="276"/>
      <c r="QJD63" s="276"/>
      <c r="QJE63" s="276"/>
      <c r="QJF63" s="276"/>
      <c r="QJG63" s="276"/>
      <c r="QJH63" s="276"/>
      <c r="QJI63" s="276"/>
      <c r="QJJ63" s="276"/>
      <c r="QJK63" s="276"/>
      <c r="QJL63" s="276"/>
      <c r="QJM63" s="276"/>
      <c r="QJN63" s="276"/>
      <c r="QJO63" s="276"/>
      <c r="QJP63" s="276"/>
      <c r="QJQ63" s="276"/>
      <c r="QJR63" s="276"/>
      <c r="QJS63" s="276"/>
      <c r="QJT63" s="276"/>
      <c r="QJU63" s="276"/>
      <c r="QJV63" s="276"/>
      <c r="QJW63" s="276"/>
      <c r="QJX63" s="276"/>
      <c r="QJY63" s="276"/>
      <c r="QJZ63" s="276"/>
      <c r="QKA63" s="276"/>
      <c r="QKB63" s="276"/>
      <c r="QKC63" s="276"/>
      <c r="QKD63" s="276"/>
      <c r="QKE63" s="276"/>
      <c r="QKF63" s="276"/>
      <c r="QKG63" s="276"/>
      <c r="QKH63" s="276"/>
      <c r="QKI63" s="276"/>
      <c r="QKJ63" s="276"/>
      <c r="QKK63" s="276"/>
      <c r="QKL63" s="276"/>
      <c r="QKM63" s="276"/>
      <c r="QKN63" s="276"/>
      <c r="QKO63" s="276"/>
      <c r="QKP63" s="276"/>
      <c r="QKQ63" s="276"/>
      <c r="QKR63" s="276"/>
      <c r="QKS63" s="276"/>
      <c r="QKT63" s="276"/>
      <c r="QKU63" s="276"/>
      <c r="QKV63" s="276"/>
      <c r="QKW63" s="276"/>
      <c r="QKX63" s="276"/>
      <c r="QKY63" s="276"/>
      <c r="QKZ63" s="276"/>
      <c r="QLA63" s="276"/>
      <c r="QLB63" s="276"/>
      <c r="QLC63" s="276"/>
      <c r="QLD63" s="276"/>
      <c r="QLE63" s="276"/>
      <c r="QLF63" s="276"/>
      <c r="QLG63" s="276"/>
      <c r="QLH63" s="276"/>
      <c r="QLI63" s="276"/>
      <c r="QLJ63" s="276"/>
      <c r="QLK63" s="276"/>
      <c r="QLL63" s="276"/>
      <c r="QLM63" s="276"/>
      <c r="QLN63" s="276"/>
      <c r="QLO63" s="276"/>
      <c r="QLP63" s="276"/>
      <c r="QLQ63" s="276"/>
      <c r="QLR63" s="276"/>
      <c r="QLS63" s="276"/>
      <c r="QLT63" s="276"/>
      <c r="QLU63" s="276"/>
      <c r="QLV63" s="276"/>
      <c r="QLW63" s="276"/>
      <c r="QLX63" s="276"/>
      <c r="QLY63" s="276"/>
      <c r="QLZ63" s="276"/>
      <c r="QMA63" s="276"/>
      <c r="QMB63" s="276"/>
      <c r="QMC63" s="276"/>
      <c r="QMD63" s="276"/>
      <c r="QME63" s="276"/>
      <c r="QMF63" s="276"/>
      <c r="QMG63" s="276"/>
      <c r="QMH63" s="276"/>
      <c r="QMI63" s="276"/>
      <c r="QMJ63" s="276"/>
      <c r="QMK63" s="276"/>
      <c r="QML63" s="276"/>
      <c r="QMM63" s="276"/>
      <c r="QMN63" s="276"/>
      <c r="QMO63" s="276"/>
      <c r="QMP63" s="276"/>
      <c r="QMQ63" s="276"/>
      <c r="QMR63" s="276"/>
      <c r="QMS63" s="276"/>
      <c r="QMT63" s="276"/>
      <c r="QMU63" s="276"/>
      <c r="QMV63" s="276"/>
      <c r="QMW63" s="276"/>
      <c r="QMX63" s="276"/>
      <c r="QMY63" s="276"/>
      <c r="QMZ63" s="276"/>
      <c r="QNA63" s="276"/>
      <c r="QNB63" s="276"/>
      <c r="QNC63" s="276"/>
      <c r="QND63" s="276"/>
      <c r="QNE63" s="276"/>
      <c r="QNF63" s="276"/>
      <c r="QNG63" s="276"/>
      <c r="QNH63" s="276"/>
      <c r="QNI63" s="276"/>
      <c r="QNJ63" s="276"/>
      <c r="QNK63" s="276"/>
      <c r="QNL63" s="276"/>
      <c r="QNM63" s="276"/>
      <c r="QNN63" s="276"/>
      <c r="QNO63" s="276"/>
      <c r="QNP63" s="276"/>
      <c r="QNQ63" s="276"/>
      <c r="QNR63" s="276"/>
      <c r="QNS63" s="276"/>
      <c r="QNT63" s="276"/>
      <c r="QNU63" s="276"/>
      <c r="QNV63" s="276"/>
      <c r="QNW63" s="276"/>
      <c r="QNX63" s="276"/>
      <c r="QNY63" s="276"/>
      <c r="QNZ63" s="276"/>
      <c r="QOA63" s="276"/>
      <c r="QOB63" s="276"/>
      <c r="QOC63" s="276"/>
      <c r="QOD63" s="276"/>
      <c r="QOE63" s="276"/>
      <c r="QOF63" s="276"/>
      <c r="QOG63" s="276"/>
      <c r="QOH63" s="276"/>
      <c r="QOI63" s="276"/>
      <c r="QOJ63" s="276"/>
      <c r="QOK63" s="276"/>
      <c r="QOL63" s="276"/>
      <c r="QOM63" s="276"/>
      <c r="QON63" s="276"/>
      <c r="QOO63" s="276"/>
      <c r="QOP63" s="276"/>
      <c r="QOQ63" s="276"/>
      <c r="QOR63" s="276"/>
      <c r="QOS63" s="276"/>
      <c r="QOT63" s="276"/>
      <c r="QOU63" s="276"/>
      <c r="QOV63" s="276"/>
      <c r="QOW63" s="276"/>
      <c r="QOX63" s="276"/>
      <c r="QOY63" s="276"/>
      <c r="QOZ63" s="276"/>
      <c r="QPA63" s="276"/>
      <c r="QPB63" s="276"/>
      <c r="QPC63" s="276"/>
      <c r="QPD63" s="276"/>
      <c r="QPE63" s="276"/>
      <c r="QPF63" s="276"/>
      <c r="QPG63" s="276"/>
      <c r="QPH63" s="276"/>
      <c r="QPI63" s="276"/>
      <c r="QPJ63" s="276"/>
      <c r="QPK63" s="276"/>
      <c r="QPL63" s="276"/>
      <c r="QPM63" s="276"/>
      <c r="QPN63" s="276"/>
      <c r="QPO63" s="276"/>
      <c r="QPP63" s="276"/>
      <c r="QPQ63" s="276"/>
      <c r="QPR63" s="276"/>
      <c r="QPS63" s="276"/>
      <c r="QPT63" s="276"/>
      <c r="QPU63" s="276"/>
      <c r="QPV63" s="276"/>
      <c r="QPW63" s="276"/>
      <c r="QPX63" s="276"/>
      <c r="QPY63" s="276"/>
      <c r="QPZ63" s="276"/>
      <c r="QQA63" s="276"/>
      <c r="QQB63" s="276"/>
      <c r="QQC63" s="276"/>
      <c r="QQD63" s="276"/>
      <c r="QQE63" s="276"/>
      <c r="QQF63" s="276"/>
      <c r="QQG63" s="276"/>
      <c r="QQH63" s="276"/>
      <c r="QQI63" s="276"/>
      <c r="QQJ63" s="276"/>
      <c r="QQK63" s="276"/>
      <c r="QQL63" s="276"/>
      <c r="QQM63" s="276"/>
      <c r="QQN63" s="276"/>
      <c r="QQO63" s="276"/>
      <c r="QQP63" s="276"/>
      <c r="QQQ63" s="276"/>
      <c r="QQR63" s="276"/>
      <c r="QQS63" s="276"/>
      <c r="QQT63" s="276"/>
      <c r="QQU63" s="276"/>
      <c r="QQV63" s="276"/>
      <c r="QQW63" s="276"/>
      <c r="QQX63" s="276"/>
      <c r="QQY63" s="276"/>
      <c r="QQZ63" s="276"/>
      <c r="QRA63" s="276"/>
      <c r="QRB63" s="276"/>
      <c r="QRC63" s="276"/>
      <c r="QRD63" s="276"/>
      <c r="QRE63" s="276"/>
      <c r="QRF63" s="276"/>
      <c r="QRG63" s="276"/>
      <c r="QRH63" s="276"/>
      <c r="QRI63" s="276"/>
      <c r="QRJ63" s="276"/>
      <c r="QRK63" s="276"/>
      <c r="QRL63" s="276"/>
      <c r="QRM63" s="276"/>
      <c r="QRN63" s="276"/>
      <c r="QRO63" s="276"/>
      <c r="QRP63" s="276"/>
      <c r="QRQ63" s="276"/>
      <c r="QRR63" s="276"/>
      <c r="QRS63" s="276"/>
      <c r="QRT63" s="276"/>
      <c r="QRU63" s="276"/>
      <c r="QRV63" s="276"/>
      <c r="QRW63" s="276"/>
      <c r="QRX63" s="276"/>
      <c r="QRY63" s="276"/>
      <c r="QRZ63" s="276"/>
      <c r="QSA63" s="276"/>
      <c r="QSB63" s="276"/>
      <c r="QSC63" s="276"/>
      <c r="QSD63" s="276"/>
      <c r="QSE63" s="276"/>
      <c r="QSF63" s="276"/>
      <c r="QSG63" s="276"/>
      <c r="QSH63" s="276"/>
      <c r="QSI63" s="276"/>
      <c r="QSJ63" s="276"/>
      <c r="QSK63" s="276"/>
      <c r="QSL63" s="276"/>
      <c r="QSM63" s="276"/>
      <c r="QSN63" s="276"/>
      <c r="QSO63" s="276"/>
      <c r="QSP63" s="276"/>
      <c r="QSQ63" s="276"/>
      <c r="QSR63" s="276"/>
      <c r="QSS63" s="276"/>
      <c r="QST63" s="276"/>
      <c r="QSU63" s="276"/>
      <c r="QSV63" s="276"/>
      <c r="QSW63" s="276"/>
      <c r="QSX63" s="276"/>
      <c r="QSY63" s="276"/>
      <c r="QSZ63" s="276"/>
      <c r="QTA63" s="276"/>
      <c r="QTB63" s="276"/>
      <c r="QTC63" s="276"/>
      <c r="QTD63" s="276"/>
      <c r="QTE63" s="276"/>
      <c r="QTF63" s="276"/>
      <c r="QTG63" s="276"/>
      <c r="QTH63" s="276"/>
      <c r="QTI63" s="276"/>
      <c r="QTJ63" s="276"/>
      <c r="QTK63" s="276"/>
      <c r="QTL63" s="276"/>
      <c r="QTM63" s="276"/>
      <c r="QTN63" s="276"/>
      <c r="QTO63" s="276"/>
      <c r="QTP63" s="276"/>
      <c r="QTQ63" s="276"/>
      <c r="QTR63" s="276"/>
      <c r="QTS63" s="276"/>
      <c r="QTT63" s="276"/>
      <c r="QTU63" s="276"/>
      <c r="QTV63" s="276"/>
      <c r="QTW63" s="276"/>
      <c r="QTX63" s="276"/>
      <c r="QTY63" s="276"/>
      <c r="QTZ63" s="276"/>
      <c r="QUA63" s="276"/>
      <c r="QUB63" s="276"/>
      <c r="QUC63" s="276"/>
      <c r="QUD63" s="276"/>
      <c r="QUE63" s="276"/>
      <c r="QUF63" s="276"/>
      <c r="QUG63" s="276"/>
      <c r="QUH63" s="276"/>
      <c r="QUI63" s="276"/>
      <c r="QUJ63" s="276"/>
      <c r="QUK63" s="276"/>
      <c r="QUL63" s="276"/>
      <c r="QUM63" s="276"/>
      <c r="QUN63" s="276"/>
      <c r="QUO63" s="276"/>
      <c r="QUP63" s="276"/>
      <c r="QUQ63" s="276"/>
      <c r="QUR63" s="276"/>
      <c r="QUS63" s="276"/>
      <c r="QUT63" s="276"/>
      <c r="QUU63" s="276"/>
      <c r="QUV63" s="276"/>
      <c r="QUW63" s="276"/>
      <c r="QUX63" s="276"/>
      <c r="QUY63" s="276"/>
      <c r="QUZ63" s="276"/>
      <c r="QVA63" s="276"/>
      <c r="QVB63" s="276"/>
      <c r="QVC63" s="276"/>
      <c r="QVD63" s="276"/>
      <c r="QVE63" s="276"/>
      <c r="QVF63" s="276"/>
      <c r="QVG63" s="276"/>
      <c r="QVH63" s="276"/>
      <c r="QVI63" s="276"/>
      <c r="QVJ63" s="276"/>
      <c r="QVK63" s="276"/>
      <c r="QVL63" s="276"/>
      <c r="QVM63" s="276"/>
      <c r="QVN63" s="276"/>
      <c r="QVO63" s="276"/>
      <c r="QVP63" s="276"/>
      <c r="QVQ63" s="276"/>
      <c r="QVR63" s="276"/>
      <c r="QVS63" s="276"/>
      <c r="QVT63" s="276"/>
      <c r="QVU63" s="276"/>
      <c r="QVV63" s="276"/>
      <c r="QVW63" s="276"/>
      <c r="QVX63" s="276"/>
      <c r="QVY63" s="276"/>
      <c r="QVZ63" s="276"/>
      <c r="QWA63" s="276"/>
      <c r="QWB63" s="276"/>
      <c r="QWC63" s="276"/>
      <c r="QWD63" s="276"/>
      <c r="QWE63" s="276"/>
      <c r="QWF63" s="276"/>
      <c r="QWG63" s="276"/>
      <c r="QWH63" s="276"/>
      <c r="QWI63" s="276"/>
      <c r="QWJ63" s="276"/>
      <c r="QWK63" s="276"/>
      <c r="QWL63" s="276"/>
      <c r="QWM63" s="276"/>
      <c r="QWN63" s="276"/>
      <c r="QWO63" s="276"/>
      <c r="QWP63" s="276"/>
      <c r="QWQ63" s="276"/>
      <c r="QWR63" s="276"/>
      <c r="QWS63" s="276"/>
      <c r="QWT63" s="276"/>
      <c r="QWU63" s="276"/>
      <c r="QWV63" s="276"/>
      <c r="QWW63" s="276"/>
      <c r="QWX63" s="276"/>
      <c r="QWY63" s="276"/>
      <c r="QWZ63" s="276"/>
      <c r="QXA63" s="276"/>
      <c r="QXB63" s="276"/>
      <c r="QXC63" s="276"/>
      <c r="QXD63" s="276"/>
      <c r="QXE63" s="276"/>
      <c r="QXF63" s="276"/>
      <c r="QXG63" s="276"/>
      <c r="QXH63" s="276"/>
      <c r="QXI63" s="276"/>
      <c r="QXJ63" s="276"/>
      <c r="QXK63" s="276"/>
      <c r="QXL63" s="276"/>
      <c r="QXM63" s="276"/>
      <c r="QXN63" s="276"/>
      <c r="QXO63" s="276"/>
      <c r="QXP63" s="276"/>
      <c r="QXQ63" s="276"/>
      <c r="QXR63" s="276"/>
      <c r="QXS63" s="276"/>
      <c r="QXT63" s="276"/>
      <c r="QXU63" s="276"/>
      <c r="QXV63" s="276"/>
      <c r="QXW63" s="276"/>
      <c r="QXX63" s="276"/>
      <c r="QXY63" s="276"/>
      <c r="QXZ63" s="276"/>
      <c r="QYA63" s="276"/>
      <c r="QYB63" s="276"/>
      <c r="QYC63" s="276"/>
      <c r="QYD63" s="276"/>
      <c r="QYE63" s="276"/>
      <c r="QYF63" s="276"/>
      <c r="QYG63" s="276"/>
      <c r="QYH63" s="276"/>
      <c r="QYI63" s="276"/>
      <c r="QYJ63" s="276"/>
      <c r="QYK63" s="276"/>
      <c r="QYL63" s="276"/>
      <c r="QYM63" s="276"/>
      <c r="QYN63" s="276"/>
      <c r="QYO63" s="276"/>
      <c r="QYP63" s="276"/>
      <c r="QYQ63" s="276"/>
      <c r="QYR63" s="276"/>
      <c r="QYS63" s="276"/>
      <c r="QYT63" s="276"/>
      <c r="QYU63" s="276"/>
      <c r="QYV63" s="276"/>
      <c r="QYW63" s="276"/>
      <c r="QYX63" s="276"/>
      <c r="QYY63" s="276"/>
      <c r="QYZ63" s="276"/>
      <c r="QZA63" s="276"/>
      <c r="QZB63" s="276"/>
      <c r="QZC63" s="276"/>
      <c r="QZD63" s="276"/>
      <c r="QZE63" s="276"/>
      <c r="QZF63" s="276"/>
      <c r="QZG63" s="276"/>
      <c r="QZH63" s="276"/>
      <c r="QZI63" s="276"/>
      <c r="QZJ63" s="276"/>
      <c r="QZK63" s="276"/>
      <c r="QZL63" s="276"/>
      <c r="QZM63" s="276"/>
      <c r="QZN63" s="276"/>
      <c r="QZO63" s="276"/>
      <c r="QZP63" s="276"/>
      <c r="QZQ63" s="276"/>
      <c r="QZR63" s="276"/>
      <c r="QZS63" s="276"/>
      <c r="QZT63" s="276"/>
      <c r="QZU63" s="276"/>
      <c r="QZV63" s="276"/>
      <c r="QZW63" s="276"/>
      <c r="QZX63" s="276"/>
      <c r="QZY63" s="276"/>
      <c r="QZZ63" s="276"/>
      <c r="RAA63" s="276"/>
      <c r="RAB63" s="276"/>
      <c r="RAC63" s="276"/>
      <c r="RAD63" s="276"/>
      <c r="RAE63" s="276"/>
      <c r="RAF63" s="276"/>
      <c r="RAG63" s="276"/>
      <c r="RAH63" s="276"/>
      <c r="RAI63" s="276"/>
      <c r="RAJ63" s="276"/>
      <c r="RAK63" s="276"/>
      <c r="RAL63" s="276"/>
      <c r="RAM63" s="276"/>
      <c r="RAN63" s="276"/>
      <c r="RAO63" s="276"/>
      <c r="RAP63" s="276"/>
      <c r="RAQ63" s="276"/>
      <c r="RAR63" s="276"/>
      <c r="RAS63" s="276"/>
      <c r="RAT63" s="276"/>
      <c r="RAU63" s="276"/>
      <c r="RAV63" s="276"/>
      <c r="RAW63" s="276"/>
      <c r="RAX63" s="276"/>
      <c r="RAY63" s="276"/>
      <c r="RAZ63" s="276"/>
      <c r="RBA63" s="276"/>
      <c r="RBB63" s="276"/>
      <c r="RBC63" s="276"/>
      <c r="RBD63" s="276"/>
      <c r="RBE63" s="276"/>
      <c r="RBF63" s="276"/>
      <c r="RBG63" s="276"/>
      <c r="RBH63" s="276"/>
      <c r="RBI63" s="276"/>
      <c r="RBJ63" s="276"/>
      <c r="RBK63" s="276"/>
      <c r="RBL63" s="276"/>
      <c r="RBM63" s="276"/>
      <c r="RBN63" s="276"/>
      <c r="RBO63" s="276"/>
      <c r="RBP63" s="276"/>
      <c r="RBQ63" s="276"/>
      <c r="RBR63" s="276"/>
      <c r="RBS63" s="276"/>
      <c r="RBT63" s="276"/>
      <c r="RBU63" s="276"/>
      <c r="RBV63" s="276"/>
      <c r="RBW63" s="276"/>
      <c r="RBX63" s="276"/>
      <c r="RBY63" s="276"/>
      <c r="RBZ63" s="276"/>
      <c r="RCA63" s="276"/>
      <c r="RCB63" s="276"/>
      <c r="RCC63" s="276"/>
      <c r="RCD63" s="276"/>
      <c r="RCE63" s="276"/>
      <c r="RCF63" s="276"/>
      <c r="RCG63" s="276"/>
      <c r="RCH63" s="276"/>
      <c r="RCI63" s="276"/>
      <c r="RCJ63" s="276"/>
      <c r="RCK63" s="276"/>
      <c r="RCL63" s="276"/>
      <c r="RCM63" s="276"/>
      <c r="RCN63" s="276"/>
      <c r="RCO63" s="276"/>
      <c r="RCP63" s="276"/>
      <c r="RCQ63" s="276"/>
      <c r="RCR63" s="276"/>
      <c r="RCS63" s="276"/>
      <c r="RCT63" s="276"/>
      <c r="RCU63" s="276"/>
      <c r="RCV63" s="276"/>
      <c r="RCW63" s="276"/>
      <c r="RCX63" s="276"/>
      <c r="RCY63" s="276"/>
      <c r="RCZ63" s="276"/>
      <c r="RDA63" s="276"/>
      <c r="RDB63" s="276"/>
      <c r="RDC63" s="276"/>
      <c r="RDD63" s="276"/>
      <c r="RDE63" s="276"/>
      <c r="RDF63" s="276"/>
      <c r="RDG63" s="276"/>
      <c r="RDH63" s="276"/>
      <c r="RDI63" s="276"/>
      <c r="RDJ63" s="276"/>
      <c r="RDK63" s="276"/>
      <c r="RDL63" s="276"/>
      <c r="RDM63" s="276"/>
      <c r="RDN63" s="276"/>
      <c r="RDO63" s="276"/>
      <c r="RDP63" s="276"/>
      <c r="RDQ63" s="276"/>
      <c r="RDR63" s="276"/>
      <c r="RDS63" s="276"/>
      <c r="RDT63" s="276"/>
      <c r="RDU63" s="276"/>
      <c r="RDV63" s="276"/>
      <c r="RDW63" s="276"/>
      <c r="RDX63" s="276"/>
      <c r="RDY63" s="276"/>
      <c r="RDZ63" s="276"/>
      <c r="REA63" s="276"/>
      <c r="REB63" s="276"/>
      <c r="REC63" s="276"/>
      <c r="RED63" s="276"/>
      <c r="REE63" s="276"/>
      <c r="REF63" s="276"/>
      <c r="REG63" s="276"/>
      <c r="REH63" s="276"/>
      <c r="REI63" s="276"/>
      <c r="REJ63" s="276"/>
      <c r="REK63" s="276"/>
      <c r="REL63" s="276"/>
      <c r="REM63" s="276"/>
      <c r="REN63" s="276"/>
      <c r="REO63" s="276"/>
      <c r="REP63" s="276"/>
      <c r="REQ63" s="276"/>
      <c r="RER63" s="276"/>
      <c r="RES63" s="276"/>
      <c r="RET63" s="276"/>
      <c r="REU63" s="276"/>
      <c r="REV63" s="276"/>
      <c r="REW63" s="276"/>
      <c r="REX63" s="276"/>
      <c r="REY63" s="276"/>
      <c r="REZ63" s="276"/>
      <c r="RFA63" s="276"/>
      <c r="RFB63" s="276"/>
      <c r="RFC63" s="276"/>
      <c r="RFD63" s="276"/>
      <c r="RFE63" s="276"/>
      <c r="RFF63" s="276"/>
      <c r="RFG63" s="276"/>
      <c r="RFH63" s="276"/>
      <c r="RFI63" s="276"/>
      <c r="RFJ63" s="276"/>
      <c r="RFK63" s="276"/>
      <c r="RFL63" s="276"/>
      <c r="RFM63" s="276"/>
      <c r="RFN63" s="276"/>
      <c r="RFO63" s="276"/>
      <c r="RFP63" s="276"/>
      <c r="RFQ63" s="276"/>
      <c r="RFR63" s="276"/>
      <c r="RFS63" s="276"/>
      <c r="RFT63" s="276"/>
      <c r="RFU63" s="276"/>
      <c r="RFV63" s="276"/>
      <c r="RFW63" s="276"/>
      <c r="RFX63" s="276"/>
      <c r="RFY63" s="276"/>
      <c r="RFZ63" s="276"/>
      <c r="RGA63" s="276"/>
      <c r="RGB63" s="276"/>
      <c r="RGC63" s="276"/>
      <c r="RGD63" s="276"/>
      <c r="RGE63" s="276"/>
      <c r="RGF63" s="276"/>
      <c r="RGG63" s="276"/>
      <c r="RGH63" s="276"/>
      <c r="RGI63" s="276"/>
      <c r="RGJ63" s="276"/>
      <c r="RGK63" s="276"/>
      <c r="RGL63" s="276"/>
      <c r="RGM63" s="276"/>
      <c r="RGN63" s="276"/>
      <c r="RGO63" s="276"/>
      <c r="RGP63" s="276"/>
      <c r="RGQ63" s="276"/>
      <c r="RGR63" s="276"/>
      <c r="RGS63" s="276"/>
      <c r="RGT63" s="276"/>
      <c r="RGU63" s="276"/>
      <c r="RGV63" s="276"/>
      <c r="RGW63" s="276"/>
      <c r="RGX63" s="276"/>
      <c r="RGY63" s="276"/>
      <c r="RGZ63" s="276"/>
      <c r="RHA63" s="276"/>
      <c r="RHB63" s="276"/>
      <c r="RHC63" s="276"/>
      <c r="RHD63" s="276"/>
      <c r="RHE63" s="276"/>
      <c r="RHF63" s="276"/>
      <c r="RHG63" s="276"/>
      <c r="RHH63" s="276"/>
      <c r="RHI63" s="276"/>
      <c r="RHJ63" s="276"/>
      <c r="RHK63" s="276"/>
      <c r="RHL63" s="276"/>
      <c r="RHM63" s="276"/>
      <c r="RHN63" s="276"/>
      <c r="RHO63" s="276"/>
      <c r="RHP63" s="276"/>
      <c r="RHQ63" s="276"/>
      <c r="RHR63" s="276"/>
      <c r="RHS63" s="276"/>
      <c r="RHT63" s="276"/>
      <c r="RHU63" s="276"/>
      <c r="RHV63" s="276"/>
      <c r="RHW63" s="276"/>
      <c r="RHX63" s="276"/>
      <c r="RHY63" s="276"/>
      <c r="RHZ63" s="276"/>
      <c r="RIA63" s="276"/>
      <c r="RIB63" s="276"/>
      <c r="RIC63" s="276"/>
      <c r="RID63" s="276"/>
      <c r="RIE63" s="276"/>
      <c r="RIF63" s="276"/>
      <c r="RIG63" s="276"/>
      <c r="RIH63" s="276"/>
      <c r="RII63" s="276"/>
      <c r="RIJ63" s="276"/>
      <c r="RIK63" s="276"/>
      <c r="RIL63" s="276"/>
      <c r="RIM63" s="276"/>
      <c r="RIN63" s="276"/>
      <c r="RIO63" s="276"/>
      <c r="RIP63" s="276"/>
      <c r="RIQ63" s="276"/>
      <c r="RIR63" s="276"/>
      <c r="RIS63" s="276"/>
      <c r="RIT63" s="276"/>
      <c r="RIU63" s="276"/>
      <c r="RIV63" s="276"/>
      <c r="RIW63" s="276"/>
      <c r="RIX63" s="276"/>
      <c r="RIY63" s="276"/>
      <c r="RIZ63" s="276"/>
      <c r="RJA63" s="276"/>
      <c r="RJB63" s="276"/>
      <c r="RJC63" s="276"/>
      <c r="RJD63" s="276"/>
      <c r="RJE63" s="276"/>
      <c r="RJF63" s="276"/>
      <c r="RJG63" s="276"/>
      <c r="RJH63" s="276"/>
      <c r="RJI63" s="276"/>
      <c r="RJJ63" s="276"/>
      <c r="RJK63" s="276"/>
      <c r="RJL63" s="276"/>
      <c r="RJM63" s="276"/>
      <c r="RJN63" s="276"/>
      <c r="RJO63" s="276"/>
      <c r="RJP63" s="276"/>
      <c r="RJQ63" s="276"/>
      <c r="RJR63" s="276"/>
      <c r="RJS63" s="276"/>
      <c r="RJT63" s="276"/>
      <c r="RJU63" s="276"/>
      <c r="RJV63" s="276"/>
      <c r="RJW63" s="276"/>
      <c r="RJX63" s="276"/>
      <c r="RJY63" s="276"/>
      <c r="RJZ63" s="276"/>
      <c r="RKA63" s="276"/>
      <c r="RKB63" s="276"/>
      <c r="RKC63" s="276"/>
      <c r="RKD63" s="276"/>
      <c r="RKE63" s="276"/>
      <c r="RKF63" s="276"/>
      <c r="RKG63" s="276"/>
      <c r="RKH63" s="276"/>
      <c r="RKI63" s="276"/>
      <c r="RKJ63" s="276"/>
      <c r="RKK63" s="276"/>
      <c r="RKL63" s="276"/>
      <c r="RKM63" s="276"/>
      <c r="RKN63" s="276"/>
      <c r="RKO63" s="276"/>
      <c r="RKP63" s="276"/>
      <c r="RKQ63" s="276"/>
      <c r="RKR63" s="276"/>
      <c r="RKS63" s="276"/>
      <c r="RKT63" s="276"/>
      <c r="RKU63" s="276"/>
      <c r="RKV63" s="276"/>
      <c r="RKW63" s="276"/>
      <c r="RKX63" s="276"/>
      <c r="RKY63" s="276"/>
      <c r="RKZ63" s="276"/>
      <c r="RLA63" s="276"/>
      <c r="RLB63" s="276"/>
      <c r="RLC63" s="276"/>
      <c r="RLD63" s="276"/>
      <c r="RLE63" s="276"/>
      <c r="RLF63" s="276"/>
      <c r="RLG63" s="276"/>
      <c r="RLH63" s="276"/>
      <c r="RLI63" s="276"/>
      <c r="RLJ63" s="276"/>
      <c r="RLK63" s="276"/>
      <c r="RLL63" s="276"/>
      <c r="RLM63" s="276"/>
      <c r="RLN63" s="276"/>
      <c r="RLO63" s="276"/>
      <c r="RLP63" s="276"/>
      <c r="RLQ63" s="276"/>
      <c r="RLR63" s="276"/>
      <c r="RLS63" s="276"/>
      <c r="RLT63" s="276"/>
      <c r="RLU63" s="276"/>
      <c r="RLV63" s="276"/>
      <c r="RLW63" s="276"/>
      <c r="RLX63" s="276"/>
      <c r="RLY63" s="276"/>
      <c r="RLZ63" s="276"/>
      <c r="RMA63" s="276"/>
      <c r="RMB63" s="276"/>
      <c r="RMC63" s="276"/>
      <c r="RMD63" s="276"/>
      <c r="RME63" s="276"/>
      <c r="RMF63" s="276"/>
      <c r="RMG63" s="276"/>
      <c r="RMH63" s="276"/>
      <c r="RMI63" s="276"/>
      <c r="RMJ63" s="276"/>
      <c r="RMK63" s="276"/>
      <c r="RML63" s="276"/>
      <c r="RMM63" s="276"/>
      <c r="RMN63" s="276"/>
      <c r="RMO63" s="276"/>
      <c r="RMP63" s="276"/>
      <c r="RMQ63" s="276"/>
      <c r="RMR63" s="276"/>
      <c r="RMS63" s="276"/>
      <c r="RMT63" s="276"/>
      <c r="RMU63" s="276"/>
      <c r="RMV63" s="276"/>
      <c r="RMW63" s="276"/>
      <c r="RMX63" s="276"/>
      <c r="RMY63" s="276"/>
      <c r="RMZ63" s="276"/>
      <c r="RNA63" s="276"/>
      <c r="RNB63" s="276"/>
      <c r="RNC63" s="276"/>
      <c r="RND63" s="276"/>
      <c r="RNE63" s="276"/>
      <c r="RNF63" s="276"/>
      <c r="RNG63" s="276"/>
      <c r="RNH63" s="276"/>
      <c r="RNI63" s="276"/>
      <c r="RNJ63" s="276"/>
      <c r="RNK63" s="276"/>
      <c r="RNL63" s="276"/>
      <c r="RNM63" s="276"/>
      <c r="RNN63" s="276"/>
      <c r="RNO63" s="276"/>
      <c r="RNP63" s="276"/>
      <c r="RNQ63" s="276"/>
      <c r="RNR63" s="276"/>
      <c r="RNS63" s="276"/>
      <c r="RNT63" s="276"/>
      <c r="RNU63" s="276"/>
      <c r="RNV63" s="276"/>
      <c r="RNW63" s="276"/>
      <c r="RNX63" s="276"/>
      <c r="RNY63" s="276"/>
      <c r="RNZ63" s="276"/>
      <c r="ROA63" s="276"/>
      <c r="ROB63" s="276"/>
      <c r="ROC63" s="276"/>
      <c r="ROD63" s="276"/>
      <c r="ROE63" s="276"/>
      <c r="ROF63" s="276"/>
      <c r="ROG63" s="276"/>
      <c r="ROH63" s="276"/>
      <c r="ROI63" s="276"/>
      <c r="ROJ63" s="276"/>
      <c r="ROK63" s="276"/>
      <c r="ROL63" s="276"/>
      <c r="ROM63" s="276"/>
      <c r="RON63" s="276"/>
      <c r="ROO63" s="276"/>
      <c r="ROP63" s="276"/>
      <c r="ROQ63" s="276"/>
      <c r="ROR63" s="276"/>
      <c r="ROS63" s="276"/>
      <c r="ROT63" s="276"/>
      <c r="ROU63" s="276"/>
      <c r="ROV63" s="276"/>
      <c r="ROW63" s="276"/>
      <c r="ROX63" s="276"/>
      <c r="ROY63" s="276"/>
      <c r="ROZ63" s="276"/>
      <c r="RPA63" s="276"/>
      <c r="RPB63" s="276"/>
      <c r="RPC63" s="276"/>
      <c r="RPD63" s="276"/>
      <c r="RPE63" s="276"/>
      <c r="RPF63" s="276"/>
      <c r="RPG63" s="276"/>
      <c r="RPH63" s="276"/>
      <c r="RPI63" s="276"/>
      <c r="RPJ63" s="276"/>
      <c r="RPK63" s="276"/>
      <c r="RPL63" s="276"/>
      <c r="RPM63" s="276"/>
      <c r="RPN63" s="276"/>
      <c r="RPO63" s="276"/>
      <c r="RPP63" s="276"/>
      <c r="RPQ63" s="276"/>
      <c r="RPR63" s="276"/>
      <c r="RPS63" s="276"/>
      <c r="RPT63" s="276"/>
      <c r="RPU63" s="276"/>
      <c r="RPV63" s="276"/>
      <c r="RPW63" s="276"/>
      <c r="RPX63" s="276"/>
      <c r="RPY63" s="276"/>
      <c r="RPZ63" s="276"/>
      <c r="RQA63" s="276"/>
      <c r="RQB63" s="276"/>
      <c r="RQC63" s="276"/>
      <c r="RQD63" s="276"/>
      <c r="RQE63" s="276"/>
      <c r="RQF63" s="276"/>
      <c r="RQG63" s="276"/>
      <c r="RQH63" s="276"/>
      <c r="RQI63" s="276"/>
      <c r="RQJ63" s="276"/>
      <c r="RQK63" s="276"/>
      <c r="RQL63" s="276"/>
      <c r="RQM63" s="276"/>
      <c r="RQN63" s="276"/>
      <c r="RQO63" s="276"/>
      <c r="RQP63" s="276"/>
      <c r="RQQ63" s="276"/>
      <c r="RQR63" s="276"/>
      <c r="RQS63" s="276"/>
      <c r="RQT63" s="276"/>
      <c r="RQU63" s="276"/>
      <c r="RQV63" s="276"/>
      <c r="RQW63" s="276"/>
      <c r="RQX63" s="276"/>
      <c r="RQY63" s="276"/>
      <c r="RQZ63" s="276"/>
      <c r="RRA63" s="276"/>
      <c r="RRB63" s="276"/>
      <c r="RRC63" s="276"/>
      <c r="RRD63" s="276"/>
      <c r="RRE63" s="276"/>
      <c r="RRF63" s="276"/>
      <c r="RRG63" s="276"/>
      <c r="RRH63" s="276"/>
      <c r="RRI63" s="276"/>
      <c r="RRJ63" s="276"/>
      <c r="RRK63" s="276"/>
      <c r="RRL63" s="276"/>
      <c r="RRM63" s="276"/>
      <c r="RRN63" s="276"/>
      <c r="RRO63" s="276"/>
      <c r="RRP63" s="276"/>
      <c r="RRQ63" s="276"/>
      <c r="RRR63" s="276"/>
      <c r="RRS63" s="276"/>
      <c r="RRT63" s="276"/>
      <c r="RRU63" s="276"/>
      <c r="RRV63" s="276"/>
      <c r="RRW63" s="276"/>
      <c r="RRX63" s="276"/>
      <c r="RRY63" s="276"/>
      <c r="RRZ63" s="276"/>
      <c r="RSA63" s="276"/>
      <c r="RSB63" s="276"/>
      <c r="RSC63" s="276"/>
      <c r="RSD63" s="276"/>
      <c r="RSE63" s="276"/>
      <c r="RSF63" s="276"/>
      <c r="RSG63" s="276"/>
      <c r="RSH63" s="276"/>
      <c r="RSI63" s="276"/>
      <c r="RSJ63" s="276"/>
      <c r="RSK63" s="276"/>
      <c r="RSL63" s="276"/>
      <c r="RSM63" s="276"/>
      <c r="RSN63" s="276"/>
      <c r="RSO63" s="276"/>
      <c r="RSP63" s="276"/>
      <c r="RSQ63" s="276"/>
      <c r="RSR63" s="276"/>
      <c r="RSS63" s="276"/>
      <c r="RST63" s="276"/>
      <c r="RSU63" s="276"/>
      <c r="RSV63" s="276"/>
      <c r="RSW63" s="276"/>
      <c r="RSX63" s="276"/>
      <c r="RSY63" s="276"/>
      <c r="RSZ63" s="276"/>
      <c r="RTA63" s="276"/>
      <c r="RTB63" s="276"/>
      <c r="RTC63" s="276"/>
      <c r="RTD63" s="276"/>
      <c r="RTE63" s="276"/>
      <c r="RTF63" s="276"/>
      <c r="RTG63" s="276"/>
      <c r="RTH63" s="276"/>
      <c r="RTI63" s="276"/>
      <c r="RTJ63" s="276"/>
      <c r="RTK63" s="276"/>
      <c r="RTL63" s="276"/>
      <c r="RTM63" s="276"/>
      <c r="RTN63" s="276"/>
      <c r="RTO63" s="276"/>
      <c r="RTP63" s="276"/>
      <c r="RTQ63" s="276"/>
      <c r="RTR63" s="276"/>
      <c r="RTS63" s="276"/>
      <c r="RTT63" s="276"/>
      <c r="RTU63" s="276"/>
      <c r="RTV63" s="276"/>
      <c r="RTW63" s="276"/>
      <c r="RTX63" s="276"/>
      <c r="RTY63" s="276"/>
      <c r="RTZ63" s="276"/>
      <c r="RUA63" s="276"/>
      <c r="RUB63" s="276"/>
      <c r="RUC63" s="276"/>
      <c r="RUD63" s="276"/>
      <c r="RUE63" s="276"/>
      <c r="RUF63" s="276"/>
      <c r="RUG63" s="276"/>
      <c r="RUH63" s="276"/>
      <c r="RUI63" s="276"/>
      <c r="RUJ63" s="276"/>
      <c r="RUK63" s="276"/>
      <c r="RUL63" s="276"/>
      <c r="RUM63" s="276"/>
      <c r="RUN63" s="276"/>
      <c r="RUO63" s="276"/>
      <c r="RUP63" s="276"/>
      <c r="RUQ63" s="276"/>
      <c r="RUR63" s="276"/>
      <c r="RUS63" s="276"/>
      <c r="RUT63" s="276"/>
      <c r="RUU63" s="276"/>
      <c r="RUV63" s="276"/>
      <c r="RUW63" s="276"/>
      <c r="RUX63" s="276"/>
      <c r="RUY63" s="276"/>
      <c r="RUZ63" s="276"/>
      <c r="RVA63" s="276"/>
      <c r="RVB63" s="276"/>
      <c r="RVC63" s="276"/>
      <c r="RVD63" s="276"/>
      <c r="RVE63" s="276"/>
      <c r="RVF63" s="276"/>
      <c r="RVG63" s="276"/>
      <c r="RVH63" s="276"/>
      <c r="RVI63" s="276"/>
      <c r="RVJ63" s="276"/>
      <c r="RVK63" s="276"/>
      <c r="RVL63" s="276"/>
      <c r="RVM63" s="276"/>
      <c r="RVN63" s="276"/>
      <c r="RVO63" s="276"/>
      <c r="RVP63" s="276"/>
      <c r="RVQ63" s="276"/>
      <c r="RVR63" s="276"/>
      <c r="RVS63" s="276"/>
      <c r="RVT63" s="276"/>
      <c r="RVU63" s="276"/>
      <c r="RVV63" s="276"/>
      <c r="RVW63" s="276"/>
      <c r="RVX63" s="276"/>
      <c r="RVY63" s="276"/>
      <c r="RVZ63" s="276"/>
      <c r="RWA63" s="276"/>
      <c r="RWB63" s="276"/>
      <c r="RWC63" s="276"/>
      <c r="RWD63" s="276"/>
      <c r="RWE63" s="276"/>
      <c r="RWF63" s="276"/>
      <c r="RWG63" s="276"/>
      <c r="RWH63" s="276"/>
      <c r="RWI63" s="276"/>
      <c r="RWJ63" s="276"/>
      <c r="RWK63" s="276"/>
      <c r="RWL63" s="276"/>
      <c r="RWM63" s="276"/>
      <c r="RWN63" s="276"/>
      <c r="RWO63" s="276"/>
      <c r="RWP63" s="276"/>
      <c r="RWQ63" s="276"/>
      <c r="RWR63" s="276"/>
      <c r="RWS63" s="276"/>
      <c r="RWT63" s="276"/>
      <c r="RWU63" s="276"/>
      <c r="RWV63" s="276"/>
      <c r="RWW63" s="276"/>
      <c r="RWX63" s="276"/>
      <c r="RWY63" s="276"/>
      <c r="RWZ63" s="276"/>
      <c r="RXA63" s="276"/>
      <c r="RXB63" s="276"/>
      <c r="RXC63" s="276"/>
      <c r="RXD63" s="276"/>
      <c r="RXE63" s="276"/>
      <c r="RXF63" s="276"/>
      <c r="RXG63" s="276"/>
      <c r="RXH63" s="276"/>
      <c r="RXI63" s="276"/>
      <c r="RXJ63" s="276"/>
      <c r="RXK63" s="276"/>
      <c r="RXL63" s="276"/>
      <c r="RXM63" s="276"/>
      <c r="RXN63" s="276"/>
      <c r="RXO63" s="276"/>
      <c r="RXP63" s="276"/>
      <c r="RXQ63" s="276"/>
      <c r="RXR63" s="276"/>
      <c r="RXS63" s="276"/>
      <c r="RXT63" s="276"/>
      <c r="RXU63" s="276"/>
      <c r="RXV63" s="276"/>
      <c r="RXW63" s="276"/>
      <c r="RXX63" s="276"/>
      <c r="RXY63" s="276"/>
      <c r="RXZ63" s="276"/>
      <c r="RYA63" s="276"/>
      <c r="RYB63" s="276"/>
      <c r="RYC63" s="276"/>
      <c r="RYD63" s="276"/>
      <c r="RYE63" s="276"/>
      <c r="RYF63" s="276"/>
      <c r="RYG63" s="276"/>
      <c r="RYH63" s="276"/>
      <c r="RYI63" s="276"/>
      <c r="RYJ63" s="276"/>
      <c r="RYK63" s="276"/>
      <c r="RYL63" s="276"/>
      <c r="RYM63" s="276"/>
      <c r="RYN63" s="276"/>
      <c r="RYO63" s="276"/>
      <c r="RYP63" s="276"/>
      <c r="RYQ63" s="276"/>
      <c r="RYR63" s="276"/>
      <c r="RYS63" s="276"/>
      <c r="RYT63" s="276"/>
      <c r="RYU63" s="276"/>
      <c r="RYV63" s="276"/>
      <c r="RYW63" s="276"/>
      <c r="RYX63" s="276"/>
      <c r="RYY63" s="276"/>
      <c r="RYZ63" s="276"/>
      <c r="RZA63" s="276"/>
      <c r="RZB63" s="276"/>
      <c r="RZC63" s="276"/>
      <c r="RZD63" s="276"/>
      <c r="RZE63" s="276"/>
      <c r="RZF63" s="276"/>
      <c r="RZG63" s="276"/>
      <c r="RZH63" s="276"/>
      <c r="RZI63" s="276"/>
      <c r="RZJ63" s="276"/>
      <c r="RZK63" s="276"/>
      <c r="RZL63" s="276"/>
      <c r="RZM63" s="276"/>
      <c r="RZN63" s="276"/>
      <c r="RZO63" s="276"/>
      <c r="RZP63" s="276"/>
      <c r="RZQ63" s="276"/>
      <c r="RZR63" s="276"/>
      <c r="RZS63" s="276"/>
      <c r="RZT63" s="276"/>
      <c r="RZU63" s="276"/>
      <c r="RZV63" s="276"/>
      <c r="RZW63" s="276"/>
      <c r="RZX63" s="276"/>
      <c r="RZY63" s="276"/>
      <c r="RZZ63" s="276"/>
      <c r="SAA63" s="276"/>
      <c r="SAB63" s="276"/>
      <c r="SAC63" s="276"/>
      <c r="SAD63" s="276"/>
      <c r="SAE63" s="276"/>
      <c r="SAF63" s="276"/>
      <c r="SAG63" s="276"/>
      <c r="SAH63" s="276"/>
      <c r="SAI63" s="276"/>
      <c r="SAJ63" s="276"/>
      <c r="SAK63" s="276"/>
      <c r="SAL63" s="276"/>
      <c r="SAM63" s="276"/>
      <c r="SAN63" s="276"/>
      <c r="SAO63" s="276"/>
      <c r="SAP63" s="276"/>
      <c r="SAQ63" s="276"/>
      <c r="SAR63" s="276"/>
      <c r="SAS63" s="276"/>
      <c r="SAT63" s="276"/>
      <c r="SAU63" s="276"/>
      <c r="SAV63" s="276"/>
      <c r="SAW63" s="276"/>
      <c r="SAX63" s="276"/>
      <c r="SAY63" s="276"/>
      <c r="SAZ63" s="276"/>
      <c r="SBA63" s="276"/>
      <c r="SBB63" s="276"/>
      <c r="SBC63" s="276"/>
      <c r="SBD63" s="276"/>
      <c r="SBE63" s="276"/>
      <c r="SBF63" s="276"/>
      <c r="SBG63" s="276"/>
      <c r="SBH63" s="276"/>
      <c r="SBI63" s="276"/>
      <c r="SBJ63" s="276"/>
      <c r="SBK63" s="276"/>
      <c r="SBL63" s="276"/>
      <c r="SBM63" s="276"/>
      <c r="SBN63" s="276"/>
      <c r="SBO63" s="276"/>
      <c r="SBP63" s="276"/>
      <c r="SBQ63" s="276"/>
      <c r="SBR63" s="276"/>
      <c r="SBS63" s="276"/>
      <c r="SBT63" s="276"/>
      <c r="SBU63" s="276"/>
      <c r="SBV63" s="276"/>
      <c r="SBW63" s="276"/>
      <c r="SBX63" s="276"/>
      <c r="SBY63" s="276"/>
      <c r="SBZ63" s="276"/>
      <c r="SCA63" s="276"/>
      <c r="SCB63" s="276"/>
      <c r="SCC63" s="276"/>
      <c r="SCD63" s="276"/>
      <c r="SCE63" s="276"/>
      <c r="SCF63" s="276"/>
      <c r="SCG63" s="276"/>
      <c r="SCH63" s="276"/>
      <c r="SCI63" s="276"/>
      <c r="SCJ63" s="276"/>
      <c r="SCK63" s="276"/>
      <c r="SCL63" s="276"/>
      <c r="SCM63" s="276"/>
      <c r="SCN63" s="276"/>
      <c r="SCO63" s="276"/>
      <c r="SCP63" s="276"/>
      <c r="SCQ63" s="276"/>
      <c r="SCR63" s="276"/>
      <c r="SCS63" s="276"/>
      <c r="SCT63" s="276"/>
      <c r="SCU63" s="276"/>
      <c r="SCV63" s="276"/>
      <c r="SCW63" s="276"/>
      <c r="SCX63" s="276"/>
      <c r="SCY63" s="276"/>
      <c r="SCZ63" s="276"/>
      <c r="SDA63" s="276"/>
      <c r="SDB63" s="276"/>
      <c r="SDC63" s="276"/>
      <c r="SDD63" s="276"/>
      <c r="SDE63" s="276"/>
      <c r="SDF63" s="276"/>
      <c r="SDG63" s="276"/>
      <c r="SDH63" s="276"/>
      <c r="SDI63" s="276"/>
      <c r="SDJ63" s="276"/>
      <c r="SDK63" s="276"/>
      <c r="SDL63" s="276"/>
      <c r="SDM63" s="276"/>
      <c r="SDN63" s="276"/>
      <c r="SDO63" s="276"/>
      <c r="SDP63" s="276"/>
      <c r="SDQ63" s="276"/>
      <c r="SDR63" s="276"/>
      <c r="SDS63" s="276"/>
      <c r="SDT63" s="276"/>
      <c r="SDU63" s="276"/>
      <c r="SDV63" s="276"/>
      <c r="SDW63" s="276"/>
      <c r="SDX63" s="276"/>
      <c r="SDY63" s="276"/>
      <c r="SDZ63" s="276"/>
      <c r="SEA63" s="276"/>
      <c r="SEB63" s="276"/>
      <c r="SEC63" s="276"/>
      <c r="SED63" s="276"/>
      <c r="SEE63" s="276"/>
      <c r="SEF63" s="276"/>
      <c r="SEG63" s="276"/>
      <c r="SEH63" s="276"/>
      <c r="SEI63" s="276"/>
      <c r="SEJ63" s="276"/>
      <c r="SEK63" s="276"/>
      <c r="SEL63" s="276"/>
      <c r="SEM63" s="276"/>
      <c r="SEN63" s="276"/>
      <c r="SEO63" s="276"/>
      <c r="SEP63" s="276"/>
      <c r="SEQ63" s="276"/>
      <c r="SER63" s="276"/>
      <c r="SES63" s="276"/>
      <c r="SET63" s="276"/>
      <c r="SEU63" s="276"/>
      <c r="SEV63" s="276"/>
      <c r="SEW63" s="276"/>
      <c r="SEX63" s="276"/>
      <c r="SEY63" s="276"/>
      <c r="SEZ63" s="276"/>
      <c r="SFA63" s="276"/>
      <c r="SFB63" s="276"/>
      <c r="SFC63" s="276"/>
      <c r="SFD63" s="276"/>
      <c r="SFE63" s="276"/>
      <c r="SFF63" s="276"/>
      <c r="SFG63" s="276"/>
      <c r="SFH63" s="276"/>
      <c r="SFI63" s="276"/>
      <c r="SFJ63" s="276"/>
      <c r="SFK63" s="276"/>
      <c r="SFL63" s="276"/>
      <c r="SFM63" s="276"/>
      <c r="SFN63" s="276"/>
      <c r="SFO63" s="276"/>
      <c r="SFP63" s="276"/>
      <c r="SFQ63" s="276"/>
      <c r="SFR63" s="276"/>
      <c r="SFS63" s="276"/>
      <c r="SFT63" s="276"/>
      <c r="SFU63" s="276"/>
      <c r="SFV63" s="276"/>
      <c r="SFW63" s="276"/>
      <c r="SFX63" s="276"/>
      <c r="SFY63" s="276"/>
      <c r="SFZ63" s="276"/>
      <c r="SGA63" s="276"/>
      <c r="SGB63" s="276"/>
      <c r="SGC63" s="276"/>
      <c r="SGD63" s="276"/>
      <c r="SGE63" s="276"/>
      <c r="SGF63" s="276"/>
      <c r="SGG63" s="276"/>
      <c r="SGH63" s="276"/>
      <c r="SGI63" s="276"/>
      <c r="SGJ63" s="276"/>
      <c r="SGK63" s="276"/>
      <c r="SGL63" s="276"/>
      <c r="SGM63" s="276"/>
      <c r="SGN63" s="276"/>
      <c r="SGO63" s="276"/>
      <c r="SGP63" s="276"/>
      <c r="SGQ63" s="276"/>
      <c r="SGR63" s="276"/>
      <c r="SGS63" s="276"/>
      <c r="SGT63" s="276"/>
      <c r="SGU63" s="276"/>
      <c r="SGV63" s="276"/>
      <c r="SGW63" s="276"/>
      <c r="SGX63" s="276"/>
      <c r="SGY63" s="276"/>
      <c r="SGZ63" s="276"/>
      <c r="SHA63" s="276"/>
      <c r="SHB63" s="276"/>
      <c r="SHC63" s="276"/>
      <c r="SHD63" s="276"/>
      <c r="SHE63" s="276"/>
      <c r="SHF63" s="276"/>
      <c r="SHG63" s="276"/>
      <c r="SHH63" s="276"/>
      <c r="SHI63" s="276"/>
      <c r="SHJ63" s="276"/>
      <c r="SHK63" s="276"/>
      <c r="SHL63" s="276"/>
      <c r="SHM63" s="276"/>
      <c r="SHN63" s="276"/>
      <c r="SHO63" s="276"/>
      <c r="SHP63" s="276"/>
      <c r="SHQ63" s="276"/>
      <c r="SHR63" s="276"/>
      <c r="SHS63" s="276"/>
      <c r="SHT63" s="276"/>
      <c r="SHU63" s="276"/>
      <c r="SHV63" s="276"/>
      <c r="SHW63" s="276"/>
      <c r="SHX63" s="276"/>
      <c r="SHY63" s="276"/>
      <c r="SHZ63" s="276"/>
      <c r="SIA63" s="276"/>
      <c r="SIB63" s="276"/>
      <c r="SIC63" s="276"/>
      <c r="SID63" s="276"/>
      <c r="SIE63" s="276"/>
      <c r="SIF63" s="276"/>
      <c r="SIG63" s="276"/>
      <c r="SIH63" s="276"/>
      <c r="SII63" s="276"/>
      <c r="SIJ63" s="276"/>
      <c r="SIK63" s="276"/>
      <c r="SIL63" s="276"/>
      <c r="SIM63" s="276"/>
      <c r="SIN63" s="276"/>
      <c r="SIO63" s="276"/>
      <c r="SIP63" s="276"/>
      <c r="SIQ63" s="276"/>
      <c r="SIR63" s="276"/>
      <c r="SIS63" s="276"/>
      <c r="SIT63" s="276"/>
      <c r="SIU63" s="276"/>
      <c r="SIV63" s="276"/>
      <c r="SIW63" s="276"/>
      <c r="SIX63" s="276"/>
      <c r="SIY63" s="276"/>
      <c r="SIZ63" s="276"/>
      <c r="SJA63" s="276"/>
      <c r="SJB63" s="276"/>
      <c r="SJC63" s="276"/>
      <c r="SJD63" s="276"/>
      <c r="SJE63" s="276"/>
      <c r="SJF63" s="276"/>
      <c r="SJG63" s="276"/>
      <c r="SJH63" s="276"/>
      <c r="SJI63" s="276"/>
      <c r="SJJ63" s="276"/>
      <c r="SJK63" s="276"/>
      <c r="SJL63" s="276"/>
      <c r="SJM63" s="276"/>
      <c r="SJN63" s="276"/>
      <c r="SJO63" s="276"/>
      <c r="SJP63" s="276"/>
      <c r="SJQ63" s="276"/>
      <c r="SJR63" s="276"/>
      <c r="SJS63" s="276"/>
      <c r="SJT63" s="276"/>
      <c r="SJU63" s="276"/>
      <c r="SJV63" s="276"/>
      <c r="SJW63" s="276"/>
      <c r="SJX63" s="276"/>
      <c r="SJY63" s="276"/>
      <c r="SJZ63" s="276"/>
      <c r="SKA63" s="276"/>
      <c r="SKB63" s="276"/>
      <c r="SKC63" s="276"/>
      <c r="SKD63" s="276"/>
      <c r="SKE63" s="276"/>
      <c r="SKF63" s="276"/>
      <c r="SKG63" s="276"/>
      <c r="SKH63" s="276"/>
      <c r="SKI63" s="276"/>
      <c r="SKJ63" s="276"/>
      <c r="SKK63" s="276"/>
      <c r="SKL63" s="276"/>
      <c r="SKM63" s="276"/>
      <c r="SKN63" s="276"/>
      <c r="SKO63" s="276"/>
      <c r="SKP63" s="276"/>
      <c r="SKQ63" s="276"/>
      <c r="SKR63" s="276"/>
      <c r="SKS63" s="276"/>
      <c r="SKT63" s="276"/>
      <c r="SKU63" s="276"/>
      <c r="SKV63" s="276"/>
      <c r="SKW63" s="276"/>
      <c r="SKX63" s="276"/>
      <c r="SKY63" s="276"/>
      <c r="SKZ63" s="276"/>
      <c r="SLA63" s="276"/>
      <c r="SLB63" s="276"/>
      <c r="SLC63" s="276"/>
      <c r="SLD63" s="276"/>
      <c r="SLE63" s="276"/>
      <c r="SLF63" s="276"/>
      <c r="SLG63" s="276"/>
      <c r="SLH63" s="276"/>
      <c r="SLI63" s="276"/>
      <c r="SLJ63" s="276"/>
      <c r="SLK63" s="276"/>
      <c r="SLL63" s="276"/>
      <c r="SLM63" s="276"/>
      <c r="SLN63" s="276"/>
      <c r="SLO63" s="276"/>
      <c r="SLP63" s="276"/>
      <c r="SLQ63" s="276"/>
      <c r="SLR63" s="276"/>
      <c r="SLS63" s="276"/>
      <c r="SLT63" s="276"/>
      <c r="SLU63" s="276"/>
      <c r="SLV63" s="276"/>
      <c r="SLW63" s="276"/>
      <c r="SLX63" s="276"/>
      <c r="SLY63" s="276"/>
      <c r="SLZ63" s="276"/>
      <c r="SMA63" s="276"/>
      <c r="SMB63" s="276"/>
      <c r="SMC63" s="276"/>
      <c r="SMD63" s="276"/>
      <c r="SME63" s="276"/>
      <c r="SMF63" s="276"/>
      <c r="SMG63" s="276"/>
      <c r="SMH63" s="276"/>
      <c r="SMI63" s="276"/>
      <c r="SMJ63" s="276"/>
      <c r="SMK63" s="276"/>
      <c r="SML63" s="276"/>
      <c r="SMM63" s="276"/>
      <c r="SMN63" s="276"/>
      <c r="SMO63" s="276"/>
      <c r="SMP63" s="276"/>
      <c r="SMQ63" s="276"/>
      <c r="SMR63" s="276"/>
      <c r="SMS63" s="276"/>
      <c r="SMT63" s="276"/>
      <c r="SMU63" s="276"/>
      <c r="SMV63" s="276"/>
      <c r="SMW63" s="276"/>
      <c r="SMX63" s="276"/>
      <c r="SMY63" s="276"/>
      <c r="SMZ63" s="276"/>
      <c r="SNA63" s="276"/>
      <c r="SNB63" s="276"/>
      <c r="SNC63" s="276"/>
      <c r="SND63" s="276"/>
      <c r="SNE63" s="276"/>
      <c r="SNF63" s="276"/>
      <c r="SNG63" s="276"/>
      <c r="SNH63" s="276"/>
      <c r="SNI63" s="276"/>
      <c r="SNJ63" s="276"/>
      <c r="SNK63" s="276"/>
      <c r="SNL63" s="276"/>
      <c r="SNM63" s="276"/>
      <c r="SNN63" s="276"/>
      <c r="SNO63" s="276"/>
      <c r="SNP63" s="276"/>
      <c r="SNQ63" s="276"/>
      <c r="SNR63" s="276"/>
      <c r="SNS63" s="276"/>
      <c r="SNT63" s="276"/>
      <c r="SNU63" s="276"/>
      <c r="SNV63" s="276"/>
      <c r="SNW63" s="276"/>
      <c r="SNX63" s="276"/>
      <c r="SNY63" s="276"/>
      <c r="SNZ63" s="276"/>
      <c r="SOA63" s="276"/>
      <c r="SOB63" s="276"/>
      <c r="SOC63" s="276"/>
      <c r="SOD63" s="276"/>
      <c r="SOE63" s="276"/>
      <c r="SOF63" s="276"/>
      <c r="SOG63" s="276"/>
      <c r="SOH63" s="276"/>
      <c r="SOI63" s="276"/>
      <c r="SOJ63" s="276"/>
      <c r="SOK63" s="276"/>
      <c r="SOL63" s="276"/>
      <c r="SOM63" s="276"/>
      <c r="SON63" s="276"/>
      <c r="SOO63" s="276"/>
      <c r="SOP63" s="276"/>
      <c r="SOQ63" s="276"/>
      <c r="SOR63" s="276"/>
      <c r="SOS63" s="276"/>
      <c r="SOT63" s="276"/>
      <c r="SOU63" s="276"/>
      <c r="SOV63" s="276"/>
      <c r="SOW63" s="276"/>
      <c r="SOX63" s="276"/>
      <c r="SOY63" s="276"/>
      <c r="SOZ63" s="276"/>
      <c r="SPA63" s="276"/>
      <c r="SPB63" s="276"/>
      <c r="SPC63" s="276"/>
      <c r="SPD63" s="276"/>
      <c r="SPE63" s="276"/>
      <c r="SPF63" s="276"/>
      <c r="SPG63" s="276"/>
      <c r="SPH63" s="276"/>
      <c r="SPI63" s="276"/>
      <c r="SPJ63" s="276"/>
      <c r="SPK63" s="276"/>
      <c r="SPL63" s="276"/>
      <c r="SPM63" s="276"/>
      <c r="SPN63" s="276"/>
      <c r="SPO63" s="276"/>
      <c r="SPP63" s="276"/>
      <c r="SPQ63" s="276"/>
      <c r="SPR63" s="276"/>
      <c r="SPS63" s="276"/>
      <c r="SPT63" s="276"/>
      <c r="SPU63" s="276"/>
      <c r="SPV63" s="276"/>
      <c r="SPW63" s="276"/>
      <c r="SPX63" s="276"/>
      <c r="SPY63" s="276"/>
      <c r="SPZ63" s="276"/>
      <c r="SQA63" s="276"/>
      <c r="SQB63" s="276"/>
      <c r="SQC63" s="276"/>
      <c r="SQD63" s="276"/>
      <c r="SQE63" s="276"/>
      <c r="SQF63" s="276"/>
      <c r="SQG63" s="276"/>
      <c r="SQH63" s="276"/>
      <c r="SQI63" s="276"/>
      <c r="SQJ63" s="276"/>
      <c r="SQK63" s="276"/>
      <c r="SQL63" s="276"/>
      <c r="SQM63" s="276"/>
      <c r="SQN63" s="276"/>
      <c r="SQO63" s="276"/>
      <c r="SQP63" s="276"/>
      <c r="SQQ63" s="276"/>
      <c r="SQR63" s="276"/>
      <c r="SQS63" s="276"/>
      <c r="SQT63" s="276"/>
      <c r="SQU63" s="276"/>
      <c r="SQV63" s="276"/>
      <c r="SQW63" s="276"/>
      <c r="SQX63" s="276"/>
      <c r="SQY63" s="276"/>
      <c r="SQZ63" s="276"/>
      <c r="SRA63" s="276"/>
      <c r="SRB63" s="276"/>
      <c r="SRC63" s="276"/>
      <c r="SRD63" s="276"/>
      <c r="SRE63" s="276"/>
      <c r="SRF63" s="276"/>
      <c r="SRG63" s="276"/>
      <c r="SRH63" s="276"/>
      <c r="SRI63" s="276"/>
      <c r="SRJ63" s="276"/>
      <c r="SRK63" s="276"/>
      <c r="SRL63" s="276"/>
      <c r="SRM63" s="276"/>
      <c r="SRN63" s="276"/>
      <c r="SRO63" s="276"/>
      <c r="SRP63" s="276"/>
      <c r="SRQ63" s="276"/>
      <c r="SRR63" s="276"/>
      <c r="SRS63" s="276"/>
      <c r="SRT63" s="276"/>
      <c r="SRU63" s="276"/>
      <c r="SRV63" s="276"/>
      <c r="SRW63" s="276"/>
      <c r="SRX63" s="276"/>
      <c r="SRY63" s="276"/>
      <c r="SRZ63" s="276"/>
      <c r="SSA63" s="276"/>
      <c r="SSB63" s="276"/>
      <c r="SSC63" s="276"/>
      <c r="SSD63" s="276"/>
      <c r="SSE63" s="276"/>
      <c r="SSF63" s="276"/>
      <c r="SSG63" s="276"/>
      <c r="SSH63" s="276"/>
      <c r="SSI63" s="276"/>
      <c r="SSJ63" s="276"/>
      <c r="SSK63" s="276"/>
      <c r="SSL63" s="276"/>
      <c r="SSM63" s="276"/>
      <c r="SSN63" s="276"/>
      <c r="SSO63" s="276"/>
      <c r="SSP63" s="276"/>
      <c r="SSQ63" s="276"/>
      <c r="SSR63" s="276"/>
      <c r="SSS63" s="276"/>
      <c r="SST63" s="276"/>
      <c r="SSU63" s="276"/>
      <c r="SSV63" s="276"/>
      <c r="SSW63" s="276"/>
      <c r="SSX63" s="276"/>
      <c r="SSY63" s="276"/>
      <c r="SSZ63" s="276"/>
      <c r="STA63" s="276"/>
      <c r="STB63" s="276"/>
      <c r="STC63" s="276"/>
      <c r="STD63" s="276"/>
      <c r="STE63" s="276"/>
      <c r="STF63" s="276"/>
      <c r="STG63" s="276"/>
      <c r="STH63" s="276"/>
      <c r="STI63" s="276"/>
      <c r="STJ63" s="276"/>
      <c r="STK63" s="276"/>
      <c r="STL63" s="276"/>
      <c r="STM63" s="276"/>
      <c r="STN63" s="276"/>
      <c r="STO63" s="276"/>
      <c r="STP63" s="276"/>
      <c r="STQ63" s="276"/>
      <c r="STR63" s="276"/>
      <c r="STS63" s="276"/>
      <c r="STT63" s="276"/>
      <c r="STU63" s="276"/>
      <c r="STV63" s="276"/>
      <c r="STW63" s="276"/>
      <c r="STX63" s="276"/>
      <c r="STY63" s="276"/>
      <c r="STZ63" s="276"/>
      <c r="SUA63" s="276"/>
      <c r="SUB63" s="276"/>
      <c r="SUC63" s="276"/>
      <c r="SUD63" s="276"/>
      <c r="SUE63" s="276"/>
      <c r="SUF63" s="276"/>
      <c r="SUG63" s="276"/>
      <c r="SUH63" s="276"/>
      <c r="SUI63" s="276"/>
      <c r="SUJ63" s="276"/>
      <c r="SUK63" s="276"/>
      <c r="SUL63" s="276"/>
      <c r="SUM63" s="276"/>
      <c r="SUN63" s="276"/>
      <c r="SUO63" s="276"/>
      <c r="SUP63" s="276"/>
      <c r="SUQ63" s="276"/>
      <c r="SUR63" s="276"/>
      <c r="SUS63" s="276"/>
      <c r="SUT63" s="276"/>
      <c r="SUU63" s="276"/>
      <c r="SUV63" s="276"/>
      <c r="SUW63" s="276"/>
      <c r="SUX63" s="276"/>
      <c r="SUY63" s="276"/>
      <c r="SUZ63" s="276"/>
      <c r="SVA63" s="276"/>
      <c r="SVB63" s="276"/>
      <c r="SVC63" s="276"/>
      <c r="SVD63" s="276"/>
      <c r="SVE63" s="276"/>
      <c r="SVF63" s="276"/>
      <c r="SVG63" s="276"/>
      <c r="SVH63" s="276"/>
      <c r="SVI63" s="276"/>
      <c r="SVJ63" s="276"/>
      <c r="SVK63" s="276"/>
      <c r="SVL63" s="276"/>
      <c r="SVM63" s="276"/>
      <c r="SVN63" s="276"/>
      <c r="SVO63" s="276"/>
      <c r="SVP63" s="276"/>
      <c r="SVQ63" s="276"/>
      <c r="SVR63" s="276"/>
      <c r="SVS63" s="276"/>
      <c r="SVT63" s="276"/>
      <c r="SVU63" s="276"/>
      <c r="SVV63" s="276"/>
      <c r="SVW63" s="276"/>
      <c r="SVX63" s="276"/>
      <c r="SVY63" s="276"/>
      <c r="SVZ63" s="276"/>
      <c r="SWA63" s="276"/>
      <c r="SWB63" s="276"/>
      <c r="SWC63" s="276"/>
      <c r="SWD63" s="276"/>
      <c r="SWE63" s="276"/>
      <c r="SWF63" s="276"/>
      <c r="SWG63" s="276"/>
      <c r="SWH63" s="276"/>
      <c r="SWI63" s="276"/>
      <c r="SWJ63" s="276"/>
      <c r="SWK63" s="276"/>
      <c r="SWL63" s="276"/>
      <c r="SWM63" s="276"/>
      <c r="SWN63" s="276"/>
      <c r="SWO63" s="276"/>
      <c r="SWP63" s="276"/>
      <c r="SWQ63" s="276"/>
      <c r="SWR63" s="276"/>
      <c r="SWS63" s="276"/>
      <c r="SWT63" s="276"/>
      <c r="SWU63" s="276"/>
      <c r="SWV63" s="276"/>
      <c r="SWW63" s="276"/>
      <c r="SWX63" s="276"/>
      <c r="SWY63" s="276"/>
      <c r="SWZ63" s="276"/>
      <c r="SXA63" s="276"/>
      <c r="SXB63" s="276"/>
      <c r="SXC63" s="276"/>
      <c r="SXD63" s="276"/>
      <c r="SXE63" s="276"/>
      <c r="SXF63" s="276"/>
      <c r="SXG63" s="276"/>
      <c r="SXH63" s="276"/>
      <c r="SXI63" s="276"/>
      <c r="SXJ63" s="276"/>
      <c r="SXK63" s="276"/>
      <c r="SXL63" s="276"/>
      <c r="SXM63" s="276"/>
      <c r="SXN63" s="276"/>
      <c r="SXO63" s="276"/>
      <c r="SXP63" s="276"/>
      <c r="SXQ63" s="276"/>
      <c r="SXR63" s="276"/>
      <c r="SXS63" s="276"/>
      <c r="SXT63" s="276"/>
      <c r="SXU63" s="276"/>
      <c r="SXV63" s="276"/>
      <c r="SXW63" s="276"/>
      <c r="SXX63" s="276"/>
      <c r="SXY63" s="276"/>
      <c r="SXZ63" s="276"/>
      <c r="SYA63" s="276"/>
      <c r="SYB63" s="276"/>
      <c r="SYC63" s="276"/>
      <c r="SYD63" s="276"/>
      <c r="SYE63" s="276"/>
      <c r="SYF63" s="276"/>
      <c r="SYG63" s="276"/>
      <c r="SYH63" s="276"/>
      <c r="SYI63" s="276"/>
      <c r="SYJ63" s="276"/>
      <c r="SYK63" s="276"/>
      <c r="SYL63" s="276"/>
      <c r="SYM63" s="276"/>
      <c r="SYN63" s="276"/>
      <c r="SYO63" s="276"/>
      <c r="SYP63" s="276"/>
      <c r="SYQ63" s="276"/>
      <c r="SYR63" s="276"/>
      <c r="SYS63" s="276"/>
      <c r="SYT63" s="276"/>
      <c r="SYU63" s="276"/>
      <c r="SYV63" s="276"/>
      <c r="SYW63" s="276"/>
      <c r="SYX63" s="276"/>
      <c r="SYY63" s="276"/>
      <c r="SYZ63" s="276"/>
      <c r="SZA63" s="276"/>
      <c r="SZB63" s="276"/>
      <c r="SZC63" s="276"/>
      <c r="SZD63" s="276"/>
      <c r="SZE63" s="276"/>
      <c r="SZF63" s="276"/>
      <c r="SZG63" s="276"/>
      <c r="SZH63" s="276"/>
      <c r="SZI63" s="276"/>
      <c r="SZJ63" s="276"/>
      <c r="SZK63" s="276"/>
      <c r="SZL63" s="276"/>
      <c r="SZM63" s="276"/>
      <c r="SZN63" s="276"/>
      <c r="SZO63" s="276"/>
      <c r="SZP63" s="276"/>
      <c r="SZQ63" s="276"/>
      <c r="SZR63" s="276"/>
      <c r="SZS63" s="276"/>
      <c r="SZT63" s="276"/>
      <c r="SZU63" s="276"/>
      <c r="SZV63" s="276"/>
      <c r="SZW63" s="276"/>
      <c r="SZX63" s="276"/>
      <c r="SZY63" s="276"/>
      <c r="SZZ63" s="276"/>
      <c r="TAA63" s="276"/>
      <c r="TAB63" s="276"/>
      <c r="TAC63" s="276"/>
      <c r="TAD63" s="276"/>
      <c r="TAE63" s="276"/>
      <c r="TAF63" s="276"/>
      <c r="TAG63" s="276"/>
      <c r="TAH63" s="276"/>
      <c r="TAI63" s="276"/>
      <c r="TAJ63" s="276"/>
      <c r="TAK63" s="276"/>
      <c r="TAL63" s="276"/>
      <c r="TAM63" s="276"/>
      <c r="TAN63" s="276"/>
      <c r="TAO63" s="276"/>
      <c r="TAP63" s="276"/>
      <c r="TAQ63" s="276"/>
      <c r="TAR63" s="276"/>
      <c r="TAS63" s="276"/>
      <c r="TAT63" s="276"/>
      <c r="TAU63" s="276"/>
      <c r="TAV63" s="276"/>
      <c r="TAW63" s="276"/>
      <c r="TAX63" s="276"/>
      <c r="TAY63" s="276"/>
      <c r="TAZ63" s="276"/>
      <c r="TBA63" s="276"/>
      <c r="TBB63" s="276"/>
      <c r="TBC63" s="276"/>
      <c r="TBD63" s="276"/>
      <c r="TBE63" s="276"/>
      <c r="TBF63" s="276"/>
      <c r="TBG63" s="276"/>
      <c r="TBH63" s="276"/>
      <c r="TBI63" s="276"/>
      <c r="TBJ63" s="276"/>
      <c r="TBK63" s="276"/>
      <c r="TBL63" s="276"/>
      <c r="TBM63" s="276"/>
      <c r="TBN63" s="276"/>
      <c r="TBO63" s="276"/>
      <c r="TBP63" s="276"/>
      <c r="TBQ63" s="276"/>
      <c r="TBR63" s="276"/>
      <c r="TBS63" s="276"/>
      <c r="TBT63" s="276"/>
      <c r="TBU63" s="276"/>
      <c r="TBV63" s="276"/>
      <c r="TBW63" s="276"/>
      <c r="TBX63" s="276"/>
      <c r="TBY63" s="276"/>
      <c r="TBZ63" s="276"/>
      <c r="TCA63" s="276"/>
      <c r="TCB63" s="276"/>
      <c r="TCC63" s="276"/>
      <c r="TCD63" s="276"/>
      <c r="TCE63" s="276"/>
      <c r="TCF63" s="276"/>
      <c r="TCG63" s="276"/>
      <c r="TCH63" s="276"/>
      <c r="TCI63" s="276"/>
      <c r="TCJ63" s="276"/>
      <c r="TCK63" s="276"/>
      <c r="TCL63" s="276"/>
      <c r="TCM63" s="276"/>
      <c r="TCN63" s="276"/>
      <c r="TCO63" s="276"/>
      <c r="TCP63" s="276"/>
      <c r="TCQ63" s="276"/>
      <c r="TCR63" s="276"/>
      <c r="TCS63" s="276"/>
      <c r="TCT63" s="276"/>
      <c r="TCU63" s="276"/>
      <c r="TCV63" s="276"/>
      <c r="TCW63" s="276"/>
      <c r="TCX63" s="276"/>
      <c r="TCY63" s="276"/>
      <c r="TCZ63" s="276"/>
      <c r="TDA63" s="276"/>
      <c r="TDB63" s="276"/>
      <c r="TDC63" s="276"/>
      <c r="TDD63" s="276"/>
      <c r="TDE63" s="276"/>
      <c r="TDF63" s="276"/>
      <c r="TDG63" s="276"/>
      <c r="TDH63" s="276"/>
      <c r="TDI63" s="276"/>
      <c r="TDJ63" s="276"/>
      <c r="TDK63" s="276"/>
      <c r="TDL63" s="276"/>
      <c r="TDM63" s="276"/>
      <c r="TDN63" s="276"/>
      <c r="TDO63" s="276"/>
      <c r="TDP63" s="276"/>
      <c r="TDQ63" s="276"/>
      <c r="TDR63" s="276"/>
      <c r="TDS63" s="276"/>
      <c r="TDT63" s="276"/>
      <c r="TDU63" s="276"/>
      <c r="TDV63" s="276"/>
      <c r="TDW63" s="276"/>
      <c r="TDX63" s="276"/>
      <c r="TDY63" s="276"/>
      <c r="TDZ63" s="276"/>
      <c r="TEA63" s="276"/>
      <c r="TEB63" s="276"/>
      <c r="TEC63" s="276"/>
      <c r="TED63" s="276"/>
      <c r="TEE63" s="276"/>
      <c r="TEF63" s="276"/>
      <c r="TEG63" s="276"/>
      <c r="TEH63" s="276"/>
      <c r="TEI63" s="276"/>
      <c r="TEJ63" s="276"/>
      <c r="TEK63" s="276"/>
      <c r="TEL63" s="276"/>
      <c r="TEM63" s="276"/>
      <c r="TEN63" s="276"/>
      <c r="TEO63" s="276"/>
      <c r="TEP63" s="276"/>
      <c r="TEQ63" s="276"/>
      <c r="TER63" s="276"/>
      <c r="TES63" s="276"/>
      <c r="TET63" s="276"/>
      <c r="TEU63" s="276"/>
      <c r="TEV63" s="276"/>
      <c r="TEW63" s="276"/>
      <c r="TEX63" s="276"/>
      <c r="TEY63" s="276"/>
      <c r="TEZ63" s="276"/>
      <c r="TFA63" s="276"/>
      <c r="TFB63" s="276"/>
      <c r="TFC63" s="276"/>
      <c r="TFD63" s="276"/>
      <c r="TFE63" s="276"/>
      <c r="TFF63" s="276"/>
      <c r="TFG63" s="276"/>
      <c r="TFH63" s="276"/>
      <c r="TFI63" s="276"/>
      <c r="TFJ63" s="276"/>
      <c r="TFK63" s="276"/>
      <c r="TFL63" s="276"/>
      <c r="TFM63" s="276"/>
      <c r="TFN63" s="276"/>
      <c r="TFO63" s="276"/>
      <c r="TFP63" s="276"/>
      <c r="TFQ63" s="276"/>
      <c r="TFR63" s="276"/>
      <c r="TFS63" s="276"/>
      <c r="TFT63" s="276"/>
      <c r="TFU63" s="276"/>
      <c r="TFV63" s="276"/>
      <c r="TFW63" s="276"/>
      <c r="TFX63" s="276"/>
      <c r="TFY63" s="276"/>
      <c r="TFZ63" s="276"/>
      <c r="TGA63" s="276"/>
      <c r="TGB63" s="276"/>
      <c r="TGC63" s="276"/>
      <c r="TGD63" s="276"/>
      <c r="TGE63" s="276"/>
      <c r="TGF63" s="276"/>
      <c r="TGG63" s="276"/>
      <c r="TGH63" s="276"/>
      <c r="TGI63" s="276"/>
      <c r="TGJ63" s="276"/>
      <c r="TGK63" s="276"/>
      <c r="TGL63" s="276"/>
      <c r="TGM63" s="276"/>
      <c r="TGN63" s="276"/>
      <c r="TGO63" s="276"/>
      <c r="TGP63" s="276"/>
      <c r="TGQ63" s="276"/>
      <c r="TGR63" s="276"/>
      <c r="TGS63" s="276"/>
      <c r="TGT63" s="276"/>
      <c r="TGU63" s="276"/>
      <c r="TGV63" s="276"/>
      <c r="TGW63" s="276"/>
      <c r="TGX63" s="276"/>
      <c r="TGY63" s="276"/>
      <c r="TGZ63" s="276"/>
      <c r="THA63" s="276"/>
      <c r="THB63" s="276"/>
      <c r="THC63" s="276"/>
      <c r="THD63" s="276"/>
      <c r="THE63" s="276"/>
      <c r="THF63" s="276"/>
      <c r="THG63" s="276"/>
      <c r="THH63" s="276"/>
      <c r="THI63" s="276"/>
      <c r="THJ63" s="276"/>
      <c r="THK63" s="276"/>
      <c r="THL63" s="276"/>
      <c r="THM63" s="276"/>
      <c r="THN63" s="276"/>
      <c r="THO63" s="276"/>
      <c r="THP63" s="276"/>
      <c r="THQ63" s="276"/>
      <c r="THR63" s="276"/>
      <c r="THS63" s="276"/>
      <c r="THT63" s="276"/>
      <c r="THU63" s="276"/>
      <c r="THV63" s="276"/>
      <c r="THW63" s="276"/>
      <c r="THX63" s="276"/>
      <c r="THY63" s="276"/>
      <c r="THZ63" s="276"/>
      <c r="TIA63" s="276"/>
      <c r="TIB63" s="276"/>
      <c r="TIC63" s="276"/>
      <c r="TID63" s="276"/>
      <c r="TIE63" s="276"/>
      <c r="TIF63" s="276"/>
      <c r="TIG63" s="276"/>
      <c r="TIH63" s="276"/>
      <c r="TII63" s="276"/>
      <c r="TIJ63" s="276"/>
      <c r="TIK63" s="276"/>
      <c r="TIL63" s="276"/>
      <c r="TIM63" s="276"/>
      <c r="TIN63" s="276"/>
      <c r="TIO63" s="276"/>
      <c r="TIP63" s="276"/>
      <c r="TIQ63" s="276"/>
      <c r="TIR63" s="276"/>
      <c r="TIS63" s="276"/>
      <c r="TIT63" s="276"/>
      <c r="TIU63" s="276"/>
      <c r="TIV63" s="276"/>
      <c r="TIW63" s="276"/>
      <c r="TIX63" s="276"/>
      <c r="TIY63" s="276"/>
      <c r="TIZ63" s="276"/>
      <c r="TJA63" s="276"/>
      <c r="TJB63" s="276"/>
      <c r="TJC63" s="276"/>
      <c r="TJD63" s="276"/>
      <c r="TJE63" s="276"/>
      <c r="TJF63" s="276"/>
      <c r="TJG63" s="276"/>
      <c r="TJH63" s="276"/>
      <c r="TJI63" s="276"/>
      <c r="TJJ63" s="276"/>
      <c r="TJK63" s="276"/>
      <c r="TJL63" s="276"/>
      <c r="TJM63" s="276"/>
      <c r="TJN63" s="276"/>
      <c r="TJO63" s="276"/>
      <c r="TJP63" s="276"/>
      <c r="TJQ63" s="276"/>
      <c r="TJR63" s="276"/>
      <c r="TJS63" s="276"/>
      <c r="TJT63" s="276"/>
      <c r="TJU63" s="276"/>
      <c r="TJV63" s="276"/>
      <c r="TJW63" s="276"/>
      <c r="TJX63" s="276"/>
      <c r="TJY63" s="276"/>
      <c r="TJZ63" s="276"/>
      <c r="TKA63" s="276"/>
      <c r="TKB63" s="276"/>
      <c r="TKC63" s="276"/>
      <c r="TKD63" s="276"/>
      <c r="TKE63" s="276"/>
      <c r="TKF63" s="276"/>
      <c r="TKG63" s="276"/>
      <c r="TKH63" s="276"/>
      <c r="TKI63" s="276"/>
      <c r="TKJ63" s="276"/>
      <c r="TKK63" s="276"/>
      <c r="TKL63" s="276"/>
      <c r="TKM63" s="276"/>
      <c r="TKN63" s="276"/>
      <c r="TKO63" s="276"/>
      <c r="TKP63" s="276"/>
      <c r="TKQ63" s="276"/>
      <c r="TKR63" s="276"/>
      <c r="TKS63" s="276"/>
      <c r="TKT63" s="276"/>
      <c r="TKU63" s="276"/>
      <c r="TKV63" s="276"/>
      <c r="TKW63" s="276"/>
      <c r="TKX63" s="276"/>
      <c r="TKY63" s="276"/>
      <c r="TKZ63" s="276"/>
      <c r="TLA63" s="276"/>
      <c r="TLB63" s="276"/>
      <c r="TLC63" s="276"/>
      <c r="TLD63" s="276"/>
      <c r="TLE63" s="276"/>
      <c r="TLF63" s="276"/>
      <c r="TLG63" s="276"/>
      <c r="TLH63" s="276"/>
      <c r="TLI63" s="276"/>
      <c r="TLJ63" s="276"/>
      <c r="TLK63" s="276"/>
      <c r="TLL63" s="276"/>
      <c r="TLM63" s="276"/>
      <c r="TLN63" s="276"/>
      <c r="TLO63" s="276"/>
      <c r="TLP63" s="276"/>
      <c r="TLQ63" s="276"/>
      <c r="TLR63" s="276"/>
      <c r="TLS63" s="276"/>
      <c r="TLT63" s="276"/>
      <c r="TLU63" s="276"/>
      <c r="TLV63" s="276"/>
      <c r="TLW63" s="276"/>
      <c r="TLX63" s="276"/>
      <c r="TLY63" s="276"/>
      <c r="TLZ63" s="276"/>
      <c r="TMA63" s="276"/>
      <c r="TMB63" s="276"/>
      <c r="TMC63" s="276"/>
      <c r="TMD63" s="276"/>
      <c r="TME63" s="276"/>
      <c r="TMF63" s="276"/>
      <c r="TMG63" s="276"/>
      <c r="TMH63" s="276"/>
      <c r="TMI63" s="276"/>
      <c r="TMJ63" s="276"/>
      <c r="TMK63" s="276"/>
      <c r="TML63" s="276"/>
      <c r="TMM63" s="276"/>
      <c r="TMN63" s="276"/>
      <c r="TMO63" s="276"/>
      <c r="TMP63" s="276"/>
      <c r="TMQ63" s="276"/>
      <c r="TMR63" s="276"/>
      <c r="TMS63" s="276"/>
      <c r="TMT63" s="276"/>
      <c r="TMU63" s="276"/>
      <c r="TMV63" s="276"/>
      <c r="TMW63" s="276"/>
      <c r="TMX63" s="276"/>
      <c r="TMY63" s="276"/>
      <c r="TMZ63" s="276"/>
      <c r="TNA63" s="276"/>
      <c r="TNB63" s="276"/>
      <c r="TNC63" s="276"/>
      <c r="TND63" s="276"/>
      <c r="TNE63" s="276"/>
      <c r="TNF63" s="276"/>
      <c r="TNG63" s="276"/>
      <c r="TNH63" s="276"/>
      <c r="TNI63" s="276"/>
      <c r="TNJ63" s="276"/>
      <c r="TNK63" s="276"/>
      <c r="TNL63" s="276"/>
      <c r="TNM63" s="276"/>
      <c r="TNN63" s="276"/>
      <c r="TNO63" s="276"/>
      <c r="TNP63" s="276"/>
      <c r="TNQ63" s="276"/>
      <c r="TNR63" s="276"/>
      <c r="TNS63" s="276"/>
      <c r="TNT63" s="276"/>
      <c r="TNU63" s="276"/>
      <c r="TNV63" s="276"/>
      <c r="TNW63" s="276"/>
      <c r="TNX63" s="276"/>
      <c r="TNY63" s="276"/>
      <c r="TNZ63" s="276"/>
      <c r="TOA63" s="276"/>
      <c r="TOB63" s="276"/>
      <c r="TOC63" s="276"/>
      <c r="TOD63" s="276"/>
      <c r="TOE63" s="276"/>
      <c r="TOF63" s="276"/>
      <c r="TOG63" s="276"/>
      <c r="TOH63" s="276"/>
      <c r="TOI63" s="276"/>
      <c r="TOJ63" s="276"/>
      <c r="TOK63" s="276"/>
      <c r="TOL63" s="276"/>
      <c r="TOM63" s="276"/>
      <c r="TON63" s="276"/>
      <c r="TOO63" s="276"/>
      <c r="TOP63" s="276"/>
      <c r="TOQ63" s="276"/>
      <c r="TOR63" s="276"/>
      <c r="TOS63" s="276"/>
      <c r="TOT63" s="276"/>
      <c r="TOU63" s="276"/>
      <c r="TOV63" s="276"/>
      <c r="TOW63" s="276"/>
      <c r="TOX63" s="276"/>
      <c r="TOY63" s="276"/>
      <c r="TOZ63" s="276"/>
      <c r="TPA63" s="276"/>
      <c r="TPB63" s="276"/>
      <c r="TPC63" s="276"/>
      <c r="TPD63" s="276"/>
      <c r="TPE63" s="276"/>
      <c r="TPF63" s="276"/>
      <c r="TPG63" s="276"/>
      <c r="TPH63" s="276"/>
      <c r="TPI63" s="276"/>
      <c r="TPJ63" s="276"/>
      <c r="TPK63" s="276"/>
      <c r="TPL63" s="276"/>
      <c r="TPM63" s="276"/>
      <c r="TPN63" s="276"/>
      <c r="TPO63" s="276"/>
      <c r="TPP63" s="276"/>
      <c r="TPQ63" s="276"/>
      <c r="TPR63" s="276"/>
      <c r="TPS63" s="276"/>
      <c r="TPT63" s="276"/>
      <c r="TPU63" s="276"/>
      <c r="TPV63" s="276"/>
      <c r="TPW63" s="276"/>
      <c r="TPX63" s="276"/>
      <c r="TPY63" s="276"/>
      <c r="TPZ63" s="276"/>
      <c r="TQA63" s="276"/>
      <c r="TQB63" s="276"/>
      <c r="TQC63" s="276"/>
      <c r="TQD63" s="276"/>
      <c r="TQE63" s="276"/>
      <c r="TQF63" s="276"/>
      <c r="TQG63" s="276"/>
      <c r="TQH63" s="276"/>
      <c r="TQI63" s="276"/>
      <c r="TQJ63" s="276"/>
      <c r="TQK63" s="276"/>
      <c r="TQL63" s="276"/>
      <c r="TQM63" s="276"/>
      <c r="TQN63" s="276"/>
      <c r="TQO63" s="276"/>
      <c r="TQP63" s="276"/>
      <c r="TQQ63" s="276"/>
      <c r="TQR63" s="276"/>
      <c r="TQS63" s="276"/>
      <c r="TQT63" s="276"/>
      <c r="TQU63" s="276"/>
      <c r="TQV63" s="276"/>
      <c r="TQW63" s="276"/>
      <c r="TQX63" s="276"/>
      <c r="TQY63" s="276"/>
      <c r="TQZ63" s="276"/>
      <c r="TRA63" s="276"/>
      <c r="TRB63" s="276"/>
      <c r="TRC63" s="276"/>
      <c r="TRD63" s="276"/>
      <c r="TRE63" s="276"/>
      <c r="TRF63" s="276"/>
      <c r="TRG63" s="276"/>
      <c r="TRH63" s="276"/>
      <c r="TRI63" s="276"/>
      <c r="TRJ63" s="276"/>
      <c r="TRK63" s="276"/>
      <c r="TRL63" s="276"/>
      <c r="TRM63" s="276"/>
      <c r="TRN63" s="276"/>
      <c r="TRO63" s="276"/>
      <c r="TRP63" s="276"/>
      <c r="TRQ63" s="276"/>
      <c r="TRR63" s="276"/>
      <c r="TRS63" s="276"/>
      <c r="TRT63" s="276"/>
      <c r="TRU63" s="276"/>
      <c r="TRV63" s="276"/>
      <c r="TRW63" s="276"/>
      <c r="TRX63" s="276"/>
      <c r="TRY63" s="276"/>
      <c r="TRZ63" s="276"/>
      <c r="TSA63" s="276"/>
      <c r="TSB63" s="276"/>
      <c r="TSC63" s="276"/>
      <c r="TSD63" s="276"/>
      <c r="TSE63" s="276"/>
      <c r="TSF63" s="276"/>
      <c r="TSG63" s="276"/>
      <c r="TSH63" s="276"/>
      <c r="TSI63" s="276"/>
      <c r="TSJ63" s="276"/>
      <c r="TSK63" s="276"/>
      <c r="TSL63" s="276"/>
      <c r="TSM63" s="276"/>
      <c r="TSN63" s="276"/>
      <c r="TSO63" s="276"/>
      <c r="TSP63" s="276"/>
      <c r="TSQ63" s="276"/>
      <c r="TSR63" s="276"/>
      <c r="TSS63" s="276"/>
      <c r="TST63" s="276"/>
      <c r="TSU63" s="276"/>
      <c r="TSV63" s="276"/>
      <c r="TSW63" s="276"/>
      <c r="TSX63" s="276"/>
      <c r="TSY63" s="276"/>
      <c r="TSZ63" s="276"/>
      <c r="TTA63" s="276"/>
      <c r="TTB63" s="276"/>
      <c r="TTC63" s="276"/>
      <c r="TTD63" s="276"/>
      <c r="TTE63" s="276"/>
      <c r="TTF63" s="276"/>
      <c r="TTG63" s="276"/>
      <c r="TTH63" s="276"/>
      <c r="TTI63" s="276"/>
      <c r="TTJ63" s="276"/>
      <c r="TTK63" s="276"/>
      <c r="TTL63" s="276"/>
      <c r="TTM63" s="276"/>
      <c r="TTN63" s="276"/>
      <c r="TTO63" s="276"/>
      <c r="TTP63" s="276"/>
      <c r="TTQ63" s="276"/>
      <c r="TTR63" s="276"/>
      <c r="TTS63" s="276"/>
      <c r="TTT63" s="276"/>
      <c r="TTU63" s="276"/>
      <c r="TTV63" s="276"/>
      <c r="TTW63" s="276"/>
      <c r="TTX63" s="276"/>
      <c r="TTY63" s="276"/>
      <c r="TTZ63" s="276"/>
      <c r="TUA63" s="276"/>
      <c r="TUB63" s="276"/>
      <c r="TUC63" s="276"/>
      <c r="TUD63" s="276"/>
      <c r="TUE63" s="276"/>
      <c r="TUF63" s="276"/>
      <c r="TUG63" s="276"/>
      <c r="TUH63" s="276"/>
      <c r="TUI63" s="276"/>
      <c r="TUJ63" s="276"/>
      <c r="TUK63" s="276"/>
      <c r="TUL63" s="276"/>
      <c r="TUM63" s="276"/>
      <c r="TUN63" s="276"/>
      <c r="TUO63" s="276"/>
      <c r="TUP63" s="276"/>
      <c r="TUQ63" s="276"/>
      <c r="TUR63" s="276"/>
      <c r="TUS63" s="276"/>
      <c r="TUT63" s="276"/>
      <c r="TUU63" s="276"/>
      <c r="TUV63" s="276"/>
      <c r="TUW63" s="276"/>
      <c r="TUX63" s="276"/>
      <c r="TUY63" s="276"/>
      <c r="TUZ63" s="276"/>
      <c r="TVA63" s="276"/>
      <c r="TVB63" s="276"/>
      <c r="TVC63" s="276"/>
      <c r="TVD63" s="276"/>
      <c r="TVE63" s="276"/>
      <c r="TVF63" s="276"/>
      <c r="TVG63" s="276"/>
      <c r="TVH63" s="276"/>
      <c r="TVI63" s="276"/>
      <c r="TVJ63" s="276"/>
      <c r="TVK63" s="276"/>
      <c r="TVL63" s="276"/>
      <c r="TVM63" s="276"/>
      <c r="TVN63" s="276"/>
      <c r="TVO63" s="276"/>
      <c r="TVP63" s="276"/>
      <c r="TVQ63" s="276"/>
      <c r="TVR63" s="276"/>
      <c r="TVS63" s="276"/>
      <c r="TVT63" s="276"/>
      <c r="TVU63" s="276"/>
      <c r="TVV63" s="276"/>
      <c r="TVW63" s="276"/>
      <c r="TVX63" s="276"/>
      <c r="TVY63" s="276"/>
      <c r="TVZ63" s="276"/>
      <c r="TWA63" s="276"/>
      <c r="TWB63" s="276"/>
      <c r="TWC63" s="276"/>
      <c r="TWD63" s="276"/>
      <c r="TWE63" s="276"/>
      <c r="TWF63" s="276"/>
      <c r="TWG63" s="276"/>
      <c r="TWH63" s="276"/>
      <c r="TWI63" s="276"/>
      <c r="TWJ63" s="276"/>
      <c r="TWK63" s="276"/>
      <c r="TWL63" s="276"/>
      <c r="TWM63" s="276"/>
      <c r="TWN63" s="276"/>
      <c r="TWO63" s="276"/>
      <c r="TWP63" s="276"/>
      <c r="TWQ63" s="276"/>
      <c r="TWR63" s="276"/>
      <c r="TWS63" s="276"/>
      <c r="TWT63" s="276"/>
      <c r="TWU63" s="276"/>
      <c r="TWV63" s="276"/>
      <c r="TWW63" s="276"/>
      <c r="TWX63" s="276"/>
      <c r="TWY63" s="276"/>
      <c r="TWZ63" s="276"/>
      <c r="TXA63" s="276"/>
      <c r="TXB63" s="276"/>
      <c r="TXC63" s="276"/>
      <c r="TXD63" s="276"/>
      <c r="TXE63" s="276"/>
      <c r="TXF63" s="276"/>
      <c r="TXG63" s="276"/>
      <c r="TXH63" s="276"/>
      <c r="TXI63" s="276"/>
      <c r="TXJ63" s="276"/>
      <c r="TXK63" s="276"/>
      <c r="TXL63" s="276"/>
      <c r="TXM63" s="276"/>
      <c r="TXN63" s="276"/>
      <c r="TXO63" s="276"/>
      <c r="TXP63" s="276"/>
      <c r="TXQ63" s="276"/>
      <c r="TXR63" s="276"/>
      <c r="TXS63" s="276"/>
      <c r="TXT63" s="276"/>
      <c r="TXU63" s="276"/>
      <c r="TXV63" s="276"/>
      <c r="TXW63" s="276"/>
      <c r="TXX63" s="276"/>
      <c r="TXY63" s="276"/>
      <c r="TXZ63" s="276"/>
      <c r="TYA63" s="276"/>
      <c r="TYB63" s="276"/>
      <c r="TYC63" s="276"/>
      <c r="TYD63" s="276"/>
      <c r="TYE63" s="276"/>
      <c r="TYF63" s="276"/>
      <c r="TYG63" s="276"/>
      <c r="TYH63" s="276"/>
      <c r="TYI63" s="276"/>
      <c r="TYJ63" s="276"/>
      <c r="TYK63" s="276"/>
      <c r="TYL63" s="276"/>
      <c r="TYM63" s="276"/>
      <c r="TYN63" s="276"/>
      <c r="TYO63" s="276"/>
      <c r="TYP63" s="276"/>
      <c r="TYQ63" s="276"/>
      <c r="TYR63" s="276"/>
      <c r="TYS63" s="276"/>
      <c r="TYT63" s="276"/>
      <c r="TYU63" s="276"/>
      <c r="TYV63" s="276"/>
      <c r="TYW63" s="276"/>
      <c r="TYX63" s="276"/>
      <c r="TYY63" s="276"/>
      <c r="TYZ63" s="276"/>
      <c r="TZA63" s="276"/>
      <c r="TZB63" s="276"/>
      <c r="TZC63" s="276"/>
      <c r="TZD63" s="276"/>
      <c r="TZE63" s="276"/>
      <c r="TZF63" s="276"/>
      <c r="TZG63" s="276"/>
      <c r="TZH63" s="276"/>
      <c r="TZI63" s="276"/>
      <c r="TZJ63" s="276"/>
      <c r="TZK63" s="276"/>
      <c r="TZL63" s="276"/>
      <c r="TZM63" s="276"/>
      <c r="TZN63" s="276"/>
      <c r="TZO63" s="276"/>
      <c r="TZP63" s="276"/>
      <c r="TZQ63" s="276"/>
      <c r="TZR63" s="276"/>
      <c r="TZS63" s="276"/>
      <c r="TZT63" s="276"/>
      <c r="TZU63" s="276"/>
      <c r="TZV63" s="276"/>
      <c r="TZW63" s="276"/>
      <c r="TZX63" s="276"/>
      <c r="TZY63" s="276"/>
      <c r="TZZ63" s="276"/>
      <c r="UAA63" s="276"/>
      <c r="UAB63" s="276"/>
      <c r="UAC63" s="276"/>
      <c r="UAD63" s="276"/>
      <c r="UAE63" s="276"/>
      <c r="UAF63" s="276"/>
      <c r="UAG63" s="276"/>
      <c r="UAH63" s="276"/>
      <c r="UAI63" s="276"/>
      <c r="UAJ63" s="276"/>
      <c r="UAK63" s="276"/>
      <c r="UAL63" s="276"/>
      <c r="UAM63" s="276"/>
      <c r="UAN63" s="276"/>
      <c r="UAO63" s="276"/>
      <c r="UAP63" s="276"/>
      <c r="UAQ63" s="276"/>
      <c r="UAR63" s="276"/>
      <c r="UAS63" s="276"/>
      <c r="UAT63" s="276"/>
      <c r="UAU63" s="276"/>
      <c r="UAV63" s="276"/>
      <c r="UAW63" s="276"/>
      <c r="UAX63" s="276"/>
      <c r="UAY63" s="276"/>
      <c r="UAZ63" s="276"/>
      <c r="UBA63" s="276"/>
      <c r="UBB63" s="276"/>
      <c r="UBC63" s="276"/>
      <c r="UBD63" s="276"/>
      <c r="UBE63" s="276"/>
      <c r="UBF63" s="276"/>
      <c r="UBG63" s="276"/>
      <c r="UBH63" s="276"/>
      <c r="UBI63" s="276"/>
      <c r="UBJ63" s="276"/>
      <c r="UBK63" s="276"/>
      <c r="UBL63" s="276"/>
      <c r="UBM63" s="276"/>
      <c r="UBN63" s="276"/>
      <c r="UBO63" s="276"/>
      <c r="UBP63" s="276"/>
      <c r="UBQ63" s="276"/>
      <c r="UBR63" s="276"/>
      <c r="UBS63" s="276"/>
      <c r="UBT63" s="276"/>
      <c r="UBU63" s="276"/>
      <c r="UBV63" s="276"/>
      <c r="UBW63" s="276"/>
      <c r="UBX63" s="276"/>
      <c r="UBY63" s="276"/>
      <c r="UBZ63" s="276"/>
      <c r="UCA63" s="276"/>
      <c r="UCB63" s="276"/>
      <c r="UCC63" s="276"/>
      <c r="UCD63" s="276"/>
      <c r="UCE63" s="276"/>
      <c r="UCF63" s="276"/>
      <c r="UCG63" s="276"/>
      <c r="UCH63" s="276"/>
      <c r="UCI63" s="276"/>
      <c r="UCJ63" s="276"/>
      <c r="UCK63" s="276"/>
      <c r="UCL63" s="276"/>
      <c r="UCM63" s="276"/>
      <c r="UCN63" s="276"/>
      <c r="UCO63" s="276"/>
      <c r="UCP63" s="276"/>
      <c r="UCQ63" s="276"/>
      <c r="UCR63" s="276"/>
      <c r="UCS63" s="276"/>
      <c r="UCT63" s="276"/>
      <c r="UCU63" s="276"/>
      <c r="UCV63" s="276"/>
      <c r="UCW63" s="276"/>
      <c r="UCX63" s="276"/>
      <c r="UCY63" s="276"/>
      <c r="UCZ63" s="276"/>
      <c r="UDA63" s="276"/>
      <c r="UDB63" s="276"/>
      <c r="UDC63" s="276"/>
      <c r="UDD63" s="276"/>
      <c r="UDE63" s="276"/>
      <c r="UDF63" s="276"/>
      <c r="UDG63" s="276"/>
      <c r="UDH63" s="276"/>
      <c r="UDI63" s="276"/>
      <c r="UDJ63" s="276"/>
      <c r="UDK63" s="276"/>
      <c r="UDL63" s="276"/>
      <c r="UDM63" s="276"/>
      <c r="UDN63" s="276"/>
      <c r="UDO63" s="276"/>
      <c r="UDP63" s="276"/>
      <c r="UDQ63" s="276"/>
      <c r="UDR63" s="276"/>
      <c r="UDS63" s="276"/>
      <c r="UDT63" s="276"/>
      <c r="UDU63" s="276"/>
      <c r="UDV63" s="276"/>
      <c r="UDW63" s="276"/>
      <c r="UDX63" s="276"/>
      <c r="UDY63" s="276"/>
      <c r="UDZ63" s="276"/>
      <c r="UEA63" s="276"/>
      <c r="UEB63" s="276"/>
      <c r="UEC63" s="276"/>
      <c r="UED63" s="276"/>
      <c r="UEE63" s="276"/>
      <c r="UEF63" s="276"/>
      <c r="UEG63" s="276"/>
      <c r="UEH63" s="276"/>
      <c r="UEI63" s="276"/>
      <c r="UEJ63" s="276"/>
      <c r="UEK63" s="276"/>
      <c r="UEL63" s="276"/>
      <c r="UEM63" s="276"/>
      <c r="UEN63" s="276"/>
      <c r="UEO63" s="276"/>
      <c r="UEP63" s="276"/>
      <c r="UEQ63" s="276"/>
      <c r="UER63" s="276"/>
      <c r="UES63" s="276"/>
      <c r="UET63" s="276"/>
      <c r="UEU63" s="276"/>
      <c r="UEV63" s="276"/>
      <c r="UEW63" s="276"/>
      <c r="UEX63" s="276"/>
      <c r="UEY63" s="276"/>
      <c r="UEZ63" s="276"/>
      <c r="UFA63" s="276"/>
      <c r="UFB63" s="276"/>
      <c r="UFC63" s="276"/>
      <c r="UFD63" s="276"/>
      <c r="UFE63" s="276"/>
      <c r="UFF63" s="276"/>
      <c r="UFG63" s="276"/>
      <c r="UFH63" s="276"/>
      <c r="UFI63" s="276"/>
      <c r="UFJ63" s="276"/>
      <c r="UFK63" s="276"/>
      <c r="UFL63" s="276"/>
      <c r="UFM63" s="276"/>
      <c r="UFN63" s="276"/>
      <c r="UFO63" s="276"/>
      <c r="UFP63" s="276"/>
      <c r="UFQ63" s="276"/>
      <c r="UFR63" s="276"/>
      <c r="UFS63" s="276"/>
      <c r="UFT63" s="276"/>
      <c r="UFU63" s="276"/>
      <c r="UFV63" s="276"/>
      <c r="UFW63" s="276"/>
      <c r="UFX63" s="276"/>
      <c r="UFY63" s="276"/>
      <c r="UFZ63" s="276"/>
      <c r="UGA63" s="276"/>
      <c r="UGB63" s="276"/>
      <c r="UGC63" s="276"/>
      <c r="UGD63" s="276"/>
      <c r="UGE63" s="276"/>
      <c r="UGF63" s="276"/>
      <c r="UGG63" s="276"/>
      <c r="UGH63" s="276"/>
      <c r="UGI63" s="276"/>
      <c r="UGJ63" s="276"/>
      <c r="UGK63" s="276"/>
      <c r="UGL63" s="276"/>
      <c r="UGM63" s="276"/>
      <c r="UGN63" s="276"/>
      <c r="UGO63" s="276"/>
      <c r="UGP63" s="276"/>
      <c r="UGQ63" s="276"/>
      <c r="UGR63" s="276"/>
      <c r="UGS63" s="276"/>
      <c r="UGT63" s="276"/>
      <c r="UGU63" s="276"/>
      <c r="UGV63" s="276"/>
      <c r="UGW63" s="276"/>
      <c r="UGX63" s="276"/>
      <c r="UGY63" s="276"/>
      <c r="UGZ63" s="276"/>
      <c r="UHA63" s="276"/>
      <c r="UHB63" s="276"/>
      <c r="UHC63" s="276"/>
      <c r="UHD63" s="276"/>
      <c r="UHE63" s="276"/>
      <c r="UHF63" s="276"/>
      <c r="UHG63" s="276"/>
      <c r="UHH63" s="276"/>
      <c r="UHI63" s="276"/>
      <c r="UHJ63" s="276"/>
      <c r="UHK63" s="276"/>
      <c r="UHL63" s="276"/>
      <c r="UHM63" s="276"/>
      <c r="UHN63" s="276"/>
      <c r="UHO63" s="276"/>
      <c r="UHP63" s="276"/>
      <c r="UHQ63" s="276"/>
      <c r="UHR63" s="276"/>
      <c r="UHS63" s="276"/>
      <c r="UHT63" s="276"/>
      <c r="UHU63" s="276"/>
      <c r="UHV63" s="276"/>
      <c r="UHW63" s="276"/>
      <c r="UHX63" s="276"/>
      <c r="UHY63" s="276"/>
      <c r="UHZ63" s="276"/>
      <c r="UIA63" s="276"/>
      <c r="UIB63" s="276"/>
      <c r="UIC63" s="276"/>
      <c r="UID63" s="276"/>
      <c r="UIE63" s="276"/>
      <c r="UIF63" s="276"/>
      <c r="UIG63" s="276"/>
      <c r="UIH63" s="276"/>
      <c r="UII63" s="276"/>
      <c r="UIJ63" s="276"/>
      <c r="UIK63" s="276"/>
      <c r="UIL63" s="276"/>
      <c r="UIM63" s="276"/>
      <c r="UIN63" s="276"/>
      <c r="UIO63" s="276"/>
      <c r="UIP63" s="276"/>
      <c r="UIQ63" s="276"/>
      <c r="UIR63" s="276"/>
      <c r="UIS63" s="276"/>
      <c r="UIT63" s="276"/>
      <c r="UIU63" s="276"/>
      <c r="UIV63" s="276"/>
      <c r="UIW63" s="276"/>
      <c r="UIX63" s="276"/>
      <c r="UIY63" s="276"/>
      <c r="UIZ63" s="276"/>
      <c r="UJA63" s="276"/>
      <c r="UJB63" s="276"/>
      <c r="UJC63" s="276"/>
      <c r="UJD63" s="276"/>
      <c r="UJE63" s="276"/>
      <c r="UJF63" s="276"/>
      <c r="UJG63" s="276"/>
      <c r="UJH63" s="276"/>
      <c r="UJI63" s="276"/>
      <c r="UJJ63" s="276"/>
      <c r="UJK63" s="276"/>
      <c r="UJL63" s="276"/>
      <c r="UJM63" s="276"/>
      <c r="UJN63" s="276"/>
      <c r="UJO63" s="276"/>
      <c r="UJP63" s="276"/>
      <c r="UJQ63" s="276"/>
      <c r="UJR63" s="276"/>
      <c r="UJS63" s="276"/>
      <c r="UJT63" s="276"/>
      <c r="UJU63" s="276"/>
      <c r="UJV63" s="276"/>
      <c r="UJW63" s="276"/>
      <c r="UJX63" s="276"/>
      <c r="UJY63" s="276"/>
      <c r="UJZ63" s="276"/>
      <c r="UKA63" s="276"/>
      <c r="UKB63" s="276"/>
      <c r="UKC63" s="276"/>
      <c r="UKD63" s="276"/>
      <c r="UKE63" s="276"/>
      <c r="UKF63" s="276"/>
      <c r="UKG63" s="276"/>
      <c r="UKH63" s="276"/>
      <c r="UKI63" s="276"/>
      <c r="UKJ63" s="276"/>
      <c r="UKK63" s="276"/>
      <c r="UKL63" s="276"/>
      <c r="UKM63" s="276"/>
      <c r="UKN63" s="276"/>
      <c r="UKO63" s="276"/>
      <c r="UKP63" s="276"/>
      <c r="UKQ63" s="276"/>
      <c r="UKR63" s="276"/>
      <c r="UKS63" s="276"/>
      <c r="UKT63" s="276"/>
      <c r="UKU63" s="276"/>
      <c r="UKV63" s="276"/>
      <c r="UKW63" s="276"/>
      <c r="UKX63" s="276"/>
      <c r="UKY63" s="276"/>
      <c r="UKZ63" s="276"/>
      <c r="ULA63" s="276"/>
      <c r="ULB63" s="276"/>
      <c r="ULC63" s="276"/>
      <c r="ULD63" s="276"/>
      <c r="ULE63" s="276"/>
      <c r="ULF63" s="276"/>
      <c r="ULG63" s="276"/>
      <c r="ULH63" s="276"/>
      <c r="ULI63" s="276"/>
      <c r="ULJ63" s="276"/>
      <c r="ULK63" s="276"/>
      <c r="ULL63" s="276"/>
      <c r="ULM63" s="276"/>
      <c r="ULN63" s="276"/>
      <c r="ULO63" s="276"/>
      <c r="ULP63" s="276"/>
      <c r="ULQ63" s="276"/>
      <c r="ULR63" s="276"/>
      <c r="ULS63" s="276"/>
      <c r="ULT63" s="276"/>
      <c r="ULU63" s="276"/>
      <c r="ULV63" s="276"/>
      <c r="ULW63" s="276"/>
      <c r="ULX63" s="276"/>
      <c r="ULY63" s="276"/>
      <c r="ULZ63" s="276"/>
      <c r="UMA63" s="276"/>
      <c r="UMB63" s="276"/>
      <c r="UMC63" s="276"/>
      <c r="UMD63" s="276"/>
      <c r="UME63" s="276"/>
      <c r="UMF63" s="276"/>
      <c r="UMG63" s="276"/>
      <c r="UMH63" s="276"/>
      <c r="UMI63" s="276"/>
      <c r="UMJ63" s="276"/>
      <c r="UMK63" s="276"/>
      <c r="UML63" s="276"/>
      <c r="UMM63" s="276"/>
      <c r="UMN63" s="276"/>
      <c r="UMO63" s="276"/>
      <c r="UMP63" s="276"/>
      <c r="UMQ63" s="276"/>
      <c r="UMR63" s="276"/>
      <c r="UMS63" s="276"/>
      <c r="UMT63" s="276"/>
      <c r="UMU63" s="276"/>
      <c r="UMV63" s="276"/>
      <c r="UMW63" s="276"/>
      <c r="UMX63" s="276"/>
      <c r="UMY63" s="276"/>
      <c r="UMZ63" s="276"/>
      <c r="UNA63" s="276"/>
      <c r="UNB63" s="276"/>
      <c r="UNC63" s="276"/>
      <c r="UND63" s="276"/>
      <c r="UNE63" s="276"/>
      <c r="UNF63" s="276"/>
      <c r="UNG63" s="276"/>
      <c r="UNH63" s="276"/>
      <c r="UNI63" s="276"/>
      <c r="UNJ63" s="276"/>
      <c r="UNK63" s="276"/>
      <c r="UNL63" s="276"/>
      <c r="UNM63" s="276"/>
      <c r="UNN63" s="276"/>
      <c r="UNO63" s="276"/>
      <c r="UNP63" s="276"/>
      <c r="UNQ63" s="276"/>
      <c r="UNR63" s="276"/>
      <c r="UNS63" s="276"/>
      <c r="UNT63" s="276"/>
      <c r="UNU63" s="276"/>
      <c r="UNV63" s="276"/>
      <c r="UNW63" s="276"/>
      <c r="UNX63" s="276"/>
      <c r="UNY63" s="276"/>
      <c r="UNZ63" s="276"/>
      <c r="UOA63" s="276"/>
      <c r="UOB63" s="276"/>
      <c r="UOC63" s="276"/>
      <c r="UOD63" s="276"/>
      <c r="UOE63" s="276"/>
      <c r="UOF63" s="276"/>
      <c r="UOG63" s="276"/>
      <c r="UOH63" s="276"/>
      <c r="UOI63" s="276"/>
      <c r="UOJ63" s="276"/>
      <c r="UOK63" s="276"/>
      <c r="UOL63" s="276"/>
      <c r="UOM63" s="276"/>
      <c r="UON63" s="276"/>
      <c r="UOO63" s="276"/>
      <c r="UOP63" s="276"/>
      <c r="UOQ63" s="276"/>
      <c r="UOR63" s="276"/>
      <c r="UOS63" s="276"/>
      <c r="UOT63" s="276"/>
      <c r="UOU63" s="276"/>
      <c r="UOV63" s="276"/>
      <c r="UOW63" s="276"/>
      <c r="UOX63" s="276"/>
      <c r="UOY63" s="276"/>
      <c r="UOZ63" s="276"/>
      <c r="UPA63" s="276"/>
      <c r="UPB63" s="276"/>
      <c r="UPC63" s="276"/>
      <c r="UPD63" s="276"/>
      <c r="UPE63" s="276"/>
      <c r="UPF63" s="276"/>
      <c r="UPG63" s="276"/>
      <c r="UPH63" s="276"/>
      <c r="UPI63" s="276"/>
      <c r="UPJ63" s="276"/>
      <c r="UPK63" s="276"/>
      <c r="UPL63" s="276"/>
      <c r="UPM63" s="276"/>
      <c r="UPN63" s="276"/>
      <c r="UPO63" s="276"/>
      <c r="UPP63" s="276"/>
      <c r="UPQ63" s="276"/>
      <c r="UPR63" s="276"/>
      <c r="UPS63" s="276"/>
      <c r="UPT63" s="276"/>
      <c r="UPU63" s="276"/>
      <c r="UPV63" s="276"/>
      <c r="UPW63" s="276"/>
      <c r="UPX63" s="276"/>
      <c r="UPY63" s="276"/>
      <c r="UPZ63" s="276"/>
      <c r="UQA63" s="276"/>
      <c r="UQB63" s="276"/>
      <c r="UQC63" s="276"/>
      <c r="UQD63" s="276"/>
      <c r="UQE63" s="276"/>
      <c r="UQF63" s="276"/>
      <c r="UQG63" s="276"/>
      <c r="UQH63" s="276"/>
      <c r="UQI63" s="276"/>
      <c r="UQJ63" s="276"/>
      <c r="UQK63" s="276"/>
      <c r="UQL63" s="276"/>
      <c r="UQM63" s="276"/>
      <c r="UQN63" s="276"/>
      <c r="UQO63" s="276"/>
      <c r="UQP63" s="276"/>
      <c r="UQQ63" s="276"/>
      <c r="UQR63" s="276"/>
      <c r="UQS63" s="276"/>
      <c r="UQT63" s="276"/>
      <c r="UQU63" s="276"/>
      <c r="UQV63" s="276"/>
      <c r="UQW63" s="276"/>
      <c r="UQX63" s="276"/>
      <c r="UQY63" s="276"/>
      <c r="UQZ63" s="276"/>
      <c r="URA63" s="276"/>
      <c r="URB63" s="276"/>
      <c r="URC63" s="276"/>
      <c r="URD63" s="276"/>
      <c r="URE63" s="276"/>
      <c r="URF63" s="276"/>
      <c r="URG63" s="276"/>
      <c r="URH63" s="276"/>
      <c r="URI63" s="276"/>
      <c r="URJ63" s="276"/>
      <c r="URK63" s="276"/>
      <c r="URL63" s="276"/>
      <c r="URM63" s="276"/>
      <c r="URN63" s="276"/>
      <c r="URO63" s="276"/>
      <c r="URP63" s="276"/>
      <c r="URQ63" s="276"/>
      <c r="URR63" s="276"/>
      <c r="URS63" s="276"/>
      <c r="URT63" s="276"/>
      <c r="URU63" s="276"/>
      <c r="URV63" s="276"/>
      <c r="URW63" s="276"/>
      <c r="URX63" s="276"/>
      <c r="URY63" s="276"/>
      <c r="URZ63" s="276"/>
      <c r="USA63" s="276"/>
      <c r="USB63" s="276"/>
      <c r="USC63" s="276"/>
      <c r="USD63" s="276"/>
      <c r="USE63" s="276"/>
      <c r="USF63" s="276"/>
      <c r="USG63" s="276"/>
      <c r="USH63" s="276"/>
      <c r="USI63" s="276"/>
      <c r="USJ63" s="276"/>
      <c r="USK63" s="276"/>
      <c r="USL63" s="276"/>
      <c r="USM63" s="276"/>
      <c r="USN63" s="276"/>
      <c r="USO63" s="276"/>
      <c r="USP63" s="276"/>
      <c r="USQ63" s="276"/>
      <c r="USR63" s="276"/>
      <c r="USS63" s="276"/>
      <c r="UST63" s="276"/>
      <c r="USU63" s="276"/>
      <c r="USV63" s="276"/>
      <c r="USW63" s="276"/>
      <c r="USX63" s="276"/>
      <c r="USY63" s="276"/>
      <c r="USZ63" s="276"/>
      <c r="UTA63" s="276"/>
      <c r="UTB63" s="276"/>
      <c r="UTC63" s="276"/>
      <c r="UTD63" s="276"/>
      <c r="UTE63" s="276"/>
      <c r="UTF63" s="276"/>
      <c r="UTG63" s="276"/>
      <c r="UTH63" s="276"/>
      <c r="UTI63" s="276"/>
      <c r="UTJ63" s="276"/>
      <c r="UTK63" s="276"/>
      <c r="UTL63" s="276"/>
      <c r="UTM63" s="276"/>
      <c r="UTN63" s="276"/>
      <c r="UTO63" s="276"/>
      <c r="UTP63" s="276"/>
      <c r="UTQ63" s="276"/>
      <c r="UTR63" s="276"/>
      <c r="UTS63" s="276"/>
      <c r="UTT63" s="276"/>
      <c r="UTU63" s="276"/>
      <c r="UTV63" s="276"/>
      <c r="UTW63" s="276"/>
      <c r="UTX63" s="276"/>
      <c r="UTY63" s="276"/>
      <c r="UTZ63" s="276"/>
      <c r="UUA63" s="276"/>
      <c r="UUB63" s="276"/>
      <c r="UUC63" s="276"/>
      <c r="UUD63" s="276"/>
      <c r="UUE63" s="276"/>
      <c r="UUF63" s="276"/>
      <c r="UUG63" s="276"/>
      <c r="UUH63" s="276"/>
      <c r="UUI63" s="276"/>
      <c r="UUJ63" s="276"/>
      <c r="UUK63" s="276"/>
      <c r="UUL63" s="276"/>
      <c r="UUM63" s="276"/>
      <c r="UUN63" s="276"/>
      <c r="UUO63" s="276"/>
      <c r="UUP63" s="276"/>
      <c r="UUQ63" s="276"/>
      <c r="UUR63" s="276"/>
      <c r="UUS63" s="276"/>
      <c r="UUT63" s="276"/>
      <c r="UUU63" s="276"/>
      <c r="UUV63" s="276"/>
      <c r="UUW63" s="276"/>
      <c r="UUX63" s="276"/>
      <c r="UUY63" s="276"/>
      <c r="UUZ63" s="276"/>
      <c r="UVA63" s="276"/>
      <c r="UVB63" s="276"/>
      <c r="UVC63" s="276"/>
      <c r="UVD63" s="276"/>
      <c r="UVE63" s="276"/>
      <c r="UVF63" s="276"/>
      <c r="UVG63" s="276"/>
      <c r="UVH63" s="276"/>
      <c r="UVI63" s="276"/>
      <c r="UVJ63" s="276"/>
      <c r="UVK63" s="276"/>
      <c r="UVL63" s="276"/>
      <c r="UVM63" s="276"/>
      <c r="UVN63" s="276"/>
      <c r="UVO63" s="276"/>
      <c r="UVP63" s="276"/>
      <c r="UVQ63" s="276"/>
      <c r="UVR63" s="276"/>
      <c r="UVS63" s="276"/>
      <c r="UVT63" s="276"/>
      <c r="UVU63" s="276"/>
      <c r="UVV63" s="276"/>
      <c r="UVW63" s="276"/>
      <c r="UVX63" s="276"/>
      <c r="UVY63" s="276"/>
      <c r="UVZ63" s="276"/>
      <c r="UWA63" s="276"/>
      <c r="UWB63" s="276"/>
      <c r="UWC63" s="276"/>
      <c r="UWD63" s="276"/>
      <c r="UWE63" s="276"/>
      <c r="UWF63" s="276"/>
      <c r="UWG63" s="276"/>
      <c r="UWH63" s="276"/>
      <c r="UWI63" s="276"/>
      <c r="UWJ63" s="276"/>
      <c r="UWK63" s="276"/>
      <c r="UWL63" s="276"/>
      <c r="UWM63" s="276"/>
      <c r="UWN63" s="276"/>
      <c r="UWO63" s="276"/>
      <c r="UWP63" s="276"/>
      <c r="UWQ63" s="276"/>
      <c r="UWR63" s="276"/>
      <c r="UWS63" s="276"/>
      <c r="UWT63" s="276"/>
      <c r="UWU63" s="276"/>
      <c r="UWV63" s="276"/>
      <c r="UWW63" s="276"/>
      <c r="UWX63" s="276"/>
      <c r="UWY63" s="276"/>
      <c r="UWZ63" s="276"/>
      <c r="UXA63" s="276"/>
      <c r="UXB63" s="276"/>
      <c r="UXC63" s="276"/>
      <c r="UXD63" s="276"/>
      <c r="UXE63" s="276"/>
      <c r="UXF63" s="276"/>
      <c r="UXG63" s="276"/>
      <c r="UXH63" s="276"/>
      <c r="UXI63" s="276"/>
      <c r="UXJ63" s="276"/>
      <c r="UXK63" s="276"/>
      <c r="UXL63" s="276"/>
      <c r="UXM63" s="276"/>
      <c r="UXN63" s="276"/>
      <c r="UXO63" s="276"/>
      <c r="UXP63" s="276"/>
      <c r="UXQ63" s="276"/>
      <c r="UXR63" s="276"/>
      <c r="UXS63" s="276"/>
      <c r="UXT63" s="276"/>
      <c r="UXU63" s="276"/>
      <c r="UXV63" s="276"/>
      <c r="UXW63" s="276"/>
      <c r="UXX63" s="276"/>
      <c r="UXY63" s="276"/>
      <c r="UXZ63" s="276"/>
      <c r="UYA63" s="276"/>
      <c r="UYB63" s="276"/>
      <c r="UYC63" s="276"/>
      <c r="UYD63" s="276"/>
      <c r="UYE63" s="276"/>
      <c r="UYF63" s="276"/>
      <c r="UYG63" s="276"/>
      <c r="UYH63" s="276"/>
      <c r="UYI63" s="276"/>
      <c r="UYJ63" s="276"/>
      <c r="UYK63" s="276"/>
      <c r="UYL63" s="276"/>
      <c r="UYM63" s="276"/>
      <c r="UYN63" s="276"/>
      <c r="UYO63" s="276"/>
      <c r="UYP63" s="276"/>
      <c r="UYQ63" s="276"/>
      <c r="UYR63" s="276"/>
      <c r="UYS63" s="276"/>
      <c r="UYT63" s="276"/>
      <c r="UYU63" s="276"/>
      <c r="UYV63" s="276"/>
      <c r="UYW63" s="276"/>
      <c r="UYX63" s="276"/>
      <c r="UYY63" s="276"/>
      <c r="UYZ63" s="276"/>
      <c r="UZA63" s="276"/>
      <c r="UZB63" s="276"/>
      <c r="UZC63" s="276"/>
      <c r="UZD63" s="276"/>
      <c r="UZE63" s="276"/>
      <c r="UZF63" s="276"/>
      <c r="UZG63" s="276"/>
      <c r="UZH63" s="276"/>
      <c r="UZI63" s="276"/>
      <c r="UZJ63" s="276"/>
      <c r="UZK63" s="276"/>
      <c r="UZL63" s="276"/>
      <c r="UZM63" s="276"/>
      <c r="UZN63" s="276"/>
      <c r="UZO63" s="276"/>
      <c r="UZP63" s="276"/>
      <c r="UZQ63" s="276"/>
      <c r="UZR63" s="276"/>
      <c r="UZS63" s="276"/>
      <c r="UZT63" s="276"/>
      <c r="UZU63" s="276"/>
      <c r="UZV63" s="276"/>
      <c r="UZW63" s="276"/>
      <c r="UZX63" s="276"/>
      <c r="UZY63" s="276"/>
      <c r="UZZ63" s="276"/>
      <c r="VAA63" s="276"/>
      <c r="VAB63" s="276"/>
      <c r="VAC63" s="276"/>
      <c r="VAD63" s="276"/>
      <c r="VAE63" s="276"/>
      <c r="VAF63" s="276"/>
      <c r="VAG63" s="276"/>
      <c r="VAH63" s="276"/>
      <c r="VAI63" s="276"/>
      <c r="VAJ63" s="276"/>
      <c r="VAK63" s="276"/>
      <c r="VAL63" s="276"/>
      <c r="VAM63" s="276"/>
      <c r="VAN63" s="276"/>
      <c r="VAO63" s="276"/>
      <c r="VAP63" s="276"/>
      <c r="VAQ63" s="276"/>
      <c r="VAR63" s="276"/>
      <c r="VAS63" s="276"/>
      <c r="VAT63" s="276"/>
      <c r="VAU63" s="276"/>
      <c r="VAV63" s="276"/>
      <c r="VAW63" s="276"/>
      <c r="VAX63" s="276"/>
      <c r="VAY63" s="276"/>
      <c r="VAZ63" s="276"/>
      <c r="VBA63" s="276"/>
      <c r="VBB63" s="276"/>
      <c r="VBC63" s="276"/>
      <c r="VBD63" s="276"/>
      <c r="VBE63" s="276"/>
      <c r="VBF63" s="276"/>
      <c r="VBG63" s="276"/>
      <c r="VBH63" s="276"/>
      <c r="VBI63" s="276"/>
      <c r="VBJ63" s="276"/>
      <c r="VBK63" s="276"/>
      <c r="VBL63" s="276"/>
      <c r="VBM63" s="276"/>
      <c r="VBN63" s="276"/>
      <c r="VBO63" s="276"/>
      <c r="VBP63" s="276"/>
      <c r="VBQ63" s="276"/>
      <c r="VBR63" s="276"/>
      <c r="VBS63" s="276"/>
      <c r="VBT63" s="276"/>
      <c r="VBU63" s="276"/>
      <c r="VBV63" s="276"/>
      <c r="VBW63" s="276"/>
      <c r="VBX63" s="276"/>
      <c r="VBY63" s="276"/>
      <c r="VBZ63" s="276"/>
      <c r="VCA63" s="276"/>
      <c r="VCB63" s="276"/>
      <c r="VCC63" s="276"/>
      <c r="VCD63" s="276"/>
      <c r="VCE63" s="276"/>
      <c r="VCF63" s="276"/>
      <c r="VCG63" s="276"/>
      <c r="VCH63" s="276"/>
      <c r="VCI63" s="276"/>
      <c r="VCJ63" s="276"/>
      <c r="VCK63" s="276"/>
      <c r="VCL63" s="276"/>
      <c r="VCM63" s="276"/>
      <c r="VCN63" s="276"/>
      <c r="VCO63" s="276"/>
      <c r="VCP63" s="276"/>
      <c r="VCQ63" s="276"/>
      <c r="VCR63" s="276"/>
      <c r="VCS63" s="276"/>
      <c r="VCT63" s="276"/>
      <c r="VCU63" s="276"/>
      <c r="VCV63" s="276"/>
      <c r="VCW63" s="276"/>
      <c r="VCX63" s="276"/>
      <c r="VCY63" s="276"/>
      <c r="VCZ63" s="276"/>
      <c r="VDA63" s="276"/>
      <c r="VDB63" s="276"/>
      <c r="VDC63" s="276"/>
      <c r="VDD63" s="276"/>
      <c r="VDE63" s="276"/>
      <c r="VDF63" s="276"/>
      <c r="VDG63" s="276"/>
      <c r="VDH63" s="276"/>
      <c r="VDI63" s="276"/>
      <c r="VDJ63" s="276"/>
      <c r="VDK63" s="276"/>
      <c r="VDL63" s="276"/>
      <c r="VDM63" s="276"/>
      <c r="VDN63" s="276"/>
      <c r="VDO63" s="276"/>
      <c r="VDP63" s="276"/>
      <c r="VDQ63" s="276"/>
      <c r="VDR63" s="276"/>
      <c r="VDS63" s="276"/>
      <c r="VDT63" s="276"/>
      <c r="VDU63" s="276"/>
      <c r="VDV63" s="276"/>
      <c r="VDW63" s="276"/>
      <c r="VDX63" s="276"/>
      <c r="VDY63" s="276"/>
      <c r="VDZ63" s="276"/>
      <c r="VEA63" s="276"/>
      <c r="VEB63" s="276"/>
      <c r="VEC63" s="276"/>
      <c r="VED63" s="276"/>
      <c r="VEE63" s="276"/>
      <c r="VEF63" s="276"/>
      <c r="VEG63" s="276"/>
      <c r="VEH63" s="276"/>
      <c r="VEI63" s="276"/>
      <c r="VEJ63" s="276"/>
      <c r="VEK63" s="276"/>
      <c r="VEL63" s="276"/>
      <c r="VEM63" s="276"/>
      <c r="VEN63" s="276"/>
      <c r="VEO63" s="276"/>
      <c r="VEP63" s="276"/>
      <c r="VEQ63" s="276"/>
      <c r="VER63" s="276"/>
      <c r="VES63" s="276"/>
      <c r="VET63" s="276"/>
      <c r="VEU63" s="276"/>
      <c r="VEV63" s="276"/>
      <c r="VEW63" s="276"/>
      <c r="VEX63" s="276"/>
      <c r="VEY63" s="276"/>
      <c r="VEZ63" s="276"/>
      <c r="VFA63" s="276"/>
      <c r="VFB63" s="276"/>
      <c r="VFC63" s="276"/>
      <c r="VFD63" s="276"/>
      <c r="VFE63" s="276"/>
      <c r="VFF63" s="276"/>
      <c r="VFG63" s="276"/>
      <c r="VFH63" s="276"/>
      <c r="VFI63" s="276"/>
      <c r="VFJ63" s="276"/>
      <c r="VFK63" s="276"/>
      <c r="VFL63" s="276"/>
      <c r="VFM63" s="276"/>
      <c r="VFN63" s="276"/>
      <c r="VFO63" s="276"/>
      <c r="VFP63" s="276"/>
      <c r="VFQ63" s="276"/>
      <c r="VFR63" s="276"/>
      <c r="VFS63" s="276"/>
      <c r="VFT63" s="276"/>
      <c r="VFU63" s="276"/>
      <c r="VFV63" s="276"/>
      <c r="VFW63" s="276"/>
      <c r="VFX63" s="276"/>
      <c r="VFY63" s="276"/>
      <c r="VFZ63" s="276"/>
      <c r="VGA63" s="276"/>
      <c r="VGB63" s="276"/>
      <c r="VGC63" s="276"/>
      <c r="VGD63" s="276"/>
      <c r="VGE63" s="276"/>
      <c r="VGF63" s="276"/>
      <c r="VGG63" s="276"/>
      <c r="VGH63" s="276"/>
      <c r="VGI63" s="276"/>
      <c r="VGJ63" s="276"/>
      <c r="VGK63" s="276"/>
      <c r="VGL63" s="276"/>
      <c r="VGM63" s="276"/>
      <c r="VGN63" s="276"/>
      <c r="VGO63" s="276"/>
      <c r="VGP63" s="276"/>
      <c r="VGQ63" s="276"/>
      <c r="VGR63" s="276"/>
      <c r="VGS63" s="276"/>
      <c r="VGT63" s="276"/>
      <c r="VGU63" s="276"/>
      <c r="VGV63" s="276"/>
      <c r="VGW63" s="276"/>
      <c r="VGX63" s="276"/>
      <c r="VGY63" s="276"/>
      <c r="VGZ63" s="276"/>
      <c r="VHA63" s="276"/>
      <c r="VHB63" s="276"/>
      <c r="VHC63" s="276"/>
      <c r="VHD63" s="276"/>
      <c r="VHE63" s="276"/>
      <c r="VHF63" s="276"/>
      <c r="VHG63" s="276"/>
      <c r="VHH63" s="276"/>
      <c r="VHI63" s="276"/>
      <c r="VHJ63" s="276"/>
      <c r="VHK63" s="276"/>
      <c r="VHL63" s="276"/>
      <c r="VHM63" s="276"/>
      <c r="VHN63" s="276"/>
      <c r="VHO63" s="276"/>
      <c r="VHP63" s="276"/>
      <c r="VHQ63" s="276"/>
      <c r="VHR63" s="276"/>
      <c r="VHS63" s="276"/>
      <c r="VHT63" s="276"/>
      <c r="VHU63" s="276"/>
      <c r="VHV63" s="276"/>
      <c r="VHW63" s="276"/>
      <c r="VHX63" s="276"/>
      <c r="VHY63" s="276"/>
      <c r="VHZ63" s="276"/>
      <c r="VIA63" s="276"/>
      <c r="VIB63" s="276"/>
      <c r="VIC63" s="276"/>
      <c r="VID63" s="276"/>
      <c r="VIE63" s="276"/>
      <c r="VIF63" s="276"/>
      <c r="VIG63" s="276"/>
      <c r="VIH63" s="276"/>
      <c r="VII63" s="276"/>
      <c r="VIJ63" s="276"/>
      <c r="VIK63" s="276"/>
      <c r="VIL63" s="276"/>
      <c r="VIM63" s="276"/>
      <c r="VIN63" s="276"/>
      <c r="VIO63" s="276"/>
      <c r="VIP63" s="276"/>
      <c r="VIQ63" s="276"/>
      <c r="VIR63" s="276"/>
      <c r="VIS63" s="276"/>
      <c r="VIT63" s="276"/>
      <c r="VIU63" s="276"/>
      <c r="VIV63" s="276"/>
      <c r="VIW63" s="276"/>
      <c r="VIX63" s="276"/>
      <c r="VIY63" s="276"/>
      <c r="VIZ63" s="276"/>
      <c r="VJA63" s="276"/>
      <c r="VJB63" s="276"/>
      <c r="VJC63" s="276"/>
      <c r="VJD63" s="276"/>
      <c r="VJE63" s="276"/>
      <c r="VJF63" s="276"/>
      <c r="VJG63" s="276"/>
      <c r="VJH63" s="276"/>
      <c r="VJI63" s="276"/>
      <c r="VJJ63" s="276"/>
      <c r="VJK63" s="276"/>
      <c r="VJL63" s="276"/>
      <c r="VJM63" s="276"/>
      <c r="VJN63" s="276"/>
      <c r="VJO63" s="276"/>
      <c r="VJP63" s="276"/>
      <c r="VJQ63" s="276"/>
      <c r="VJR63" s="276"/>
      <c r="VJS63" s="276"/>
      <c r="VJT63" s="276"/>
      <c r="VJU63" s="276"/>
      <c r="VJV63" s="276"/>
      <c r="VJW63" s="276"/>
      <c r="VJX63" s="276"/>
      <c r="VJY63" s="276"/>
      <c r="VJZ63" s="276"/>
      <c r="VKA63" s="276"/>
      <c r="VKB63" s="276"/>
      <c r="VKC63" s="276"/>
      <c r="VKD63" s="276"/>
      <c r="VKE63" s="276"/>
      <c r="VKF63" s="276"/>
      <c r="VKG63" s="276"/>
      <c r="VKH63" s="276"/>
      <c r="VKI63" s="276"/>
      <c r="VKJ63" s="276"/>
      <c r="VKK63" s="276"/>
      <c r="VKL63" s="276"/>
      <c r="VKM63" s="276"/>
      <c r="VKN63" s="276"/>
      <c r="VKO63" s="276"/>
      <c r="VKP63" s="276"/>
      <c r="VKQ63" s="276"/>
      <c r="VKR63" s="276"/>
      <c r="VKS63" s="276"/>
      <c r="VKT63" s="276"/>
      <c r="VKU63" s="276"/>
      <c r="VKV63" s="276"/>
      <c r="VKW63" s="276"/>
      <c r="VKX63" s="276"/>
      <c r="VKY63" s="276"/>
      <c r="VKZ63" s="276"/>
      <c r="VLA63" s="276"/>
      <c r="VLB63" s="276"/>
      <c r="VLC63" s="276"/>
      <c r="VLD63" s="276"/>
      <c r="VLE63" s="276"/>
      <c r="VLF63" s="276"/>
      <c r="VLG63" s="276"/>
      <c r="VLH63" s="276"/>
      <c r="VLI63" s="276"/>
      <c r="VLJ63" s="276"/>
      <c r="VLK63" s="276"/>
      <c r="VLL63" s="276"/>
      <c r="VLM63" s="276"/>
      <c r="VLN63" s="276"/>
      <c r="VLO63" s="276"/>
      <c r="VLP63" s="276"/>
      <c r="VLQ63" s="276"/>
      <c r="VLR63" s="276"/>
      <c r="VLS63" s="276"/>
      <c r="VLT63" s="276"/>
      <c r="VLU63" s="276"/>
      <c r="VLV63" s="276"/>
      <c r="VLW63" s="276"/>
      <c r="VLX63" s="276"/>
      <c r="VLY63" s="276"/>
      <c r="VLZ63" s="276"/>
      <c r="VMA63" s="276"/>
      <c r="VMB63" s="276"/>
      <c r="VMC63" s="276"/>
      <c r="VMD63" s="276"/>
      <c r="VME63" s="276"/>
      <c r="VMF63" s="276"/>
      <c r="VMG63" s="276"/>
      <c r="VMH63" s="276"/>
      <c r="VMI63" s="276"/>
      <c r="VMJ63" s="276"/>
      <c r="VMK63" s="276"/>
      <c r="VML63" s="276"/>
      <c r="VMM63" s="276"/>
      <c r="VMN63" s="276"/>
      <c r="VMO63" s="276"/>
      <c r="VMP63" s="276"/>
      <c r="VMQ63" s="276"/>
      <c r="VMR63" s="276"/>
      <c r="VMS63" s="276"/>
      <c r="VMT63" s="276"/>
      <c r="VMU63" s="276"/>
      <c r="VMV63" s="276"/>
      <c r="VMW63" s="276"/>
      <c r="VMX63" s="276"/>
      <c r="VMY63" s="276"/>
      <c r="VMZ63" s="276"/>
      <c r="VNA63" s="276"/>
      <c r="VNB63" s="276"/>
      <c r="VNC63" s="276"/>
      <c r="VND63" s="276"/>
      <c r="VNE63" s="276"/>
      <c r="VNF63" s="276"/>
      <c r="VNG63" s="276"/>
      <c r="VNH63" s="276"/>
      <c r="VNI63" s="276"/>
      <c r="VNJ63" s="276"/>
      <c r="VNK63" s="276"/>
      <c r="VNL63" s="276"/>
      <c r="VNM63" s="276"/>
      <c r="VNN63" s="276"/>
      <c r="VNO63" s="276"/>
      <c r="VNP63" s="276"/>
      <c r="VNQ63" s="276"/>
      <c r="VNR63" s="276"/>
      <c r="VNS63" s="276"/>
      <c r="VNT63" s="276"/>
      <c r="VNU63" s="276"/>
      <c r="VNV63" s="276"/>
      <c r="VNW63" s="276"/>
      <c r="VNX63" s="276"/>
      <c r="VNY63" s="276"/>
      <c r="VNZ63" s="276"/>
      <c r="VOA63" s="276"/>
      <c r="VOB63" s="276"/>
      <c r="VOC63" s="276"/>
      <c r="VOD63" s="276"/>
      <c r="VOE63" s="276"/>
      <c r="VOF63" s="276"/>
      <c r="VOG63" s="276"/>
      <c r="VOH63" s="276"/>
      <c r="VOI63" s="276"/>
      <c r="VOJ63" s="276"/>
      <c r="VOK63" s="276"/>
      <c r="VOL63" s="276"/>
      <c r="VOM63" s="276"/>
      <c r="VON63" s="276"/>
      <c r="VOO63" s="276"/>
      <c r="VOP63" s="276"/>
      <c r="VOQ63" s="276"/>
      <c r="VOR63" s="276"/>
      <c r="VOS63" s="276"/>
      <c r="VOT63" s="276"/>
      <c r="VOU63" s="276"/>
      <c r="VOV63" s="276"/>
      <c r="VOW63" s="276"/>
      <c r="VOX63" s="276"/>
      <c r="VOY63" s="276"/>
      <c r="VOZ63" s="276"/>
      <c r="VPA63" s="276"/>
      <c r="VPB63" s="276"/>
      <c r="VPC63" s="276"/>
      <c r="VPD63" s="276"/>
      <c r="VPE63" s="276"/>
      <c r="VPF63" s="276"/>
      <c r="VPG63" s="276"/>
      <c r="VPH63" s="276"/>
      <c r="VPI63" s="276"/>
      <c r="VPJ63" s="276"/>
      <c r="VPK63" s="276"/>
      <c r="VPL63" s="276"/>
      <c r="VPM63" s="276"/>
      <c r="VPN63" s="276"/>
      <c r="VPO63" s="276"/>
      <c r="VPP63" s="276"/>
      <c r="VPQ63" s="276"/>
      <c r="VPR63" s="276"/>
      <c r="VPS63" s="276"/>
      <c r="VPT63" s="276"/>
      <c r="VPU63" s="276"/>
      <c r="VPV63" s="276"/>
      <c r="VPW63" s="276"/>
      <c r="VPX63" s="276"/>
      <c r="VPY63" s="276"/>
      <c r="VPZ63" s="276"/>
      <c r="VQA63" s="276"/>
      <c r="VQB63" s="276"/>
      <c r="VQC63" s="276"/>
      <c r="VQD63" s="276"/>
      <c r="VQE63" s="276"/>
      <c r="VQF63" s="276"/>
      <c r="VQG63" s="276"/>
      <c r="VQH63" s="276"/>
      <c r="VQI63" s="276"/>
      <c r="VQJ63" s="276"/>
      <c r="VQK63" s="276"/>
      <c r="VQL63" s="276"/>
      <c r="VQM63" s="276"/>
      <c r="VQN63" s="276"/>
      <c r="VQO63" s="276"/>
      <c r="VQP63" s="276"/>
      <c r="VQQ63" s="276"/>
      <c r="VQR63" s="276"/>
      <c r="VQS63" s="276"/>
      <c r="VQT63" s="276"/>
      <c r="VQU63" s="276"/>
      <c r="VQV63" s="276"/>
      <c r="VQW63" s="276"/>
      <c r="VQX63" s="276"/>
      <c r="VQY63" s="276"/>
      <c r="VQZ63" s="276"/>
      <c r="VRA63" s="276"/>
      <c r="VRB63" s="276"/>
      <c r="VRC63" s="276"/>
      <c r="VRD63" s="276"/>
      <c r="VRE63" s="276"/>
      <c r="VRF63" s="276"/>
      <c r="VRG63" s="276"/>
      <c r="VRH63" s="276"/>
      <c r="VRI63" s="276"/>
      <c r="VRJ63" s="276"/>
      <c r="VRK63" s="276"/>
      <c r="VRL63" s="276"/>
      <c r="VRM63" s="276"/>
      <c r="VRN63" s="276"/>
      <c r="VRO63" s="276"/>
      <c r="VRP63" s="276"/>
      <c r="VRQ63" s="276"/>
      <c r="VRR63" s="276"/>
      <c r="VRS63" s="276"/>
      <c r="VRT63" s="276"/>
      <c r="VRU63" s="276"/>
      <c r="VRV63" s="276"/>
      <c r="VRW63" s="276"/>
      <c r="VRX63" s="276"/>
      <c r="VRY63" s="276"/>
      <c r="VRZ63" s="276"/>
      <c r="VSA63" s="276"/>
      <c r="VSB63" s="276"/>
      <c r="VSC63" s="276"/>
      <c r="VSD63" s="276"/>
      <c r="VSE63" s="276"/>
      <c r="VSF63" s="276"/>
      <c r="VSG63" s="276"/>
      <c r="VSH63" s="276"/>
      <c r="VSI63" s="276"/>
      <c r="VSJ63" s="276"/>
      <c r="VSK63" s="276"/>
      <c r="VSL63" s="276"/>
      <c r="VSM63" s="276"/>
      <c r="VSN63" s="276"/>
      <c r="VSO63" s="276"/>
      <c r="VSP63" s="276"/>
      <c r="VSQ63" s="276"/>
      <c r="VSR63" s="276"/>
      <c r="VSS63" s="276"/>
      <c r="VST63" s="276"/>
      <c r="VSU63" s="276"/>
      <c r="VSV63" s="276"/>
      <c r="VSW63" s="276"/>
      <c r="VSX63" s="276"/>
      <c r="VSY63" s="276"/>
      <c r="VSZ63" s="276"/>
      <c r="VTA63" s="276"/>
      <c r="VTB63" s="276"/>
      <c r="VTC63" s="276"/>
      <c r="VTD63" s="276"/>
      <c r="VTE63" s="276"/>
      <c r="VTF63" s="276"/>
      <c r="VTG63" s="276"/>
      <c r="VTH63" s="276"/>
      <c r="VTI63" s="276"/>
      <c r="VTJ63" s="276"/>
      <c r="VTK63" s="276"/>
      <c r="VTL63" s="276"/>
      <c r="VTM63" s="276"/>
      <c r="VTN63" s="276"/>
      <c r="VTO63" s="276"/>
      <c r="VTP63" s="276"/>
      <c r="VTQ63" s="276"/>
      <c r="VTR63" s="276"/>
      <c r="VTS63" s="276"/>
      <c r="VTT63" s="276"/>
      <c r="VTU63" s="276"/>
      <c r="VTV63" s="276"/>
      <c r="VTW63" s="276"/>
      <c r="VTX63" s="276"/>
      <c r="VTY63" s="276"/>
      <c r="VTZ63" s="276"/>
      <c r="VUA63" s="276"/>
      <c r="VUB63" s="276"/>
      <c r="VUC63" s="276"/>
      <c r="VUD63" s="276"/>
      <c r="VUE63" s="276"/>
      <c r="VUF63" s="276"/>
      <c r="VUG63" s="276"/>
      <c r="VUH63" s="276"/>
      <c r="VUI63" s="276"/>
      <c r="VUJ63" s="276"/>
      <c r="VUK63" s="276"/>
      <c r="VUL63" s="276"/>
      <c r="VUM63" s="276"/>
      <c r="VUN63" s="276"/>
      <c r="VUO63" s="276"/>
      <c r="VUP63" s="276"/>
      <c r="VUQ63" s="276"/>
      <c r="VUR63" s="276"/>
      <c r="VUS63" s="276"/>
      <c r="VUT63" s="276"/>
      <c r="VUU63" s="276"/>
      <c r="VUV63" s="276"/>
      <c r="VUW63" s="276"/>
      <c r="VUX63" s="276"/>
      <c r="VUY63" s="276"/>
      <c r="VUZ63" s="276"/>
      <c r="VVA63" s="276"/>
      <c r="VVB63" s="276"/>
      <c r="VVC63" s="276"/>
      <c r="VVD63" s="276"/>
      <c r="VVE63" s="276"/>
      <c r="VVF63" s="276"/>
      <c r="VVG63" s="276"/>
      <c r="VVH63" s="276"/>
      <c r="VVI63" s="276"/>
      <c r="VVJ63" s="276"/>
      <c r="VVK63" s="276"/>
      <c r="VVL63" s="276"/>
      <c r="VVM63" s="276"/>
      <c r="VVN63" s="276"/>
      <c r="VVO63" s="276"/>
      <c r="VVP63" s="276"/>
      <c r="VVQ63" s="276"/>
      <c r="VVR63" s="276"/>
      <c r="VVS63" s="276"/>
      <c r="VVT63" s="276"/>
      <c r="VVU63" s="276"/>
      <c r="VVV63" s="276"/>
      <c r="VVW63" s="276"/>
      <c r="VVX63" s="276"/>
      <c r="VVY63" s="276"/>
      <c r="VVZ63" s="276"/>
      <c r="VWA63" s="276"/>
      <c r="VWB63" s="276"/>
      <c r="VWC63" s="276"/>
      <c r="VWD63" s="276"/>
      <c r="VWE63" s="276"/>
      <c r="VWF63" s="276"/>
      <c r="VWG63" s="276"/>
      <c r="VWH63" s="276"/>
      <c r="VWI63" s="276"/>
      <c r="VWJ63" s="276"/>
      <c r="VWK63" s="276"/>
      <c r="VWL63" s="276"/>
      <c r="VWM63" s="276"/>
      <c r="VWN63" s="276"/>
      <c r="VWO63" s="276"/>
      <c r="VWP63" s="276"/>
      <c r="VWQ63" s="276"/>
      <c r="VWR63" s="276"/>
      <c r="VWS63" s="276"/>
      <c r="VWT63" s="276"/>
      <c r="VWU63" s="276"/>
      <c r="VWV63" s="276"/>
      <c r="VWW63" s="276"/>
      <c r="VWX63" s="276"/>
      <c r="VWY63" s="276"/>
      <c r="VWZ63" s="276"/>
      <c r="VXA63" s="276"/>
      <c r="VXB63" s="276"/>
      <c r="VXC63" s="276"/>
      <c r="VXD63" s="276"/>
      <c r="VXE63" s="276"/>
      <c r="VXF63" s="276"/>
      <c r="VXG63" s="276"/>
      <c r="VXH63" s="276"/>
      <c r="VXI63" s="276"/>
      <c r="VXJ63" s="276"/>
      <c r="VXK63" s="276"/>
      <c r="VXL63" s="276"/>
      <c r="VXM63" s="276"/>
      <c r="VXN63" s="276"/>
      <c r="VXO63" s="276"/>
      <c r="VXP63" s="276"/>
      <c r="VXQ63" s="276"/>
      <c r="VXR63" s="276"/>
      <c r="VXS63" s="276"/>
      <c r="VXT63" s="276"/>
      <c r="VXU63" s="276"/>
      <c r="VXV63" s="276"/>
      <c r="VXW63" s="276"/>
      <c r="VXX63" s="276"/>
      <c r="VXY63" s="276"/>
      <c r="VXZ63" s="276"/>
      <c r="VYA63" s="276"/>
      <c r="VYB63" s="276"/>
      <c r="VYC63" s="276"/>
      <c r="VYD63" s="276"/>
      <c r="VYE63" s="276"/>
      <c r="VYF63" s="276"/>
      <c r="VYG63" s="276"/>
      <c r="VYH63" s="276"/>
      <c r="VYI63" s="276"/>
      <c r="VYJ63" s="276"/>
      <c r="VYK63" s="276"/>
      <c r="VYL63" s="276"/>
      <c r="VYM63" s="276"/>
      <c r="VYN63" s="276"/>
      <c r="VYO63" s="276"/>
      <c r="VYP63" s="276"/>
      <c r="VYQ63" s="276"/>
      <c r="VYR63" s="276"/>
      <c r="VYS63" s="276"/>
      <c r="VYT63" s="276"/>
      <c r="VYU63" s="276"/>
      <c r="VYV63" s="276"/>
      <c r="VYW63" s="276"/>
      <c r="VYX63" s="276"/>
      <c r="VYY63" s="276"/>
      <c r="VYZ63" s="276"/>
      <c r="VZA63" s="276"/>
      <c r="VZB63" s="276"/>
      <c r="VZC63" s="276"/>
      <c r="VZD63" s="276"/>
      <c r="VZE63" s="276"/>
      <c r="VZF63" s="276"/>
      <c r="VZG63" s="276"/>
      <c r="VZH63" s="276"/>
      <c r="VZI63" s="276"/>
      <c r="VZJ63" s="276"/>
      <c r="VZK63" s="276"/>
      <c r="VZL63" s="276"/>
      <c r="VZM63" s="276"/>
      <c r="VZN63" s="276"/>
      <c r="VZO63" s="276"/>
      <c r="VZP63" s="276"/>
      <c r="VZQ63" s="276"/>
      <c r="VZR63" s="276"/>
      <c r="VZS63" s="276"/>
      <c r="VZT63" s="276"/>
      <c r="VZU63" s="276"/>
      <c r="VZV63" s="276"/>
      <c r="VZW63" s="276"/>
      <c r="VZX63" s="276"/>
      <c r="VZY63" s="276"/>
      <c r="VZZ63" s="276"/>
      <c r="WAA63" s="276"/>
      <c r="WAB63" s="276"/>
      <c r="WAC63" s="276"/>
      <c r="WAD63" s="276"/>
      <c r="WAE63" s="276"/>
      <c r="WAF63" s="276"/>
      <c r="WAG63" s="276"/>
      <c r="WAH63" s="276"/>
      <c r="WAI63" s="276"/>
      <c r="WAJ63" s="276"/>
      <c r="WAK63" s="276"/>
      <c r="WAL63" s="276"/>
      <c r="WAM63" s="276"/>
      <c r="WAN63" s="276"/>
      <c r="WAO63" s="276"/>
      <c r="WAP63" s="276"/>
      <c r="WAQ63" s="276"/>
      <c r="WAR63" s="276"/>
      <c r="WAS63" s="276"/>
      <c r="WAT63" s="276"/>
      <c r="WAU63" s="276"/>
      <c r="WAV63" s="276"/>
      <c r="WAW63" s="276"/>
      <c r="WAX63" s="276"/>
      <c r="WAY63" s="276"/>
      <c r="WAZ63" s="276"/>
      <c r="WBA63" s="276"/>
      <c r="WBB63" s="276"/>
      <c r="WBC63" s="276"/>
      <c r="WBD63" s="276"/>
      <c r="WBE63" s="276"/>
      <c r="WBF63" s="276"/>
      <c r="WBG63" s="276"/>
      <c r="WBH63" s="276"/>
      <c r="WBI63" s="276"/>
      <c r="WBJ63" s="276"/>
      <c r="WBK63" s="276"/>
      <c r="WBL63" s="276"/>
      <c r="WBM63" s="276"/>
      <c r="WBN63" s="276"/>
      <c r="WBO63" s="276"/>
      <c r="WBP63" s="276"/>
      <c r="WBQ63" s="276"/>
      <c r="WBR63" s="276"/>
      <c r="WBS63" s="276"/>
      <c r="WBT63" s="276"/>
      <c r="WBU63" s="276"/>
      <c r="WBV63" s="276"/>
      <c r="WBW63" s="276"/>
      <c r="WBX63" s="276"/>
      <c r="WBY63" s="276"/>
      <c r="WBZ63" s="276"/>
      <c r="WCA63" s="276"/>
      <c r="WCB63" s="276"/>
      <c r="WCC63" s="276"/>
      <c r="WCD63" s="276"/>
      <c r="WCE63" s="276"/>
      <c r="WCF63" s="276"/>
      <c r="WCG63" s="276"/>
      <c r="WCH63" s="276"/>
      <c r="WCI63" s="276"/>
      <c r="WCJ63" s="276"/>
      <c r="WCK63" s="276"/>
      <c r="WCL63" s="276"/>
      <c r="WCM63" s="276"/>
      <c r="WCN63" s="276"/>
      <c r="WCO63" s="276"/>
      <c r="WCP63" s="276"/>
      <c r="WCQ63" s="276"/>
      <c r="WCR63" s="276"/>
      <c r="WCS63" s="276"/>
      <c r="WCT63" s="276"/>
      <c r="WCU63" s="276"/>
      <c r="WCV63" s="276"/>
      <c r="WCW63" s="276"/>
      <c r="WCX63" s="276"/>
      <c r="WCY63" s="276"/>
      <c r="WCZ63" s="276"/>
      <c r="WDA63" s="276"/>
      <c r="WDB63" s="276"/>
      <c r="WDC63" s="276"/>
      <c r="WDD63" s="276"/>
      <c r="WDE63" s="276"/>
      <c r="WDF63" s="276"/>
      <c r="WDG63" s="276"/>
      <c r="WDH63" s="276"/>
      <c r="WDI63" s="276"/>
      <c r="WDJ63" s="276"/>
      <c r="WDK63" s="276"/>
      <c r="WDL63" s="276"/>
      <c r="WDM63" s="276"/>
      <c r="WDN63" s="276"/>
      <c r="WDO63" s="276"/>
      <c r="WDP63" s="276"/>
      <c r="WDQ63" s="276"/>
      <c r="WDR63" s="276"/>
      <c r="WDS63" s="276"/>
      <c r="WDT63" s="276"/>
      <c r="WDU63" s="276"/>
      <c r="WDV63" s="276"/>
      <c r="WDW63" s="276"/>
      <c r="WDX63" s="276"/>
      <c r="WDY63" s="276"/>
      <c r="WDZ63" s="276"/>
      <c r="WEA63" s="276"/>
      <c r="WEB63" s="276"/>
      <c r="WEC63" s="276"/>
      <c r="WED63" s="276"/>
      <c r="WEE63" s="276"/>
      <c r="WEF63" s="276"/>
      <c r="WEG63" s="276"/>
      <c r="WEH63" s="276"/>
      <c r="WEI63" s="276"/>
      <c r="WEJ63" s="276"/>
      <c r="WEK63" s="276"/>
      <c r="WEL63" s="276"/>
      <c r="WEM63" s="276"/>
      <c r="WEN63" s="276"/>
      <c r="WEO63" s="276"/>
      <c r="WEP63" s="276"/>
      <c r="WEQ63" s="276"/>
      <c r="WER63" s="276"/>
      <c r="WES63" s="276"/>
      <c r="WET63" s="276"/>
      <c r="WEU63" s="276"/>
      <c r="WEV63" s="276"/>
      <c r="WEW63" s="276"/>
      <c r="WEX63" s="276"/>
      <c r="WEY63" s="276"/>
      <c r="WEZ63" s="276"/>
      <c r="WFA63" s="276"/>
      <c r="WFB63" s="276"/>
      <c r="WFC63" s="276"/>
      <c r="WFD63" s="276"/>
      <c r="WFE63" s="276"/>
      <c r="WFF63" s="276"/>
      <c r="WFG63" s="276"/>
      <c r="WFH63" s="276"/>
      <c r="WFI63" s="276"/>
      <c r="WFJ63" s="276"/>
      <c r="WFK63" s="276"/>
      <c r="WFL63" s="276"/>
      <c r="WFM63" s="276"/>
      <c r="WFN63" s="276"/>
      <c r="WFO63" s="276"/>
      <c r="WFP63" s="276"/>
      <c r="WFQ63" s="276"/>
      <c r="WFR63" s="276"/>
      <c r="WFS63" s="276"/>
      <c r="WFT63" s="276"/>
      <c r="WFU63" s="276"/>
      <c r="WFV63" s="276"/>
      <c r="WFW63" s="276"/>
      <c r="WFX63" s="276"/>
      <c r="WFY63" s="276"/>
      <c r="WFZ63" s="276"/>
      <c r="WGA63" s="276"/>
      <c r="WGB63" s="276"/>
      <c r="WGC63" s="276"/>
      <c r="WGD63" s="276"/>
      <c r="WGE63" s="276"/>
      <c r="WGF63" s="276"/>
      <c r="WGG63" s="276"/>
      <c r="WGH63" s="276"/>
      <c r="WGI63" s="276"/>
      <c r="WGJ63" s="276"/>
      <c r="WGK63" s="276"/>
      <c r="WGL63" s="276"/>
      <c r="WGM63" s="276"/>
      <c r="WGN63" s="276"/>
      <c r="WGO63" s="276"/>
      <c r="WGP63" s="276"/>
      <c r="WGQ63" s="276"/>
      <c r="WGR63" s="276"/>
      <c r="WGS63" s="276"/>
      <c r="WGT63" s="276"/>
      <c r="WGU63" s="276"/>
      <c r="WGV63" s="276"/>
      <c r="WGW63" s="276"/>
      <c r="WGX63" s="276"/>
      <c r="WGY63" s="276"/>
      <c r="WGZ63" s="276"/>
      <c r="WHA63" s="276"/>
      <c r="WHB63" s="276"/>
      <c r="WHC63" s="276"/>
      <c r="WHD63" s="276"/>
      <c r="WHE63" s="276"/>
      <c r="WHF63" s="276"/>
      <c r="WHG63" s="276"/>
      <c r="WHH63" s="276"/>
      <c r="WHI63" s="276"/>
      <c r="WHJ63" s="276"/>
      <c r="WHK63" s="276"/>
      <c r="WHL63" s="276"/>
      <c r="WHM63" s="276"/>
      <c r="WHN63" s="276"/>
      <c r="WHO63" s="276"/>
      <c r="WHP63" s="276"/>
      <c r="WHQ63" s="276"/>
      <c r="WHR63" s="276"/>
      <c r="WHS63" s="276"/>
      <c r="WHT63" s="276"/>
      <c r="WHU63" s="276"/>
      <c r="WHV63" s="276"/>
      <c r="WHW63" s="276"/>
      <c r="WHX63" s="276"/>
      <c r="WHY63" s="276"/>
      <c r="WHZ63" s="276"/>
      <c r="WIA63" s="276"/>
      <c r="WIB63" s="276"/>
      <c r="WIC63" s="276"/>
      <c r="WID63" s="276"/>
      <c r="WIE63" s="276"/>
      <c r="WIF63" s="276"/>
      <c r="WIG63" s="276"/>
      <c r="WIH63" s="276"/>
      <c r="WII63" s="276"/>
      <c r="WIJ63" s="276"/>
      <c r="WIK63" s="276"/>
      <c r="WIL63" s="276"/>
      <c r="WIM63" s="276"/>
      <c r="WIN63" s="276"/>
      <c r="WIO63" s="276"/>
      <c r="WIP63" s="276"/>
      <c r="WIQ63" s="276"/>
      <c r="WIR63" s="276"/>
      <c r="WIS63" s="276"/>
      <c r="WIT63" s="276"/>
      <c r="WIU63" s="276"/>
      <c r="WIV63" s="276"/>
      <c r="WIW63" s="276"/>
      <c r="WIX63" s="276"/>
      <c r="WIY63" s="276"/>
      <c r="WIZ63" s="276"/>
      <c r="WJA63" s="276"/>
      <c r="WJB63" s="276"/>
      <c r="WJC63" s="276"/>
      <c r="WJD63" s="276"/>
      <c r="WJE63" s="276"/>
      <c r="WJF63" s="276"/>
      <c r="WJG63" s="276"/>
      <c r="WJH63" s="276"/>
      <c r="WJI63" s="276"/>
      <c r="WJJ63" s="276"/>
      <c r="WJK63" s="276"/>
      <c r="WJL63" s="276"/>
      <c r="WJM63" s="276"/>
      <c r="WJN63" s="276"/>
      <c r="WJO63" s="276"/>
      <c r="WJP63" s="276"/>
      <c r="WJQ63" s="276"/>
      <c r="WJR63" s="276"/>
      <c r="WJS63" s="276"/>
      <c r="WJT63" s="276"/>
      <c r="WJU63" s="276"/>
      <c r="WJV63" s="276"/>
      <c r="WJW63" s="276"/>
      <c r="WJX63" s="276"/>
      <c r="WJY63" s="276"/>
      <c r="WJZ63" s="276"/>
      <c r="WKA63" s="276"/>
      <c r="WKB63" s="276"/>
      <c r="WKC63" s="276"/>
      <c r="WKD63" s="276"/>
      <c r="WKE63" s="276"/>
      <c r="WKF63" s="276"/>
      <c r="WKG63" s="276"/>
      <c r="WKH63" s="276"/>
      <c r="WKI63" s="276"/>
      <c r="WKJ63" s="276"/>
      <c r="WKK63" s="276"/>
      <c r="WKL63" s="276"/>
      <c r="WKM63" s="276"/>
      <c r="WKN63" s="276"/>
      <c r="WKO63" s="276"/>
      <c r="WKP63" s="276"/>
      <c r="WKQ63" s="276"/>
      <c r="WKR63" s="276"/>
      <c r="WKS63" s="276"/>
      <c r="WKT63" s="276"/>
      <c r="WKU63" s="276"/>
      <c r="WKV63" s="276"/>
      <c r="WKW63" s="276"/>
      <c r="WKX63" s="276"/>
      <c r="WKY63" s="276"/>
      <c r="WKZ63" s="276"/>
      <c r="WLA63" s="276"/>
      <c r="WLB63" s="276"/>
      <c r="WLC63" s="276"/>
      <c r="WLD63" s="276"/>
      <c r="WLE63" s="276"/>
      <c r="WLF63" s="276"/>
      <c r="WLG63" s="276"/>
      <c r="WLH63" s="276"/>
      <c r="WLI63" s="276"/>
      <c r="WLJ63" s="276"/>
      <c r="WLK63" s="276"/>
      <c r="WLL63" s="276"/>
      <c r="WLM63" s="276"/>
      <c r="WLN63" s="276"/>
      <c r="WLO63" s="276"/>
      <c r="WLP63" s="276"/>
      <c r="WLQ63" s="276"/>
      <c r="WLR63" s="276"/>
      <c r="WLS63" s="276"/>
      <c r="WLT63" s="276"/>
      <c r="WLU63" s="276"/>
      <c r="WLV63" s="276"/>
      <c r="WLW63" s="276"/>
      <c r="WLX63" s="276"/>
      <c r="WLY63" s="276"/>
      <c r="WLZ63" s="276"/>
      <c r="WMA63" s="276"/>
      <c r="WMB63" s="276"/>
      <c r="WMC63" s="276"/>
      <c r="WMD63" s="276"/>
      <c r="WME63" s="276"/>
      <c r="WMF63" s="276"/>
      <c r="WMG63" s="276"/>
      <c r="WMH63" s="276"/>
      <c r="WMI63" s="276"/>
      <c r="WMJ63" s="276"/>
      <c r="WMK63" s="276"/>
      <c r="WML63" s="276"/>
      <c r="WMM63" s="276"/>
      <c r="WMN63" s="276"/>
      <c r="WMO63" s="276"/>
      <c r="WMP63" s="276"/>
      <c r="WMQ63" s="276"/>
      <c r="WMR63" s="276"/>
      <c r="WMS63" s="276"/>
      <c r="WMT63" s="276"/>
      <c r="WMU63" s="276"/>
      <c r="WMV63" s="276"/>
      <c r="WMW63" s="276"/>
      <c r="WMX63" s="276"/>
      <c r="WMY63" s="276"/>
      <c r="WMZ63" s="276"/>
      <c r="WNA63" s="276"/>
      <c r="WNB63" s="276"/>
      <c r="WNC63" s="276"/>
      <c r="WND63" s="276"/>
      <c r="WNE63" s="276"/>
      <c r="WNF63" s="276"/>
      <c r="WNG63" s="276"/>
      <c r="WNH63" s="276"/>
      <c r="WNI63" s="276"/>
      <c r="WNJ63" s="276"/>
      <c r="WNK63" s="276"/>
      <c r="WNL63" s="276"/>
      <c r="WNM63" s="276"/>
      <c r="WNN63" s="276"/>
      <c r="WNO63" s="276"/>
      <c r="WNP63" s="276"/>
      <c r="WNQ63" s="276"/>
      <c r="WNR63" s="276"/>
      <c r="WNS63" s="276"/>
      <c r="WNT63" s="276"/>
      <c r="WNU63" s="276"/>
      <c r="WNV63" s="276"/>
      <c r="WNW63" s="276"/>
      <c r="WNX63" s="276"/>
      <c r="WNY63" s="276"/>
      <c r="WNZ63" s="276"/>
      <c r="WOA63" s="276"/>
      <c r="WOB63" s="276"/>
      <c r="WOC63" s="276"/>
      <c r="WOD63" s="276"/>
      <c r="WOE63" s="276"/>
      <c r="WOF63" s="276"/>
      <c r="WOG63" s="276"/>
      <c r="WOH63" s="276"/>
      <c r="WOI63" s="276"/>
      <c r="WOJ63" s="276"/>
      <c r="WOK63" s="276"/>
      <c r="WOL63" s="276"/>
      <c r="WOM63" s="276"/>
      <c r="WON63" s="276"/>
      <c r="WOO63" s="276"/>
      <c r="WOP63" s="276"/>
      <c r="WOQ63" s="276"/>
      <c r="WOR63" s="276"/>
      <c r="WOS63" s="276"/>
      <c r="WOT63" s="276"/>
      <c r="WOU63" s="276"/>
      <c r="WOV63" s="276"/>
      <c r="WOW63" s="276"/>
      <c r="WOX63" s="276"/>
      <c r="WOY63" s="276"/>
      <c r="WOZ63" s="276"/>
      <c r="WPA63" s="276"/>
      <c r="WPB63" s="276"/>
      <c r="WPC63" s="276"/>
      <c r="WPD63" s="276"/>
      <c r="WPE63" s="276"/>
      <c r="WPF63" s="276"/>
      <c r="WPG63" s="276"/>
      <c r="WPH63" s="276"/>
      <c r="WPI63" s="276"/>
      <c r="WPJ63" s="276"/>
      <c r="WPK63" s="276"/>
      <c r="WPL63" s="276"/>
      <c r="WPM63" s="276"/>
      <c r="WPN63" s="276"/>
      <c r="WPO63" s="276"/>
      <c r="WPP63" s="276"/>
      <c r="WPQ63" s="276"/>
      <c r="WPR63" s="276"/>
      <c r="WPS63" s="276"/>
      <c r="WPT63" s="276"/>
      <c r="WPU63" s="276"/>
      <c r="WPV63" s="276"/>
      <c r="WPW63" s="276"/>
      <c r="WPX63" s="276"/>
      <c r="WPY63" s="276"/>
      <c r="WPZ63" s="276"/>
      <c r="WQA63" s="276"/>
      <c r="WQB63" s="276"/>
      <c r="WQC63" s="276"/>
      <c r="WQD63" s="276"/>
      <c r="WQE63" s="276"/>
      <c r="WQF63" s="276"/>
      <c r="WQG63" s="276"/>
      <c r="WQH63" s="276"/>
      <c r="WQI63" s="276"/>
      <c r="WQJ63" s="276"/>
      <c r="WQK63" s="276"/>
      <c r="WQL63" s="276"/>
      <c r="WQM63" s="276"/>
      <c r="WQN63" s="276"/>
      <c r="WQO63" s="276"/>
      <c r="WQP63" s="276"/>
      <c r="WQQ63" s="276"/>
      <c r="WQR63" s="276"/>
      <c r="WQS63" s="276"/>
      <c r="WQT63" s="276"/>
      <c r="WQU63" s="276"/>
      <c r="WQV63" s="276"/>
      <c r="WQW63" s="276"/>
      <c r="WQX63" s="276"/>
      <c r="WQY63" s="276"/>
      <c r="WQZ63" s="276"/>
      <c r="WRA63" s="276"/>
      <c r="WRB63" s="276"/>
      <c r="WRC63" s="276"/>
      <c r="WRD63" s="276"/>
      <c r="WRE63" s="276"/>
      <c r="WRF63" s="276"/>
      <c r="WRG63" s="276"/>
      <c r="WRH63" s="276"/>
      <c r="WRI63" s="276"/>
      <c r="WRJ63" s="276"/>
      <c r="WRK63" s="276"/>
      <c r="WRL63" s="276"/>
      <c r="WRM63" s="276"/>
      <c r="WRN63" s="276"/>
      <c r="WRO63" s="276"/>
      <c r="WRP63" s="276"/>
      <c r="WRQ63" s="276"/>
      <c r="WRR63" s="276"/>
      <c r="WRS63" s="276"/>
      <c r="WRT63" s="276"/>
      <c r="WRU63" s="276"/>
      <c r="WRV63" s="276"/>
      <c r="WRW63" s="276"/>
      <c r="WRX63" s="276"/>
      <c r="WRY63" s="276"/>
      <c r="WRZ63" s="276"/>
      <c r="WSA63" s="276"/>
      <c r="WSB63" s="276"/>
      <c r="WSC63" s="276"/>
      <c r="WSD63" s="276"/>
      <c r="WSE63" s="276"/>
      <c r="WSF63" s="276"/>
      <c r="WSG63" s="276"/>
      <c r="WSH63" s="276"/>
      <c r="WSI63" s="276"/>
      <c r="WSJ63" s="276"/>
      <c r="WSK63" s="276"/>
      <c r="WSL63" s="276"/>
      <c r="WSM63" s="276"/>
      <c r="WSN63" s="276"/>
      <c r="WSO63" s="276"/>
      <c r="WSP63" s="276"/>
      <c r="WSQ63" s="276"/>
      <c r="WSR63" s="276"/>
      <c r="WSS63" s="276"/>
      <c r="WST63" s="276"/>
      <c r="WSU63" s="276"/>
      <c r="WSV63" s="276"/>
      <c r="WSW63" s="276"/>
      <c r="WSX63" s="276"/>
      <c r="WSY63" s="276"/>
      <c r="WSZ63" s="276"/>
      <c r="WTA63" s="276"/>
      <c r="WTB63" s="276"/>
      <c r="WTC63" s="276"/>
      <c r="WTD63" s="276"/>
      <c r="WTE63" s="276"/>
      <c r="WTF63" s="276"/>
      <c r="WTG63" s="276"/>
      <c r="WTH63" s="276"/>
      <c r="WTI63" s="276"/>
      <c r="WTJ63" s="276"/>
      <c r="WTK63" s="276"/>
      <c r="WTL63" s="276"/>
      <c r="WTM63" s="276"/>
      <c r="WTN63" s="276"/>
      <c r="WTO63" s="276"/>
      <c r="WTP63" s="276"/>
      <c r="WTQ63" s="276"/>
      <c r="WTR63" s="276"/>
      <c r="WTS63" s="276"/>
      <c r="WTT63" s="276"/>
      <c r="WTU63" s="276"/>
      <c r="WTV63" s="276"/>
      <c r="WTW63" s="276"/>
      <c r="WTX63" s="276"/>
      <c r="WTY63" s="276"/>
      <c r="WTZ63" s="276"/>
      <c r="WUA63" s="276"/>
      <c r="WUB63" s="276"/>
      <c r="WUC63" s="276"/>
      <c r="WUD63" s="276"/>
      <c r="WUE63" s="276"/>
      <c r="WUF63" s="276"/>
      <c r="WUG63" s="276"/>
      <c r="WUH63" s="276"/>
      <c r="WUI63" s="276"/>
      <c r="WUJ63" s="276"/>
      <c r="WUK63" s="276"/>
      <c r="WUL63" s="276"/>
      <c r="WUM63" s="276"/>
      <c r="WUN63" s="276"/>
      <c r="WUO63" s="276"/>
      <c r="WUP63" s="276"/>
      <c r="WUQ63" s="276"/>
      <c r="WUR63" s="276"/>
      <c r="WUS63" s="276"/>
      <c r="WUT63" s="276"/>
      <c r="WUU63" s="276"/>
      <c r="WUV63" s="276"/>
      <c r="WUW63" s="276"/>
      <c r="WUX63" s="276"/>
      <c r="WUY63" s="276"/>
      <c r="WUZ63" s="276"/>
      <c r="WVA63" s="276"/>
      <c r="WVB63" s="276"/>
      <c r="WVC63" s="276"/>
      <c r="WVD63" s="276"/>
      <c r="WVE63" s="276"/>
      <c r="WVF63" s="276"/>
      <c r="WVG63" s="276"/>
      <c r="WVH63" s="276"/>
      <c r="WVI63" s="276"/>
      <c r="WVJ63" s="276"/>
      <c r="WVK63" s="276"/>
      <c r="WVL63" s="276"/>
      <c r="WVM63" s="276"/>
      <c r="WVN63" s="276"/>
      <c r="WVO63" s="276"/>
      <c r="WVP63" s="276"/>
      <c r="WVQ63" s="276"/>
      <c r="WVR63" s="276"/>
      <c r="WVS63" s="276"/>
      <c r="WVT63" s="276"/>
      <c r="WVU63" s="276"/>
      <c r="WVV63" s="276"/>
      <c r="WVW63" s="276"/>
      <c r="WVX63" s="276"/>
      <c r="WVY63" s="276"/>
      <c r="WVZ63" s="276"/>
      <c r="WWA63" s="276"/>
      <c r="WWB63" s="276"/>
      <c r="WWC63" s="276"/>
      <c r="WWD63" s="276"/>
      <c r="WWE63" s="276"/>
      <c r="WWF63" s="276"/>
      <c r="WWG63" s="276"/>
      <c r="WWH63" s="276"/>
      <c r="WWI63" s="276"/>
      <c r="WWJ63" s="276"/>
      <c r="WWK63" s="276"/>
      <c r="WWL63" s="276"/>
      <c r="WWM63" s="276"/>
      <c r="WWN63" s="276"/>
      <c r="WWO63" s="276"/>
      <c r="WWP63" s="276"/>
      <c r="WWQ63" s="276"/>
      <c r="WWR63" s="276"/>
      <c r="WWS63" s="276"/>
      <c r="WWT63" s="276"/>
      <c r="WWU63" s="276"/>
      <c r="WWV63" s="276"/>
      <c r="WWW63" s="276"/>
      <c r="WWX63" s="276"/>
      <c r="WWY63" s="276"/>
      <c r="WWZ63" s="276"/>
      <c r="WXA63" s="276"/>
      <c r="WXB63" s="276"/>
      <c r="WXC63" s="276"/>
      <c r="WXD63" s="276"/>
      <c r="WXE63" s="276"/>
      <c r="WXF63" s="276"/>
      <c r="WXG63" s="276"/>
      <c r="WXH63" s="276"/>
      <c r="WXI63" s="276"/>
      <c r="WXJ63" s="276"/>
      <c r="WXK63" s="276"/>
      <c r="WXL63" s="276"/>
      <c r="WXM63" s="276"/>
      <c r="WXN63" s="276"/>
      <c r="WXO63" s="276"/>
      <c r="WXP63" s="276"/>
      <c r="WXQ63" s="276"/>
      <c r="WXR63" s="276"/>
      <c r="WXS63" s="276"/>
      <c r="WXT63" s="276"/>
      <c r="WXU63" s="276"/>
      <c r="WXV63" s="276"/>
      <c r="WXW63" s="276"/>
      <c r="WXX63" s="276"/>
      <c r="WXY63" s="276"/>
      <c r="WXZ63" s="276"/>
      <c r="WYA63" s="276"/>
      <c r="WYB63" s="276"/>
      <c r="WYC63" s="276"/>
      <c r="WYD63" s="276"/>
      <c r="WYE63" s="276"/>
      <c r="WYF63" s="276"/>
      <c r="WYG63" s="276"/>
      <c r="WYH63" s="276"/>
      <c r="WYI63" s="276"/>
      <c r="WYJ63" s="276"/>
      <c r="WYK63" s="276"/>
      <c r="WYL63" s="276"/>
      <c r="WYM63" s="276"/>
      <c r="WYN63" s="276"/>
      <c r="WYO63" s="276"/>
      <c r="WYP63" s="276"/>
      <c r="WYQ63" s="276"/>
      <c r="WYR63" s="276"/>
      <c r="WYS63" s="276"/>
      <c r="WYT63" s="276"/>
      <c r="WYU63" s="276"/>
      <c r="WYV63" s="276"/>
      <c r="WYW63" s="276"/>
      <c r="WYX63" s="276"/>
      <c r="WYY63" s="276"/>
      <c r="WYZ63" s="276"/>
      <c r="WZA63" s="276"/>
      <c r="WZB63" s="276"/>
      <c r="WZC63" s="276"/>
      <c r="WZD63" s="276"/>
      <c r="WZE63" s="276"/>
      <c r="WZF63" s="276"/>
      <c r="WZG63" s="276"/>
      <c r="WZH63" s="276"/>
      <c r="WZI63" s="276"/>
      <c r="WZJ63" s="276"/>
      <c r="WZK63" s="276"/>
      <c r="WZL63" s="276"/>
      <c r="WZM63" s="276"/>
      <c r="WZN63" s="276"/>
      <c r="WZO63" s="276"/>
      <c r="WZP63" s="276"/>
      <c r="WZQ63" s="276"/>
      <c r="WZR63" s="276"/>
      <c r="WZS63" s="276"/>
      <c r="WZT63" s="276"/>
      <c r="WZU63" s="276"/>
      <c r="WZV63" s="276"/>
      <c r="WZW63" s="276"/>
      <c r="WZX63" s="276"/>
      <c r="WZY63" s="276"/>
      <c r="WZZ63" s="276"/>
      <c r="XAA63" s="276"/>
      <c r="XAB63" s="276"/>
      <c r="XAC63" s="276"/>
      <c r="XAD63" s="276"/>
      <c r="XAE63" s="276"/>
      <c r="XAF63" s="276"/>
      <c r="XAG63" s="276"/>
      <c r="XAH63" s="276"/>
      <c r="XAI63" s="276"/>
      <c r="XAJ63" s="276"/>
      <c r="XAK63" s="276"/>
      <c r="XAL63" s="276"/>
      <c r="XAM63" s="276"/>
      <c r="XAN63" s="276"/>
      <c r="XAO63" s="276"/>
      <c r="XAP63" s="276"/>
      <c r="XAQ63" s="276"/>
      <c r="XAR63" s="276"/>
      <c r="XAS63" s="276"/>
      <c r="XAT63" s="276"/>
      <c r="XAU63" s="276"/>
      <c r="XAV63" s="276"/>
      <c r="XAW63" s="276"/>
      <c r="XAX63" s="276"/>
      <c r="XAY63" s="276"/>
      <c r="XAZ63" s="276"/>
      <c r="XBA63" s="276"/>
      <c r="XBB63" s="276"/>
      <c r="XBC63" s="276"/>
      <c r="XBD63" s="276"/>
      <c r="XBE63" s="276"/>
      <c r="XBF63" s="276"/>
      <c r="XBG63" s="276"/>
      <c r="XBH63" s="276"/>
      <c r="XBI63" s="276"/>
      <c r="XBJ63" s="276"/>
      <c r="XBK63" s="276"/>
      <c r="XBL63" s="276"/>
      <c r="XBM63" s="276"/>
      <c r="XBN63" s="276"/>
      <c r="XBO63" s="276"/>
      <c r="XBP63" s="276"/>
      <c r="XBQ63" s="276"/>
      <c r="XBR63" s="276"/>
      <c r="XBS63" s="276"/>
      <c r="XBT63" s="276"/>
      <c r="XBU63" s="276"/>
      <c r="XBV63" s="276"/>
      <c r="XBW63" s="276"/>
      <c r="XBX63" s="276"/>
      <c r="XBY63" s="276"/>
      <c r="XBZ63" s="276"/>
      <c r="XCA63" s="276"/>
      <c r="XCB63" s="276"/>
      <c r="XCC63" s="276"/>
      <c r="XCD63" s="276"/>
      <c r="XCE63" s="276"/>
      <c r="XCF63" s="276"/>
      <c r="XCG63" s="276"/>
      <c r="XCH63" s="276"/>
      <c r="XCI63" s="276"/>
      <c r="XCJ63" s="276"/>
      <c r="XCK63" s="276"/>
      <c r="XCL63" s="276"/>
      <c r="XCM63" s="276"/>
      <c r="XCN63" s="276"/>
      <c r="XCO63" s="276"/>
      <c r="XCP63" s="276"/>
      <c r="XCQ63" s="276"/>
      <c r="XCR63" s="276"/>
      <c r="XCS63" s="276"/>
      <c r="XCT63" s="276"/>
      <c r="XCU63" s="276"/>
      <c r="XCV63" s="276"/>
      <c r="XCW63" s="276"/>
      <c r="XCX63" s="276"/>
      <c r="XCY63" s="276"/>
      <c r="XCZ63" s="276"/>
      <c r="XDA63" s="276"/>
      <c r="XDB63" s="276"/>
      <c r="XDC63" s="276"/>
      <c r="XDD63" s="276"/>
      <c r="XDE63" s="276"/>
      <c r="XDF63" s="276"/>
      <c r="XDG63" s="276"/>
      <c r="XDH63" s="276"/>
      <c r="XDI63" s="276"/>
      <c r="XDJ63" s="276"/>
      <c r="XDK63" s="276"/>
      <c r="XDL63" s="276"/>
      <c r="XDM63" s="276"/>
      <c r="XDN63" s="276"/>
      <c r="XDO63" s="276"/>
      <c r="XDP63" s="276"/>
      <c r="XDQ63" s="276"/>
      <c r="XDR63" s="276"/>
      <c r="XDS63" s="276"/>
      <c r="XDT63" s="276"/>
      <c r="XDU63" s="276"/>
      <c r="XDV63" s="276"/>
      <c r="XDW63" s="276"/>
      <c r="XDX63" s="276"/>
      <c r="XDY63" s="276"/>
      <c r="XDZ63" s="276"/>
      <c r="XEA63" s="276"/>
      <c r="XEB63" s="276"/>
      <c r="XEC63" s="276"/>
      <c r="XED63" s="276"/>
      <c r="XEE63" s="276"/>
      <c r="XEF63" s="276"/>
      <c r="XEG63" s="276"/>
      <c r="XEH63" s="276"/>
      <c r="XEI63" s="276"/>
      <c r="XEJ63" s="276"/>
      <c r="XEK63" s="276"/>
      <c r="XEL63" s="276"/>
      <c r="XEM63" s="276"/>
      <c r="XEN63" s="276"/>
      <c r="XEO63" s="276"/>
      <c r="XEP63" s="276"/>
      <c r="XEQ63" s="276"/>
      <c r="XER63" s="276"/>
      <c r="XES63" s="276"/>
      <c r="XET63" s="276"/>
      <c r="XEU63" s="276"/>
      <c r="XEV63" s="276"/>
      <c r="XEW63" s="276"/>
      <c r="XEX63" s="276"/>
      <c r="XEY63" s="276"/>
      <c r="XEZ63" s="276"/>
      <c r="XFA63" s="276"/>
      <c r="XFB63" s="276"/>
      <c r="XFC63" s="276"/>
    </row>
    <row r="64" spans="1:16383" x14ac:dyDescent="0.2">
      <c r="E64" s="45" t="str">
        <f>InpS!E117</f>
        <v xml:space="preserve">Surface Water: Band 17 </v>
      </c>
      <c r="F64" s="45"/>
      <c r="G64" s="60">
        <f xml:space="preserve"> DiscountCalc!$G$89</f>
        <v>0</v>
      </c>
      <c r="H64" s="239" t="str">
        <f>InpS!H117</f>
        <v>£</v>
      </c>
      <c r="I64" s="295">
        <v>2</v>
      </c>
      <c r="J64" s="45"/>
      <c r="K64" s="66">
        <f>InpS!K117</f>
        <v>20012.28</v>
      </c>
      <c r="L64" s="66">
        <f>InpS!L117</f>
        <v>19922.82</v>
      </c>
      <c r="M64" s="18"/>
      <c r="N64" s="391">
        <f t="shared" si="16"/>
        <v>20012.28</v>
      </c>
      <c r="O64" s="391">
        <f t="shared" si="17"/>
        <v>19922.82</v>
      </c>
      <c r="P64" s="18"/>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c r="AP64" s="276"/>
      <c r="AQ64" s="276"/>
      <c r="AR64" s="276"/>
      <c r="AS64" s="276"/>
      <c r="AT64" s="276"/>
      <c r="AU64" s="276"/>
      <c r="AV64" s="276"/>
      <c r="AW64" s="276"/>
      <c r="AX64" s="276"/>
      <c r="AY64" s="276"/>
      <c r="AZ64" s="276"/>
      <c r="BA64" s="276"/>
      <c r="BB64" s="276"/>
      <c r="BC64" s="276"/>
      <c r="BD64" s="276"/>
      <c r="BE64" s="276"/>
      <c r="BF64" s="276"/>
      <c r="BG64" s="276"/>
      <c r="BH64" s="276"/>
      <c r="BI64" s="276"/>
      <c r="BJ64" s="276"/>
      <c r="BK64" s="276"/>
      <c r="BL64" s="276"/>
      <c r="BM64" s="276"/>
      <c r="BN64" s="276"/>
      <c r="BO64" s="276"/>
      <c r="BP64" s="276"/>
      <c r="BQ64" s="276"/>
      <c r="BR64" s="276"/>
      <c r="BS64" s="276"/>
      <c r="BT64" s="276"/>
      <c r="BU64" s="276"/>
      <c r="BV64" s="276"/>
      <c r="BW64" s="276"/>
      <c r="BX64" s="276"/>
      <c r="BY64" s="276"/>
      <c r="BZ64" s="276"/>
      <c r="CA64" s="276"/>
      <c r="CB64" s="276"/>
      <c r="CC64" s="276"/>
      <c r="CD64" s="276"/>
      <c r="CE64" s="276"/>
      <c r="CF64" s="276"/>
      <c r="CG64" s="276"/>
      <c r="CH64" s="276"/>
      <c r="CI64" s="276"/>
      <c r="CJ64" s="276"/>
      <c r="CK64" s="276"/>
      <c r="CL64" s="276"/>
      <c r="CM64" s="276"/>
      <c r="CN64" s="276"/>
      <c r="CO64" s="276"/>
      <c r="CP64" s="293"/>
      <c r="CU64" s="373"/>
    </row>
    <row r="65" spans="1:99" x14ac:dyDescent="0.2">
      <c r="E65" s="45" t="str">
        <f>InpS!E118</f>
        <v>Surface Water: Band 18</v>
      </c>
      <c r="F65" s="45"/>
      <c r="G65" s="60">
        <f xml:space="preserve"> DiscountCalc!$G$89</f>
        <v>0</v>
      </c>
      <c r="H65" s="239" t="str">
        <f>InpS!H118</f>
        <v>£</v>
      </c>
      <c r="I65" s="295">
        <v>2</v>
      </c>
      <c r="J65" s="45"/>
      <c r="K65" s="66">
        <f>InpS!K118</f>
        <v>23093.08</v>
      </c>
      <c r="L65" s="66">
        <f>InpS!L118</f>
        <v>22989.85</v>
      </c>
      <c r="M65" s="18"/>
      <c r="N65" s="391">
        <f t="shared" si="16"/>
        <v>23093.08</v>
      </c>
      <c r="O65" s="391">
        <f t="shared" si="17"/>
        <v>22989.85</v>
      </c>
      <c r="P65" s="18"/>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6"/>
      <c r="BC65" s="276"/>
      <c r="BD65" s="276"/>
      <c r="BE65" s="276"/>
      <c r="BF65" s="276"/>
      <c r="BG65" s="276"/>
      <c r="BH65" s="276"/>
      <c r="BI65" s="276"/>
      <c r="BJ65" s="276"/>
      <c r="BK65" s="276"/>
      <c r="BL65" s="276"/>
      <c r="BM65" s="276"/>
      <c r="BN65" s="276"/>
      <c r="BO65" s="276"/>
      <c r="BP65" s="276"/>
      <c r="BQ65" s="276"/>
      <c r="BR65" s="276"/>
      <c r="BS65" s="276"/>
      <c r="BT65" s="276"/>
      <c r="BU65" s="276"/>
      <c r="BV65" s="276"/>
      <c r="BW65" s="276"/>
      <c r="BX65" s="276"/>
      <c r="BY65" s="276"/>
      <c r="BZ65" s="276"/>
      <c r="CA65" s="276"/>
      <c r="CB65" s="276"/>
      <c r="CC65" s="276"/>
      <c r="CD65" s="276"/>
      <c r="CE65" s="276"/>
      <c r="CF65" s="276"/>
      <c r="CG65" s="276"/>
      <c r="CH65" s="276"/>
      <c r="CI65" s="276"/>
      <c r="CJ65" s="276"/>
      <c r="CK65" s="276"/>
      <c r="CL65" s="276"/>
      <c r="CM65" s="276"/>
      <c r="CN65" s="276"/>
      <c r="CO65" s="276"/>
      <c r="CU65" s="373"/>
    </row>
    <row r="66" spans="1:99" x14ac:dyDescent="0.2">
      <c r="E66" s="45" t="str">
        <f>InpS!E119</f>
        <v>Surface Water: Band 19</v>
      </c>
      <c r="F66" s="45"/>
      <c r="G66" s="60">
        <f xml:space="preserve"> DiscountCalc!$G$89</f>
        <v>0</v>
      </c>
      <c r="H66" s="239" t="str">
        <f>InpS!H119</f>
        <v>£</v>
      </c>
      <c r="I66" s="295">
        <v>2</v>
      </c>
      <c r="J66" s="45"/>
      <c r="K66" s="66">
        <f>InpS!K119</f>
        <v>26173.89</v>
      </c>
      <c r="L66" s="66">
        <f>InpS!L119</f>
        <v>26056.89</v>
      </c>
      <c r="N66" s="391">
        <f t="shared" si="16"/>
        <v>26173.89</v>
      </c>
      <c r="O66" s="391">
        <f t="shared" si="17"/>
        <v>26056.89</v>
      </c>
    </row>
    <row r="67" spans="1:99" x14ac:dyDescent="0.2">
      <c r="A67" s="102"/>
      <c r="B67" s="103"/>
      <c r="C67" s="44"/>
      <c r="D67" s="82"/>
      <c r="E67" s="45" t="str">
        <f>InpS!E120</f>
        <v>Surface Water: Band 20</v>
      </c>
      <c r="F67" s="45"/>
      <c r="G67" s="60">
        <f xml:space="preserve"> DiscountCalc!$G$89</f>
        <v>0</v>
      </c>
      <c r="H67" s="239" t="str">
        <f>InpS!H120</f>
        <v>£</v>
      </c>
      <c r="I67" s="295">
        <v>2</v>
      </c>
      <c r="J67" s="45"/>
      <c r="K67" s="66">
        <f>InpS!K120</f>
        <v>29254.799999999999</v>
      </c>
      <c r="L67" s="66">
        <f>InpS!L120</f>
        <v>29124.03</v>
      </c>
      <c r="M67" s="82"/>
      <c r="N67" s="391">
        <f t="shared" si="16"/>
        <v>29254.799999999999</v>
      </c>
      <c r="O67" s="391">
        <f t="shared" si="17"/>
        <v>29124.03</v>
      </c>
      <c r="P67" s="82"/>
      <c r="Q67" s="389"/>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1"/>
      <c r="AY67" s="381"/>
      <c r="AZ67" s="381"/>
      <c r="BA67" s="381"/>
      <c r="BB67" s="381"/>
      <c r="BC67" s="381"/>
      <c r="BD67" s="381"/>
      <c r="BE67" s="381"/>
      <c r="BF67" s="381"/>
      <c r="BG67" s="381"/>
      <c r="BH67" s="381"/>
      <c r="BI67" s="381"/>
      <c r="BJ67" s="381"/>
      <c r="BK67" s="381"/>
      <c r="BL67" s="381"/>
      <c r="BM67" s="381"/>
      <c r="BN67" s="381"/>
      <c r="BO67" s="381"/>
      <c r="BP67" s="381"/>
      <c r="BQ67" s="381"/>
      <c r="BR67" s="381"/>
      <c r="BS67" s="381"/>
      <c r="BT67" s="381"/>
      <c r="BU67" s="381"/>
      <c r="BV67" s="381"/>
      <c r="BW67" s="381"/>
      <c r="BX67" s="381"/>
      <c r="BY67" s="381"/>
      <c r="BZ67" s="381"/>
      <c r="CA67" s="381"/>
      <c r="CB67" s="381"/>
      <c r="CC67" s="381"/>
      <c r="CD67" s="381"/>
      <c r="CE67" s="381"/>
      <c r="CF67" s="381"/>
      <c r="CG67" s="381"/>
      <c r="CH67" s="381"/>
      <c r="CI67" s="381"/>
      <c r="CJ67" s="381"/>
      <c r="CK67" s="381"/>
      <c r="CL67" s="381"/>
      <c r="CM67" s="381"/>
      <c r="CN67" s="381"/>
      <c r="CO67" s="381"/>
    </row>
    <row r="68" spans="1:99" x14ac:dyDescent="0.2">
      <c r="A68" s="102"/>
      <c r="B68" s="103"/>
      <c r="C68" s="44"/>
      <c r="D68" s="82"/>
      <c r="E68" s="45" t="str">
        <f>InpS!E121</f>
        <v>Surface Water: Band 21</v>
      </c>
      <c r="F68" s="45"/>
      <c r="G68" s="60">
        <f xml:space="preserve"> DiscountCalc!$G$89</f>
        <v>0</v>
      </c>
      <c r="H68" s="239" t="str">
        <f>InpS!H121</f>
        <v>£</v>
      </c>
      <c r="I68" s="295">
        <v>2</v>
      </c>
      <c r="J68" s="45"/>
      <c r="K68" s="66">
        <f>InpS!K121</f>
        <v>46186.52</v>
      </c>
      <c r="L68" s="66">
        <f>InpS!L121</f>
        <v>45980.06</v>
      </c>
      <c r="M68" s="45"/>
      <c r="N68" s="391">
        <f t="shared" si="16"/>
        <v>46186.52</v>
      </c>
      <c r="O68" s="391">
        <f t="shared" si="17"/>
        <v>45980.06</v>
      </c>
      <c r="P68" s="45"/>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AW68" s="276"/>
      <c r="AX68" s="27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6"/>
      <c r="BU68" s="276"/>
      <c r="BV68" s="276"/>
      <c r="BW68" s="276"/>
      <c r="BX68" s="276"/>
      <c r="BY68" s="276"/>
      <c r="BZ68" s="276"/>
      <c r="CA68" s="276"/>
      <c r="CB68" s="276"/>
      <c r="CC68" s="276"/>
      <c r="CD68" s="276"/>
      <c r="CE68" s="276"/>
      <c r="CF68" s="276"/>
      <c r="CG68" s="276"/>
      <c r="CH68" s="276"/>
      <c r="CI68" s="276"/>
      <c r="CJ68" s="276"/>
      <c r="CK68" s="276"/>
      <c r="CL68" s="276"/>
      <c r="CM68" s="276"/>
      <c r="CN68" s="276"/>
      <c r="CO68" s="276"/>
    </row>
    <row r="69" spans="1:99" x14ac:dyDescent="0.2">
      <c r="A69" s="102"/>
      <c r="B69" s="103"/>
      <c r="C69" s="44"/>
      <c r="D69" s="82"/>
      <c r="E69" s="45" t="str">
        <f>InpS!E122</f>
        <v>Surface Water: Band 22</v>
      </c>
      <c r="F69" s="45"/>
      <c r="G69" s="60">
        <f xml:space="preserve"> DiscountCalc!$G$89</f>
        <v>0</v>
      </c>
      <c r="H69" s="239" t="str">
        <f>InpS!H122</f>
        <v>£</v>
      </c>
      <c r="I69" s="295">
        <v>2</v>
      </c>
      <c r="J69" s="45"/>
      <c r="K69" s="66">
        <f>InpS!K122</f>
        <v>107783.94</v>
      </c>
      <c r="L69" s="66">
        <f>InpS!L122</f>
        <v>107302.14</v>
      </c>
      <c r="M69" s="45"/>
      <c r="N69" s="391">
        <f t="shared" si="16"/>
        <v>107783.94</v>
      </c>
      <c r="O69" s="391">
        <f t="shared" si="17"/>
        <v>107302.14</v>
      </c>
      <c r="P69" s="45"/>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c r="AU69" s="276"/>
      <c r="AV69" s="276"/>
      <c r="AW69" s="276"/>
      <c r="AX69" s="276"/>
      <c r="AY69" s="276"/>
      <c r="AZ69" s="276"/>
      <c r="BA69" s="276"/>
      <c r="BB69" s="276"/>
      <c r="BC69" s="276"/>
      <c r="BD69" s="276"/>
      <c r="BE69" s="276"/>
      <c r="BF69" s="276"/>
      <c r="BG69" s="276"/>
      <c r="BH69" s="276"/>
      <c r="BI69" s="276"/>
      <c r="BJ69" s="276"/>
      <c r="BK69" s="276"/>
      <c r="BL69" s="276"/>
      <c r="BM69" s="276"/>
      <c r="BN69" s="276"/>
      <c r="BO69" s="276"/>
      <c r="BP69" s="276"/>
      <c r="BQ69" s="276"/>
      <c r="BR69" s="276"/>
      <c r="BS69" s="276"/>
      <c r="BT69" s="276"/>
      <c r="BU69" s="276"/>
      <c r="BV69" s="276"/>
      <c r="BW69" s="276"/>
      <c r="BX69" s="276"/>
      <c r="BY69" s="276"/>
      <c r="BZ69" s="276"/>
      <c r="CA69" s="276"/>
      <c r="CB69" s="276"/>
      <c r="CC69" s="276"/>
      <c r="CD69" s="276"/>
      <c r="CE69" s="276"/>
      <c r="CF69" s="276"/>
      <c r="CG69" s="276"/>
      <c r="CH69" s="276"/>
      <c r="CI69" s="276"/>
      <c r="CJ69" s="276"/>
      <c r="CK69" s="276"/>
      <c r="CL69" s="276"/>
      <c r="CM69" s="276"/>
      <c r="CN69" s="276"/>
      <c r="CO69" s="276"/>
    </row>
    <row r="70" spans="1:99" x14ac:dyDescent="0.2">
      <c r="A70" s="102"/>
      <c r="B70" s="103"/>
      <c r="C70" s="44"/>
      <c r="D70" s="82"/>
      <c r="E70" s="82"/>
      <c r="F70" s="82"/>
      <c r="G70" s="82"/>
      <c r="H70" s="236"/>
      <c r="I70" s="221"/>
      <c r="J70" s="82"/>
      <c r="K70" s="82"/>
      <c r="L70" s="82"/>
      <c r="M70" s="82"/>
      <c r="N70" s="82"/>
      <c r="O70" s="82"/>
      <c r="P70" s="82"/>
    </row>
    <row r="71" spans="1:99" ht="13.5" thickBot="1" x14ac:dyDescent="0.25">
      <c r="A71" s="58" t="s">
        <v>142</v>
      </c>
      <c r="B71" s="9"/>
      <c r="C71" s="194"/>
      <c r="D71" s="72"/>
      <c r="E71" s="11"/>
      <c r="F71" s="12"/>
      <c r="G71" s="12"/>
      <c r="H71" s="158"/>
      <c r="I71" s="21"/>
      <c r="J71" s="13"/>
      <c r="K71" s="21"/>
      <c r="L71" s="21"/>
      <c r="M71" s="13"/>
      <c r="N71" s="21"/>
      <c r="O71" s="21"/>
      <c r="P71" s="13"/>
      <c r="Q71" s="388"/>
      <c r="R71" s="377"/>
      <c r="S71" s="377"/>
      <c r="T71" s="377"/>
      <c r="U71" s="377"/>
      <c r="V71" s="377"/>
      <c r="W71" s="377"/>
      <c r="X71" s="377"/>
      <c r="Y71" s="377"/>
      <c r="Z71" s="377"/>
      <c r="AA71" s="377"/>
      <c r="AB71" s="377"/>
      <c r="AC71" s="377"/>
      <c r="AD71" s="377"/>
      <c r="AE71" s="377"/>
      <c r="AF71" s="377"/>
      <c r="AG71" s="377"/>
      <c r="AH71" s="377"/>
      <c r="AI71" s="377"/>
      <c r="AJ71" s="377"/>
      <c r="AK71" s="377"/>
      <c r="AL71" s="377"/>
      <c r="AM71" s="377"/>
      <c r="AN71" s="377"/>
      <c r="AO71" s="377"/>
      <c r="AP71" s="377"/>
      <c r="AQ71" s="377"/>
      <c r="AR71" s="377"/>
      <c r="AS71" s="377"/>
      <c r="AT71" s="377"/>
      <c r="AU71" s="377"/>
      <c r="AV71" s="377"/>
      <c r="AW71" s="377"/>
      <c r="AX71" s="377"/>
      <c r="AY71" s="377"/>
      <c r="AZ71" s="377"/>
      <c r="BA71" s="377"/>
      <c r="BB71" s="377"/>
      <c r="BC71" s="377"/>
      <c r="BD71" s="377"/>
      <c r="BE71" s="377"/>
      <c r="BF71" s="377"/>
      <c r="BG71" s="377"/>
      <c r="BH71" s="377"/>
      <c r="BI71" s="377"/>
      <c r="BJ71" s="377"/>
      <c r="BK71" s="377"/>
      <c r="BL71" s="377"/>
      <c r="BM71" s="377"/>
      <c r="BN71" s="377"/>
      <c r="BO71" s="377"/>
      <c r="BP71" s="377"/>
      <c r="BQ71" s="377"/>
      <c r="BR71" s="377"/>
      <c r="BS71" s="377"/>
      <c r="BT71" s="377"/>
      <c r="BU71" s="377"/>
      <c r="BV71" s="377"/>
      <c r="BW71" s="377"/>
      <c r="BX71" s="377"/>
      <c r="BY71" s="377"/>
      <c r="BZ71" s="377"/>
      <c r="CA71" s="377"/>
      <c r="CB71" s="377"/>
      <c r="CC71" s="377"/>
      <c r="CD71" s="377"/>
      <c r="CE71" s="377"/>
      <c r="CF71" s="377"/>
      <c r="CG71" s="377"/>
      <c r="CH71" s="377"/>
      <c r="CI71" s="377"/>
      <c r="CJ71" s="377"/>
      <c r="CK71" s="377"/>
      <c r="CL71" s="377"/>
      <c r="CM71" s="377"/>
      <c r="CN71" s="377"/>
      <c r="CO71" s="377"/>
    </row>
    <row r="72" spans="1:99" ht="13.5" hidden="1" thickTop="1" x14ac:dyDescent="0.2"/>
  </sheetData>
  <sheetProtection algorithmName="SHA-512" hashValue="sRdpGamT2ER3kh2tgKXiz8tvkNMqrNZjm6HNHe+PSQCfAHowwbLhIJBOOGaYkaLgNCg8Tx5GiPk2bLIfNL898w==" saltValue="8ldYhYqLaXXcGpWaN9Xa4g==" spinCount="100000" sheet="1" objects="1" scenarios="1"/>
  <conditionalFormatting sqref="K1:L1 R1:CO1">
    <cfRule type="cellIs" dxfId="84" priority="144" operator="equal">
      <formula>OverallError</formula>
    </cfRule>
  </conditionalFormatting>
  <conditionalFormatting sqref="H1">
    <cfRule type="cellIs" dxfId="83" priority="145" operator="equal">
      <formula>OverallError</formula>
    </cfRule>
  </conditionalFormatting>
  <conditionalFormatting sqref="H3 D3:F3 H55">
    <cfRule type="cellIs" dxfId="82" priority="141" operator="lessThan">
      <formula>0</formula>
    </cfRule>
  </conditionalFormatting>
  <conditionalFormatting sqref="K3">
    <cfRule type="cellIs" dxfId="81" priority="140" operator="lessThan">
      <formula>0</formula>
    </cfRule>
  </conditionalFormatting>
  <conditionalFormatting sqref="K59:K60 K52:L52 Q52:CO52">
    <cfRule type="cellIs" dxfId="80" priority="109" operator="lessThan">
      <formula>0</formula>
    </cfRule>
  </conditionalFormatting>
  <conditionalFormatting sqref="H67">
    <cfRule type="cellIs" dxfId="79" priority="104" operator="lessThan">
      <formula>0</formula>
    </cfRule>
  </conditionalFormatting>
  <conditionalFormatting sqref="K41:K47">
    <cfRule type="cellIs" dxfId="78" priority="105" operator="lessThan">
      <formula>0</formula>
    </cfRule>
  </conditionalFormatting>
  <conditionalFormatting sqref="D16:F16">
    <cfRule type="cellIs" dxfId="77" priority="137" operator="lessThan">
      <formula>0</formula>
    </cfRule>
  </conditionalFormatting>
  <conditionalFormatting sqref="L16 Q16:CO16">
    <cfRule type="cellIs" dxfId="76" priority="136" operator="lessThan">
      <formula>0</formula>
    </cfRule>
  </conditionalFormatting>
  <conditionalFormatting sqref="K28">
    <cfRule type="cellIs" dxfId="75" priority="111" operator="lessThan">
      <formula>0</formula>
    </cfRule>
  </conditionalFormatting>
  <conditionalFormatting sqref="K5">
    <cfRule type="cellIs" dxfId="74" priority="130" operator="lessThan">
      <formula>0</formula>
    </cfRule>
  </conditionalFormatting>
  <conditionalFormatting sqref="D11:F12 E11:E22">
    <cfRule type="cellIs" dxfId="73" priority="133" operator="lessThan">
      <formula>0</formula>
    </cfRule>
  </conditionalFormatting>
  <conditionalFormatting sqref="D13:F13">
    <cfRule type="cellIs" dxfId="72" priority="123" operator="lessThan">
      <formula>0</formula>
    </cfRule>
  </conditionalFormatting>
  <conditionalFormatting sqref="H5 D5:F5">
    <cfRule type="cellIs" dxfId="71" priority="131" operator="lessThan">
      <formula>0</formula>
    </cfRule>
  </conditionalFormatting>
  <conditionalFormatting sqref="D14:F14">
    <cfRule type="cellIs" dxfId="70" priority="125" operator="lessThan">
      <formula>0</formula>
    </cfRule>
  </conditionalFormatting>
  <conditionalFormatting sqref="D15:F15">
    <cfRule type="cellIs" dxfId="69" priority="127" operator="lessThan">
      <formula>0</formula>
    </cfRule>
  </conditionalFormatting>
  <conditionalFormatting sqref="H57 D57:F57">
    <cfRule type="cellIs" dxfId="68" priority="97" operator="lessThan">
      <formula>0</formula>
    </cfRule>
  </conditionalFormatting>
  <conditionalFormatting sqref="D39:F39 H39">
    <cfRule type="cellIs" dxfId="67" priority="114" operator="lessThan">
      <formula>0</formula>
    </cfRule>
  </conditionalFormatting>
  <conditionalFormatting sqref="D17:F17">
    <cfRule type="cellIs" dxfId="66" priority="121" operator="lessThan">
      <formula>0</formula>
    </cfRule>
  </conditionalFormatting>
  <conditionalFormatting sqref="H22 D22:F22">
    <cfRule type="cellIs" dxfId="65" priority="119" operator="lessThan">
      <formula>0</formula>
    </cfRule>
  </conditionalFormatting>
  <conditionalFormatting sqref="K22">
    <cfRule type="cellIs" dxfId="64" priority="118" operator="lessThan">
      <formula>0</formula>
    </cfRule>
  </conditionalFormatting>
  <conditionalFormatting sqref="H53 D53:F53">
    <cfRule type="cellIs" dxfId="63" priority="99" operator="lessThan">
      <formula>0</formula>
    </cfRule>
  </conditionalFormatting>
  <conditionalFormatting sqref="K53">
    <cfRule type="cellIs" dxfId="62" priority="98" operator="lessThan">
      <formula>0</formula>
    </cfRule>
  </conditionalFormatting>
  <conditionalFormatting sqref="H28 D28:F28">
    <cfRule type="cellIs" dxfId="61" priority="112" operator="lessThan">
      <formula>0</formula>
    </cfRule>
  </conditionalFormatting>
  <conditionalFormatting sqref="H52 D52:F52 D60:F60 H59:H60 D59 F59">
    <cfRule type="cellIs" dxfId="60" priority="110" operator="lessThan">
      <formula>0</formula>
    </cfRule>
  </conditionalFormatting>
  <conditionalFormatting sqref="D48 H41:H47 D41:F47">
    <cfRule type="cellIs" dxfId="59" priority="106" operator="lessThan">
      <formula>0</formula>
    </cfRule>
  </conditionalFormatting>
  <conditionalFormatting sqref="E20:F20">
    <cfRule type="cellIs" dxfId="58" priority="88" operator="lessThan">
      <formula>0</formula>
    </cfRule>
  </conditionalFormatting>
  <conditionalFormatting sqref="H51 D51:F51">
    <cfRule type="cellIs" dxfId="57" priority="102" operator="lessThan">
      <formula>0</formula>
    </cfRule>
  </conditionalFormatting>
  <conditionalFormatting sqref="D54:F54 H54 D55">
    <cfRule type="cellIs" dxfId="56" priority="84" operator="lessThan">
      <formula>0</formula>
    </cfRule>
  </conditionalFormatting>
  <conditionalFormatting sqref="H50 D50:F50">
    <cfRule type="cellIs" dxfId="55" priority="101" operator="lessThan">
      <formula>0</formula>
    </cfRule>
  </conditionalFormatting>
  <conditionalFormatting sqref="H49 D49:F49 E50:E52">
    <cfRule type="cellIs" dxfId="54" priority="100" operator="lessThan">
      <formula>0</formula>
    </cfRule>
  </conditionalFormatting>
  <conditionalFormatting sqref="K54">
    <cfRule type="cellIs" dxfId="53" priority="83" operator="lessThan">
      <formula>0</formula>
    </cfRule>
  </conditionalFormatting>
  <conditionalFormatting sqref="K57">
    <cfRule type="cellIs" dxfId="52" priority="96" operator="lessThan">
      <formula>0</formula>
    </cfRule>
  </conditionalFormatting>
  <conditionalFormatting sqref="K51:L51 Q51:CO51">
    <cfRule type="cellIs" dxfId="51" priority="95" operator="lessThan">
      <formula>0</formula>
    </cfRule>
  </conditionalFormatting>
  <conditionalFormatting sqref="K49:L51 Q50:CO51 R49:CO49">
    <cfRule type="cellIs" dxfId="50" priority="93" operator="lessThan">
      <formula>0</formula>
    </cfRule>
  </conditionalFormatting>
  <conditionalFormatting sqref="K50:L50 Q50:CO50">
    <cfRule type="cellIs" dxfId="49" priority="94" operator="lessThan">
      <formula>0</formula>
    </cfRule>
  </conditionalFormatting>
  <conditionalFormatting sqref="D18:F19 D20">
    <cfRule type="cellIs" dxfId="48" priority="92" operator="lessThan">
      <formula>0</formula>
    </cfRule>
  </conditionalFormatting>
  <conditionalFormatting sqref="H56 D56:F56">
    <cfRule type="cellIs" dxfId="47" priority="82" operator="lessThan">
      <formula>0</formula>
    </cfRule>
  </conditionalFormatting>
  <conditionalFormatting sqref="D21:F21">
    <cfRule type="cellIs" dxfId="46" priority="90" operator="lessThan">
      <formula>0</formula>
    </cfRule>
  </conditionalFormatting>
  <conditionalFormatting sqref="E55:F55">
    <cfRule type="cellIs" dxfId="45" priority="80" operator="lessThan">
      <formula>0</formula>
    </cfRule>
  </conditionalFormatting>
  <conditionalFormatting sqref="L20 Q20:CO20">
    <cfRule type="cellIs" dxfId="44" priority="85" operator="lessThan">
      <formula>0</formula>
    </cfRule>
  </conditionalFormatting>
  <conditionalFormatting sqref="L19 Q19:CO19">
    <cfRule type="cellIs" dxfId="43" priority="86" operator="lessThan">
      <formula>0</formula>
    </cfRule>
  </conditionalFormatting>
  <conditionalFormatting sqref="K56">
    <cfRule type="cellIs" dxfId="42" priority="81" operator="lessThan">
      <formula>0</formula>
    </cfRule>
  </conditionalFormatting>
  <conditionalFormatting sqref="K55:L55 Q55:CO55">
    <cfRule type="cellIs" dxfId="41" priority="79" operator="lessThan">
      <formula>0</formula>
    </cfRule>
  </conditionalFormatting>
  <conditionalFormatting sqref="H61 D61:F61">
    <cfRule type="cellIs" dxfId="40" priority="78" operator="lessThan">
      <formula>0</formula>
    </cfRule>
  </conditionalFormatting>
  <conditionalFormatting sqref="K61">
    <cfRule type="cellIs" dxfId="39" priority="77" operator="lessThan">
      <formula>0</formula>
    </cfRule>
  </conditionalFormatting>
  <conditionalFormatting sqref="CQ1">
    <cfRule type="cellIs" dxfId="38" priority="76" operator="equal">
      <formula>OverallError</formula>
    </cfRule>
  </conditionalFormatting>
  <conditionalFormatting sqref="N1:O1">
    <cfRule type="cellIs" dxfId="37" priority="68" operator="equal">
      <formula>OverallError</formula>
    </cfRule>
  </conditionalFormatting>
  <conditionalFormatting sqref="N3">
    <cfRule type="cellIs" dxfId="36" priority="67" operator="lessThan">
      <formula>0</formula>
    </cfRule>
  </conditionalFormatting>
  <conditionalFormatting sqref="N5">
    <cfRule type="cellIs" dxfId="35" priority="63" operator="lessThan">
      <formula>0</formula>
    </cfRule>
  </conditionalFormatting>
  <conditionalFormatting sqref="N22">
    <cfRule type="cellIs" dxfId="34" priority="58" operator="lessThan">
      <formula>0</formula>
    </cfRule>
  </conditionalFormatting>
  <conditionalFormatting sqref="N28">
    <cfRule type="cellIs" dxfId="33" priority="55" operator="lessThan">
      <formula>0</formula>
    </cfRule>
  </conditionalFormatting>
  <conditionalFormatting sqref="N41:N47">
    <cfRule type="cellIs" dxfId="32" priority="52" operator="lessThan">
      <formula>0</formula>
    </cfRule>
  </conditionalFormatting>
  <conditionalFormatting sqref="Q1">
    <cfRule type="cellIs" dxfId="31" priority="36" operator="equal">
      <formula>OverallError</formula>
    </cfRule>
  </conditionalFormatting>
  <conditionalFormatting sqref="Q3">
    <cfRule type="cellIs" dxfId="30" priority="35" operator="lessThan">
      <formula>0</formula>
    </cfRule>
  </conditionalFormatting>
  <conditionalFormatting sqref="K9">
    <cfRule type="cellIs" dxfId="29" priority="33" operator="lessThan">
      <formula>0</formula>
    </cfRule>
  </conditionalFormatting>
  <conditionalFormatting sqref="H9 D9:F9">
    <cfRule type="cellIs" dxfId="28" priority="34" operator="lessThan">
      <formula>0</formula>
    </cfRule>
  </conditionalFormatting>
  <conditionalFormatting sqref="N9">
    <cfRule type="cellIs" dxfId="27" priority="32" operator="lessThan">
      <formula>0</formula>
    </cfRule>
  </conditionalFormatting>
  <conditionalFormatting sqref="H16">
    <cfRule type="cellIs" dxfId="26" priority="31" operator="lessThan">
      <formula>0</formula>
    </cfRule>
  </conditionalFormatting>
  <conditionalFormatting sqref="H11:H21">
    <cfRule type="cellIs" dxfId="25" priority="30" operator="lessThan">
      <formula>0</formula>
    </cfRule>
  </conditionalFormatting>
  <conditionalFormatting sqref="H14">
    <cfRule type="cellIs" dxfId="24" priority="28" operator="lessThan">
      <formula>0</formula>
    </cfRule>
  </conditionalFormatting>
  <conditionalFormatting sqref="H15">
    <cfRule type="cellIs" dxfId="23" priority="29" operator="lessThan">
      <formula>0</formula>
    </cfRule>
  </conditionalFormatting>
  <conditionalFormatting sqref="H13">
    <cfRule type="cellIs" dxfId="22" priority="27" operator="lessThan">
      <formula>0</formula>
    </cfRule>
  </conditionalFormatting>
  <conditionalFormatting sqref="H17">
    <cfRule type="cellIs" dxfId="21" priority="26" operator="lessThan">
      <formula>0</formula>
    </cfRule>
  </conditionalFormatting>
  <conditionalFormatting sqref="H18:H19">
    <cfRule type="cellIs" dxfId="20" priority="25" operator="lessThan">
      <formula>0</formula>
    </cfRule>
  </conditionalFormatting>
  <conditionalFormatting sqref="H21">
    <cfRule type="cellIs" dxfId="19" priority="24" operator="lessThan">
      <formula>0</formula>
    </cfRule>
  </conditionalFormatting>
  <conditionalFormatting sqref="H20">
    <cfRule type="cellIs" dxfId="18" priority="23" operator="lessThan">
      <formula>0</formula>
    </cfRule>
  </conditionalFormatting>
  <conditionalFormatting sqref="K16:L16">
    <cfRule type="cellIs" dxfId="17" priority="22" operator="lessThan">
      <formula>0</formula>
    </cfRule>
  </conditionalFormatting>
  <conditionalFormatting sqref="K11:L21">
    <cfRule type="cellIs" dxfId="16" priority="21" operator="lessThan">
      <formula>0</formula>
    </cfRule>
  </conditionalFormatting>
  <conditionalFormatting sqref="K14:L14">
    <cfRule type="cellIs" dxfId="15" priority="19" operator="lessThan">
      <formula>0</formula>
    </cfRule>
  </conditionalFormatting>
  <conditionalFormatting sqref="K15:L15">
    <cfRule type="cellIs" dxfId="14" priority="20" operator="lessThan">
      <formula>0</formula>
    </cfRule>
  </conditionalFormatting>
  <conditionalFormatting sqref="K13:L13">
    <cfRule type="cellIs" dxfId="13" priority="18" operator="lessThan">
      <formula>0</formula>
    </cfRule>
  </conditionalFormatting>
  <conditionalFormatting sqref="K17:L17">
    <cfRule type="cellIs" dxfId="12" priority="17" operator="lessThan">
      <formula>0</formula>
    </cfRule>
  </conditionalFormatting>
  <conditionalFormatting sqref="K18:L19">
    <cfRule type="cellIs" dxfId="11" priority="16" operator="lessThan">
      <formula>0</formula>
    </cfRule>
  </conditionalFormatting>
  <conditionalFormatting sqref="K21:L21">
    <cfRule type="cellIs" dxfId="10" priority="15" operator="lessThan">
      <formula>0</formula>
    </cfRule>
  </conditionalFormatting>
  <conditionalFormatting sqref="K20:L20">
    <cfRule type="cellIs" dxfId="9" priority="14" operator="lessThan">
      <formula>0</formula>
    </cfRule>
  </conditionalFormatting>
  <conditionalFormatting sqref="E48:F69 H48:H69">
    <cfRule type="cellIs" dxfId="8" priority="5" operator="lessThan">
      <formula>0</formula>
    </cfRule>
  </conditionalFormatting>
  <conditionalFormatting sqref="D32:D33">
    <cfRule type="cellIs" dxfId="7" priority="13" operator="lessThan">
      <formula>0</formula>
    </cfRule>
  </conditionalFormatting>
  <conditionalFormatting sqref="K48:L69">
    <cfRule type="cellIs" dxfId="6" priority="4" operator="lessThan">
      <formula>0</formula>
    </cfRule>
  </conditionalFormatting>
  <conditionalFormatting sqref="K37">
    <cfRule type="cellIs" dxfId="5" priority="9" operator="lessThan">
      <formula>0</formula>
    </cfRule>
  </conditionalFormatting>
  <conditionalFormatting sqref="H37 D37:F37">
    <cfRule type="cellIs" dxfId="4" priority="10" operator="lessThan">
      <formula>0</formula>
    </cfRule>
  </conditionalFormatting>
  <conditionalFormatting sqref="N37">
    <cfRule type="cellIs" dxfId="3" priority="8" operator="lessThan">
      <formula>0</formula>
    </cfRule>
  </conditionalFormatting>
  <conditionalFormatting sqref="K39:L39">
    <cfRule type="cellIs" dxfId="2" priority="6" operator="lessThan">
      <formula>0</formula>
    </cfRule>
  </conditionalFormatting>
  <conditionalFormatting sqref="K40:L46">
    <cfRule type="cellIs" dxfId="1" priority="1" operator="lessThan">
      <formula>0</formula>
    </cfRule>
  </conditionalFormatting>
  <conditionalFormatting sqref="D40:F40 E40:F46 H40:H46">
    <cfRule type="cellIs" dxfId="0" priority="2" operator="lessThan">
      <formula>0</formula>
    </cfRule>
  </conditionalFormatting>
  <pageMargins left="0.7" right="0.7" top="0.75" bottom="0.75" header="0.3" footer="0.3"/>
  <pageSetup paperSize="9" orientation="portrait" r:id="rId1"/>
  <headerFooter>
    <oddHeader>&amp;L&amp;"Calibri"&amp;10&amp;K000000ST Classification: OFFICIAL COMMERCIAL&amp;1#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Guide</vt:lpstr>
      <vt:lpstr>UserInput</vt:lpstr>
      <vt:lpstr>InpC</vt:lpstr>
      <vt:lpstr>InpS</vt:lpstr>
      <vt:lpstr>StandardCharges</vt:lpstr>
      <vt:lpstr>Costs</vt:lpstr>
      <vt:lpstr>ComSum</vt:lpstr>
      <vt:lpstr>DiscountCalc</vt:lpstr>
      <vt:lpstr>Rates</vt:lpstr>
      <vt:lpstr>Boolean</vt:lpstr>
    </vt:vector>
  </TitlesOfParts>
  <Company>Severn Trent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McLaughlin, James</dc:creator>
  <cp:lastModifiedBy>Fox, Lee</cp:lastModifiedBy>
  <dcterms:created xsi:type="dcterms:W3CDTF">2016-07-04T07:53:33Z</dcterms:created>
  <dcterms:modified xsi:type="dcterms:W3CDTF">2021-03-19T12:41:33Z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d1f72a0-9918-4564-91ff-bbeac1603032_Enabled">
    <vt:lpwstr>true</vt:lpwstr>
  </property>
  <property fmtid="{D5CDD505-2E9C-101B-9397-08002B2CF9AE}" pid="3" name="MSIP_Label_5d1f72a0-9918-4564-91ff-bbeac1603032_SetDate">
    <vt:lpwstr>2020-01-15T05:29:28Z</vt:lpwstr>
  </property>
  <property fmtid="{D5CDD505-2E9C-101B-9397-08002B2CF9AE}" pid="4" name="MSIP_Label_5d1f72a0-9918-4564-91ff-bbeac1603032_Method">
    <vt:lpwstr>Privileged</vt:lpwstr>
  </property>
  <property fmtid="{D5CDD505-2E9C-101B-9397-08002B2CF9AE}" pid="5" name="MSIP_Label_5d1f72a0-9918-4564-91ff-bbeac1603032_Name">
    <vt:lpwstr>OFFICIAL COMMERCIAL</vt:lpwstr>
  </property>
  <property fmtid="{D5CDD505-2E9C-101B-9397-08002B2CF9AE}" pid="6" name="MSIP_Label_5d1f72a0-9918-4564-91ff-bbeac1603032_SiteId">
    <vt:lpwstr>e15c1e99-7be3-495c-978e-eca7b8ea9f31</vt:lpwstr>
  </property>
  <property fmtid="{D5CDD505-2E9C-101B-9397-08002B2CF9AE}" pid="7" name="MSIP_Label_5d1f72a0-9918-4564-91ff-bbeac1603032_ActionId">
    <vt:lpwstr>6e817193-6d47-4a90-bedd-0000381643c7</vt:lpwstr>
  </property>
  <property fmtid="{D5CDD505-2E9C-101B-9397-08002B2CF9AE}" pid="8" name="MSIP_Label_5d1f72a0-9918-4564-91ff-bbeac1603032_ContentBits">
    <vt:lpwstr>0</vt:lpwstr>
  </property>
</Properties>
</file>